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bistore2\katalogi\kgrzegorczuk\MojeKK\Praca\Z pulpitu\zal do eDOK\"/>
    </mc:Choice>
  </mc:AlternateContent>
  <bookViews>
    <workbookView xWindow="0" yWindow="0" windowWidth="21570" windowHeight="6780"/>
  </bookViews>
  <sheets>
    <sheet name="TERC - &quot;nazwa woj&quot;" sheetId="7" r:id="rId1"/>
    <sheet name="pow podst" sheetId="3" r:id="rId2"/>
    <sheet name="gm podst" sheetId="5" r:id="rId3"/>
    <sheet name="pow rez" sheetId="4" r:id="rId4"/>
    <sheet name="gm rez" sheetId="6" r:id="rId5"/>
  </sheets>
  <definedNames>
    <definedName name="_xlnm.Print_Area" localSheetId="2">'gm podst'!$A$1:$Z$84</definedName>
    <definedName name="_xlnm.Print_Area" localSheetId="4">'gm rez'!$A$1:$Z$121</definedName>
    <definedName name="_xlnm.Print_Area" localSheetId="1">'pow podst'!$A$1:$Y$58</definedName>
    <definedName name="_xlnm.Print_Area" localSheetId="3">'pow rez'!$A$1:$Y$10</definedName>
    <definedName name="_xlnm.Print_Area" localSheetId="0">'TERC - "nazwa woj"'!$A$1:$Q$36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62913" iterateDelta="1E-4"/>
</workbook>
</file>

<file path=xl/calcChain.xml><?xml version="1.0" encoding="utf-8"?>
<calcChain xmlns="http://schemas.openxmlformats.org/spreadsheetml/2006/main">
  <c r="L3" i="6" l="1"/>
  <c r="U3" i="6" s="1"/>
  <c r="AA3" i="6" s="1"/>
  <c r="AB3" i="6"/>
  <c r="AC3" i="6" s="1"/>
  <c r="L4" i="6"/>
  <c r="AB4" i="6" s="1"/>
  <c r="AC4" i="6" s="1"/>
  <c r="M4" i="6"/>
  <c r="L5" i="6"/>
  <c r="M5" i="6" s="1"/>
  <c r="L6" i="6"/>
  <c r="AB6" i="6" s="1"/>
  <c r="AC6" i="6" s="1"/>
  <c r="L7" i="6"/>
  <c r="M7" i="6"/>
  <c r="L8" i="6"/>
  <c r="M8" i="6"/>
  <c r="U8" i="6"/>
  <c r="L9" i="6"/>
  <c r="L10" i="6"/>
  <c r="U10" i="6"/>
  <c r="AA10" i="6" s="1"/>
  <c r="L11" i="6"/>
  <c r="L12" i="6"/>
  <c r="L13" i="6"/>
  <c r="L14" i="6"/>
  <c r="L15" i="6"/>
  <c r="M15" i="6" s="1"/>
  <c r="L16" i="6"/>
  <c r="M16" i="6"/>
  <c r="AD16" i="6" s="1"/>
  <c r="U16" i="6"/>
  <c r="L17" i="6"/>
  <c r="L18" i="6"/>
  <c r="AB18" i="6" s="1"/>
  <c r="AC18" i="6" s="1"/>
  <c r="U18" i="6"/>
  <c r="AA18" i="6"/>
  <c r="L19" i="6"/>
  <c r="M19" i="6" s="1"/>
  <c r="U19" i="6"/>
  <c r="AA19" i="6"/>
  <c r="AB19" i="6"/>
  <c r="AC19" i="6" s="1"/>
  <c r="L20" i="6"/>
  <c r="M20" i="6" s="1"/>
  <c r="U20" i="6"/>
  <c r="AA20" i="6" s="1"/>
  <c r="AB20" i="6"/>
  <c r="AC20" i="6" s="1"/>
  <c r="AD20" i="6"/>
  <c r="L21" i="6"/>
  <c r="U21" i="6" s="1"/>
  <c r="AA21" i="6" s="1"/>
  <c r="M21" i="6"/>
  <c r="AD21" i="6" s="1"/>
  <c r="AB21" i="6"/>
  <c r="AC21" i="6"/>
  <c r="L22" i="6"/>
  <c r="AB22" i="6" s="1"/>
  <c r="AC22" i="6" s="1"/>
  <c r="L23" i="6"/>
  <c r="L24" i="6"/>
  <c r="M24" i="6" s="1"/>
  <c r="U24" i="6"/>
  <c r="L25" i="6"/>
  <c r="L26" i="6"/>
  <c r="U26" i="6" s="1"/>
  <c r="AA26" i="6" s="1"/>
  <c r="L27" i="6"/>
  <c r="M27" i="6"/>
  <c r="L28" i="6"/>
  <c r="AD28" i="6" s="1"/>
  <c r="M28" i="6"/>
  <c r="U28" i="6"/>
  <c r="AA28" i="6" s="1"/>
  <c r="L29" i="6"/>
  <c r="M29" i="6"/>
  <c r="AD29" i="6" s="1"/>
  <c r="U29" i="6"/>
  <c r="AA29" i="6"/>
  <c r="AB29" i="6"/>
  <c r="AC29" i="6"/>
  <c r="L30" i="6"/>
  <c r="L31" i="6"/>
  <c r="M31" i="6" s="1"/>
  <c r="L32" i="6"/>
  <c r="U32" i="6" s="1"/>
  <c r="L33" i="6"/>
  <c r="M33" i="6" s="1"/>
  <c r="U33" i="6"/>
  <c r="AA33" i="6"/>
  <c r="L34" i="6"/>
  <c r="L35" i="6"/>
  <c r="U35" i="6" s="1"/>
  <c r="AA35" i="6" s="1"/>
  <c r="M35" i="6"/>
  <c r="AB35" i="6"/>
  <c r="AC35" i="6" s="1"/>
  <c r="L36" i="6"/>
  <c r="L37" i="6"/>
  <c r="M37" i="6"/>
  <c r="AD37" i="6"/>
  <c r="L38" i="6"/>
  <c r="AB38" i="6" s="1"/>
  <c r="AC38" i="6" s="1"/>
  <c r="L39" i="6"/>
  <c r="L40" i="6"/>
  <c r="M40" i="6" s="1"/>
  <c r="U40" i="6"/>
  <c r="AD40" i="6"/>
  <c r="L41" i="6"/>
  <c r="L42" i="6"/>
  <c r="U42" i="6" s="1"/>
  <c r="AA42" i="6" s="1"/>
  <c r="AB42" i="6"/>
  <c r="AC42" i="6" s="1"/>
  <c r="L43" i="6"/>
  <c r="L44" i="6"/>
  <c r="M44" i="6"/>
  <c r="U44" i="6"/>
  <c r="AA44" i="6" s="1"/>
  <c r="L45" i="6"/>
  <c r="M45" i="6"/>
  <c r="AD45" i="6" s="1"/>
  <c r="U45" i="6"/>
  <c r="AA45" i="6"/>
  <c r="AB45" i="6"/>
  <c r="AC45" i="6"/>
  <c r="L46" i="6"/>
  <c r="AB46" i="6"/>
  <c r="AC46" i="6" s="1"/>
  <c r="L47" i="6"/>
  <c r="M47" i="6" s="1"/>
  <c r="L48" i="6"/>
  <c r="L49" i="6"/>
  <c r="M49" i="6"/>
  <c r="U49" i="6"/>
  <c r="AA49" i="6" s="1"/>
  <c r="L50" i="6"/>
  <c r="L51" i="6"/>
  <c r="U51" i="6" s="1"/>
  <c r="AA51" i="6" s="1"/>
  <c r="M51" i="6"/>
  <c r="AB51" i="6"/>
  <c r="AC51" i="6"/>
  <c r="AD51" i="6"/>
  <c r="L52" i="6"/>
  <c r="U52" i="6" s="1"/>
  <c r="AA52" i="6" s="1"/>
  <c r="M52" i="6"/>
  <c r="AD52" i="6" s="1"/>
  <c r="AB52" i="6"/>
  <c r="AC52" i="6" s="1"/>
  <c r="L53" i="6"/>
  <c r="AB53" i="6" s="1"/>
  <c r="AC53" i="6" s="1"/>
  <c r="L54" i="6"/>
  <c r="M54" i="6"/>
  <c r="L55" i="6"/>
  <c r="U55" i="6" s="1"/>
  <c r="L56" i="6"/>
  <c r="M56" i="6" s="1"/>
  <c r="U56" i="6"/>
  <c r="AA56" i="6"/>
  <c r="L57" i="6"/>
  <c r="U57" i="6" s="1"/>
  <c r="AA57" i="6" s="1"/>
  <c r="L58" i="6"/>
  <c r="M58" i="6" s="1"/>
  <c r="U58" i="6"/>
  <c r="AA58" i="6"/>
  <c r="AB58" i="6"/>
  <c r="AC58" i="6" s="1"/>
  <c r="L59" i="6"/>
  <c r="M59" i="6" s="1"/>
  <c r="U59" i="6"/>
  <c r="AA59" i="6" s="1"/>
  <c r="AB59" i="6"/>
  <c r="AC59" i="6" s="1"/>
  <c r="L60" i="6"/>
  <c r="M60" i="6" s="1"/>
  <c r="AD60" i="6" s="1"/>
  <c r="U60" i="6"/>
  <c r="AA60" i="6"/>
  <c r="AB60" i="6"/>
  <c r="AC60" i="6" s="1"/>
  <c r="L61" i="6"/>
  <c r="L62" i="6"/>
  <c r="M62" i="6" s="1"/>
  <c r="L63" i="6"/>
  <c r="U63" i="6" s="1"/>
  <c r="M63" i="6"/>
  <c r="AD63" i="6" s="1"/>
  <c r="L64" i="6"/>
  <c r="M64" i="6" s="1"/>
  <c r="U64" i="6"/>
  <c r="AA64" i="6"/>
  <c r="L65" i="6"/>
  <c r="L66" i="6"/>
  <c r="M66" i="6"/>
  <c r="U66" i="6"/>
  <c r="L67" i="6"/>
  <c r="AD67" i="6" s="1"/>
  <c r="M67" i="6"/>
  <c r="U67" i="6"/>
  <c r="AA67" i="6" s="1"/>
  <c r="L68" i="6"/>
  <c r="M68" i="6"/>
  <c r="AD68" i="6" s="1"/>
  <c r="U68" i="6"/>
  <c r="AA68" i="6" s="1"/>
  <c r="AB68" i="6"/>
  <c r="AC68" i="6"/>
  <c r="L69" i="6"/>
  <c r="AB69" i="6" s="1"/>
  <c r="AC69" i="6" s="1"/>
  <c r="L70" i="6"/>
  <c r="L71" i="6"/>
  <c r="L72" i="6"/>
  <c r="M72" i="6" s="1"/>
  <c r="U72" i="6"/>
  <c r="AA72" i="6"/>
  <c r="L73" i="6"/>
  <c r="U73" i="6" s="1"/>
  <c r="AA73" i="6" s="1"/>
  <c r="L74" i="6"/>
  <c r="U74" i="6" s="1"/>
  <c r="AA74" i="6" s="1"/>
  <c r="M74" i="6"/>
  <c r="AB74" i="6"/>
  <c r="AC74" i="6" s="1"/>
  <c r="L75" i="6"/>
  <c r="L76" i="6"/>
  <c r="M76" i="6"/>
  <c r="AD76" i="6"/>
  <c r="L77" i="6"/>
  <c r="L78" i="6"/>
  <c r="M78" i="6" s="1"/>
  <c r="L79" i="6"/>
  <c r="U79" i="6" s="1"/>
  <c r="L80" i="6"/>
  <c r="M80" i="6"/>
  <c r="U80" i="6"/>
  <c r="L81" i="6"/>
  <c r="L82" i="6"/>
  <c r="M82" i="6"/>
  <c r="U82" i="6"/>
  <c r="AA82" i="6"/>
  <c r="AB82" i="6"/>
  <c r="AC82" i="6" s="1"/>
  <c r="L83" i="6"/>
  <c r="M83" i="6" s="1"/>
  <c r="AD83" i="6" s="1"/>
  <c r="U83" i="6"/>
  <c r="AA83" i="6" s="1"/>
  <c r="AB83" i="6"/>
  <c r="AC83" i="6" s="1"/>
  <c r="L84" i="6"/>
  <c r="U84" i="6" s="1"/>
  <c r="AA84" i="6" s="1"/>
  <c r="M84" i="6"/>
  <c r="AD84" i="6" s="1"/>
  <c r="AB84" i="6"/>
  <c r="AC84" i="6" s="1"/>
  <c r="L85" i="6"/>
  <c r="AB85" i="6" s="1"/>
  <c r="AC85" i="6" s="1"/>
  <c r="L86" i="6"/>
  <c r="L87" i="6"/>
  <c r="M87" i="6" s="1"/>
  <c r="AD87" i="6" s="1"/>
  <c r="U87" i="6"/>
  <c r="L88" i="6"/>
  <c r="U88" i="6" s="1"/>
  <c r="AA88" i="6" s="1"/>
  <c r="M88" i="6"/>
  <c r="L89" i="6"/>
  <c r="U89" i="6" s="1"/>
  <c r="AA89" i="6" s="1"/>
  <c r="AB89" i="6"/>
  <c r="AC89" i="6" s="1"/>
  <c r="L90" i="6"/>
  <c r="L91" i="6"/>
  <c r="AB91" i="6" s="1"/>
  <c r="AC91" i="6" s="1"/>
  <c r="M91" i="6"/>
  <c r="U91" i="6"/>
  <c r="L92" i="6"/>
  <c r="AB92" i="6" s="1"/>
  <c r="AC92" i="6" s="1"/>
  <c r="M92" i="6"/>
  <c r="U92" i="6"/>
  <c r="L93" i="6"/>
  <c r="AB93" i="6" s="1"/>
  <c r="AC93" i="6" s="1"/>
  <c r="L94" i="6"/>
  <c r="M94" i="6" s="1"/>
  <c r="L95" i="6"/>
  <c r="M95" i="6" s="1"/>
  <c r="U95" i="6"/>
  <c r="L96" i="6"/>
  <c r="M96" i="6"/>
  <c r="U96" i="6"/>
  <c r="L97" i="6"/>
  <c r="M97" i="6" s="1"/>
  <c r="U97" i="6"/>
  <c r="L98" i="6"/>
  <c r="M98" i="6"/>
  <c r="U98" i="6"/>
  <c r="L99" i="6"/>
  <c r="AD99" i="6" s="1"/>
  <c r="M99" i="6"/>
  <c r="U99" i="6"/>
  <c r="AA99" i="6" s="1"/>
  <c r="L100" i="6"/>
  <c r="AB100" i="6" s="1"/>
  <c r="AC100" i="6" s="1"/>
  <c r="M100" i="6"/>
  <c r="U100" i="6"/>
  <c r="L101" i="6"/>
  <c r="AB101" i="6"/>
  <c r="AC101" i="6"/>
  <c r="L102" i="6"/>
  <c r="L103" i="6"/>
  <c r="M103" i="6" s="1"/>
  <c r="AD103" i="6" s="1"/>
  <c r="U103" i="6"/>
  <c r="L104" i="6"/>
  <c r="L105" i="6"/>
  <c r="L106" i="6"/>
  <c r="AB106" i="6" s="1"/>
  <c r="AC106" i="6" s="1"/>
  <c r="M106" i="6"/>
  <c r="U106" i="6"/>
  <c r="AA106" i="6" s="1"/>
  <c r="L107" i="6"/>
  <c r="M107" i="6"/>
  <c r="AD107" i="6" s="1"/>
  <c r="U107" i="6"/>
  <c r="AA107" i="6" s="1"/>
  <c r="AB107" i="6"/>
  <c r="AC107" i="6" s="1"/>
  <c r="L108" i="6"/>
  <c r="M108" i="6" s="1"/>
  <c r="AD108" i="6" s="1"/>
  <c r="U108" i="6"/>
  <c r="AA108" i="6"/>
  <c r="AB108" i="6"/>
  <c r="AC108" i="6" s="1"/>
  <c r="L109" i="6"/>
  <c r="AB109" i="6"/>
  <c r="AC109" i="6" s="1"/>
  <c r="L110" i="6"/>
  <c r="M110" i="6" s="1"/>
  <c r="L111" i="6"/>
  <c r="L112" i="6"/>
  <c r="M112" i="6" s="1"/>
  <c r="U112" i="6"/>
  <c r="L113" i="6"/>
  <c r="U113" i="6" s="1"/>
  <c r="AA113" i="6" s="1"/>
  <c r="L114" i="6"/>
  <c r="M114" i="6" s="1"/>
  <c r="AB114" i="6"/>
  <c r="AC114" i="6" s="1"/>
  <c r="I115" i="6"/>
  <c r="K115" i="6"/>
  <c r="O115" i="6"/>
  <c r="P115" i="6"/>
  <c r="Q115" i="6"/>
  <c r="R115" i="6"/>
  <c r="S115" i="6"/>
  <c r="T115" i="6"/>
  <c r="V115" i="6"/>
  <c r="W115" i="6"/>
  <c r="X115" i="6"/>
  <c r="Y115" i="6"/>
  <c r="Z115" i="6"/>
  <c r="I116" i="6"/>
  <c r="K116" i="6"/>
  <c r="O116" i="6"/>
  <c r="P116" i="6"/>
  <c r="Q116" i="6"/>
  <c r="R116" i="6"/>
  <c r="S116" i="6"/>
  <c r="T116" i="6"/>
  <c r="V116" i="6"/>
  <c r="W116" i="6"/>
  <c r="X116" i="6"/>
  <c r="Y116" i="6"/>
  <c r="Z116" i="6"/>
  <c r="I117" i="6"/>
  <c r="K117" i="6"/>
  <c r="O117" i="6"/>
  <c r="P117" i="6"/>
  <c r="Q117" i="6"/>
  <c r="R117" i="6"/>
  <c r="S117" i="6"/>
  <c r="T117" i="6"/>
  <c r="U117" i="6"/>
  <c r="V117" i="6"/>
  <c r="W117" i="6"/>
  <c r="X117" i="6"/>
  <c r="Y117" i="6"/>
  <c r="Z117" i="6"/>
  <c r="K3" i="4"/>
  <c r="L3" i="4"/>
  <c r="AC3" i="4" s="1"/>
  <c r="T3" i="4"/>
  <c r="L24" i="7" s="1"/>
  <c r="AA3" i="4"/>
  <c r="AB3" i="4" s="1"/>
  <c r="H4" i="4"/>
  <c r="J4" i="4"/>
  <c r="K4" i="4"/>
  <c r="L4" i="4"/>
  <c r="N4" i="4"/>
  <c r="O4" i="4"/>
  <c r="P4" i="4"/>
  <c r="Q4" i="4"/>
  <c r="R4" i="4"/>
  <c r="S4" i="4"/>
  <c r="T4" i="4"/>
  <c r="U4" i="4"/>
  <c r="V4" i="4"/>
  <c r="W4" i="4"/>
  <c r="X4" i="4"/>
  <c r="Y4" i="4"/>
  <c r="H5" i="4"/>
  <c r="J5" i="4"/>
  <c r="K5" i="4"/>
  <c r="AA5" i="4" s="1"/>
  <c r="L5" i="4"/>
  <c r="N5" i="4"/>
  <c r="O5" i="4"/>
  <c r="P5" i="4"/>
  <c r="Q5" i="4"/>
  <c r="R5" i="4"/>
  <c r="S5" i="4"/>
  <c r="T5" i="4"/>
  <c r="U5" i="4"/>
  <c r="V5" i="4"/>
  <c r="W5" i="4"/>
  <c r="X5" i="4"/>
  <c r="Y5" i="4"/>
  <c r="H6" i="4"/>
  <c r="J6" i="4"/>
  <c r="AC6" i="4" s="1"/>
  <c r="K6" i="4"/>
  <c r="L6" i="4"/>
  <c r="N6" i="4"/>
  <c r="O6" i="4"/>
  <c r="P6" i="4"/>
  <c r="Q6" i="4"/>
  <c r="R6" i="4"/>
  <c r="S6" i="4"/>
  <c r="T6" i="4"/>
  <c r="U6" i="4"/>
  <c r="V6" i="4"/>
  <c r="W6" i="4"/>
  <c r="X6" i="4"/>
  <c r="Y6" i="4"/>
  <c r="M3" i="5"/>
  <c r="AD3" i="5" s="1"/>
  <c r="AA3" i="5"/>
  <c r="AB3" i="5"/>
  <c r="AC3" i="5" s="1"/>
  <c r="M4" i="5"/>
  <c r="AA4" i="5"/>
  <c r="AB4" i="5"/>
  <c r="AC4" i="5" s="1"/>
  <c r="M5" i="5"/>
  <c r="AA5" i="5"/>
  <c r="AB5" i="5"/>
  <c r="AC5" i="5" s="1"/>
  <c r="M6" i="5"/>
  <c r="AA6" i="5"/>
  <c r="AB6" i="5"/>
  <c r="AC6" i="5" s="1"/>
  <c r="AD6" i="5"/>
  <c r="M7" i="5"/>
  <c r="AA7" i="5"/>
  <c r="AB7" i="5"/>
  <c r="AC7" i="5"/>
  <c r="AD7" i="5"/>
  <c r="M8" i="5"/>
  <c r="AD8" i="5" s="1"/>
  <c r="AA8" i="5"/>
  <c r="AB8" i="5"/>
  <c r="AC8" i="5" s="1"/>
  <c r="M9" i="5"/>
  <c r="AD9" i="5" s="1"/>
  <c r="AA9" i="5"/>
  <c r="AB9" i="5"/>
  <c r="AC9" i="5" s="1"/>
  <c r="M10" i="5"/>
  <c r="AD10" i="5" s="1"/>
  <c r="AA10" i="5"/>
  <c r="AB10" i="5"/>
  <c r="AC10" i="5" s="1"/>
  <c r="L11" i="5"/>
  <c r="M12" i="5"/>
  <c r="AA12" i="5"/>
  <c r="AB12" i="5"/>
  <c r="AC12" i="5" s="1"/>
  <c r="AD12" i="5"/>
  <c r="L13" i="5"/>
  <c r="AA13" i="5" s="1"/>
  <c r="L14" i="5"/>
  <c r="M14" i="5" s="1"/>
  <c r="U14" i="5"/>
  <c r="AB14" i="5"/>
  <c r="AC14" i="5" s="1"/>
  <c r="L15" i="5"/>
  <c r="M15" i="5" s="1"/>
  <c r="L16" i="5"/>
  <c r="M16" i="5"/>
  <c r="L17" i="5"/>
  <c r="L18" i="5"/>
  <c r="AB18" i="5" s="1"/>
  <c r="AC18" i="5" s="1"/>
  <c r="M18" i="5"/>
  <c r="AD18" i="5" s="1"/>
  <c r="U18" i="5"/>
  <c r="AA18" i="5" s="1"/>
  <c r="L19" i="5"/>
  <c r="U19" i="5" s="1"/>
  <c r="L20" i="5"/>
  <c r="M20" i="5"/>
  <c r="L21" i="5"/>
  <c r="M21" i="5" s="1"/>
  <c r="AD21" i="5" s="1"/>
  <c r="L22" i="5"/>
  <c r="L23" i="5"/>
  <c r="M23" i="5" s="1"/>
  <c r="AD23" i="5" s="1"/>
  <c r="L24" i="5"/>
  <c r="M24" i="5"/>
  <c r="U24" i="5"/>
  <c r="AB24" i="5"/>
  <c r="AC24" i="5" s="1"/>
  <c r="L25" i="5"/>
  <c r="L26" i="5"/>
  <c r="U26" i="5" s="1"/>
  <c r="L27" i="5"/>
  <c r="M27" i="5"/>
  <c r="L28" i="5"/>
  <c r="M28" i="5" s="1"/>
  <c r="AD28" i="5" s="1"/>
  <c r="L29" i="5"/>
  <c r="L30" i="5"/>
  <c r="M30" i="5" s="1"/>
  <c r="AD30" i="5" s="1"/>
  <c r="L31" i="5"/>
  <c r="AB31" i="5" s="1"/>
  <c r="AC31" i="5" s="1"/>
  <c r="M31" i="5"/>
  <c r="AD31" i="5" s="1"/>
  <c r="AA31" i="5"/>
  <c r="L32" i="5"/>
  <c r="M32" i="5" s="1"/>
  <c r="AD32" i="5" s="1"/>
  <c r="U32" i="5"/>
  <c r="AA32" i="5"/>
  <c r="AB32" i="5"/>
  <c r="AC32" i="5" s="1"/>
  <c r="L33" i="5"/>
  <c r="U33" i="5" s="1"/>
  <c r="L34" i="5"/>
  <c r="M34" i="5" s="1"/>
  <c r="L35" i="5"/>
  <c r="L36" i="5"/>
  <c r="U36" i="5" s="1"/>
  <c r="AA36" i="5"/>
  <c r="L37" i="5"/>
  <c r="L38" i="5"/>
  <c r="M38" i="5" s="1"/>
  <c r="AB38" i="5"/>
  <c r="AC38" i="5" s="1"/>
  <c r="L39" i="5"/>
  <c r="L40" i="5"/>
  <c r="U40" i="5" s="1"/>
  <c r="AA40" i="5" s="1"/>
  <c r="M40" i="5"/>
  <c r="AD40" i="5" s="1"/>
  <c r="AB40" i="5"/>
  <c r="AC40" i="5" s="1"/>
  <c r="L41" i="5"/>
  <c r="U41" i="5" s="1"/>
  <c r="L42" i="5"/>
  <c r="M42" i="5" s="1"/>
  <c r="L43" i="5"/>
  <c r="M43" i="5" s="1"/>
  <c r="AD43" i="5" s="1"/>
  <c r="AB43" i="5"/>
  <c r="AC43" i="5" s="1"/>
  <c r="L44" i="5"/>
  <c r="U44" i="5" s="1"/>
  <c r="AA44" i="5" s="1"/>
  <c r="L45" i="5"/>
  <c r="M45" i="5" s="1"/>
  <c r="AD45" i="5"/>
  <c r="L46" i="5"/>
  <c r="L47" i="5"/>
  <c r="L48" i="5"/>
  <c r="M48" i="5"/>
  <c r="AD48" i="5" s="1"/>
  <c r="U48" i="5"/>
  <c r="AA48" i="5" s="1"/>
  <c r="AB48" i="5"/>
  <c r="AC48" i="5" s="1"/>
  <c r="L49" i="5"/>
  <c r="U49" i="5" s="1"/>
  <c r="L50" i="5"/>
  <c r="M50" i="5"/>
  <c r="L51" i="5"/>
  <c r="L52" i="5"/>
  <c r="U52" i="5" s="1"/>
  <c r="L53" i="5"/>
  <c r="M53" i="5" s="1"/>
  <c r="AD53" i="5" s="1"/>
  <c r="L54" i="5"/>
  <c r="AB54" i="5" s="1"/>
  <c r="AC54" i="5" s="1"/>
  <c r="M54" i="5"/>
  <c r="U54" i="5"/>
  <c r="L55" i="5"/>
  <c r="L56" i="5"/>
  <c r="M56" i="5"/>
  <c r="AD56" i="5" s="1"/>
  <c r="U56" i="5"/>
  <c r="AB56" i="5"/>
  <c r="AC56" i="5" s="1"/>
  <c r="L57" i="5"/>
  <c r="U57" i="5" s="1"/>
  <c r="L58" i="5"/>
  <c r="M58" i="5" s="1"/>
  <c r="L59" i="5"/>
  <c r="L60" i="5"/>
  <c r="U60" i="5"/>
  <c r="AA60" i="5" s="1"/>
  <c r="L61" i="5"/>
  <c r="L62" i="5"/>
  <c r="M62" i="5" s="1"/>
  <c r="U62" i="5"/>
  <c r="AB62" i="5"/>
  <c r="AC62" i="5" s="1"/>
  <c r="L63" i="5"/>
  <c r="L64" i="5"/>
  <c r="M64" i="5" s="1"/>
  <c r="AD64" i="5" s="1"/>
  <c r="AB64" i="5"/>
  <c r="AC64" i="5" s="1"/>
  <c r="L65" i="5"/>
  <c r="U65" i="5" s="1"/>
  <c r="L66" i="5"/>
  <c r="M66" i="5" s="1"/>
  <c r="L67" i="5"/>
  <c r="M67" i="5"/>
  <c r="AD67" i="5" s="1"/>
  <c r="L68" i="5"/>
  <c r="U68" i="5" s="1"/>
  <c r="AA68" i="5"/>
  <c r="L69" i="5"/>
  <c r="L70" i="5"/>
  <c r="M70" i="5" s="1"/>
  <c r="AB70" i="5"/>
  <c r="AC70" i="5"/>
  <c r="L71" i="5"/>
  <c r="L72" i="5"/>
  <c r="U72" i="5" s="1"/>
  <c r="L73" i="5"/>
  <c r="M73" i="5" s="1"/>
  <c r="AB73" i="5"/>
  <c r="AC73" i="5" s="1"/>
  <c r="L74" i="5"/>
  <c r="M75" i="5"/>
  <c r="AD75" i="5" s="1"/>
  <c r="U75" i="5"/>
  <c r="AA75" i="5" s="1"/>
  <c r="AB75" i="5"/>
  <c r="AC75" i="5" s="1"/>
  <c r="I76" i="5"/>
  <c r="K76" i="5"/>
  <c r="O76" i="5"/>
  <c r="P76" i="5"/>
  <c r="Q76" i="5"/>
  <c r="R76" i="5"/>
  <c r="S76" i="5"/>
  <c r="T76" i="5"/>
  <c r="V76" i="5"/>
  <c r="W76" i="5"/>
  <c r="X76" i="5"/>
  <c r="Y76" i="5"/>
  <c r="Z76" i="5"/>
  <c r="I77" i="5"/>
  <c r="K77" i="5"/>
  <c r="O77" i="5"/>
  <c r="P77" i="5"/>
  <c r="Q77" i="5"/>
  <c r="R77" i="5"/>
  <c r="S77" i="5"/>
  <c r="T77" i="5"/>
  <c r="U77" i="5"/>
  <c r="V77" i="5"/>
  <c r="W77" i="5"/>
  <c r="X77" i="5"/>
  <c r="Y77" i="5"/>
  <c r="Z77" i="5"/>
  <c r="I78" i="5"/>
  <c r="K78" i="5"/>
  <c r="O78" i="5"/>
  <c r="P78" i="5"/>
  <c r="Q78" i="5"/>
  <c r="R78" i="5"/>
  <c r="S78" i="5"/>
  <c r="T78" i="5"/>
  <c r="V78" i="5"/>
  <c r="W78" i="5"/>
  <c r="X78" i="5"/>
  <c r="Y78" i="5"/>
  <c r="Z78" i="5"/>
  <c r="I79" i="5"/>
  <c r="K79" i="5"/>
  <c r="O79" i="5"/>
  <c r="P79" i="5"/>
  <c r="Q79" i="5"/>
  <c r="R79" i="5"/>
  <c r="S79" i="5"/>
  <c r="T79" i="5"/>
  <c r="U79" i="5"/>
  <c r="V79" i="5"/>
  <c r="W79" i="5"/>
  <c r="X79" i="5"/>
  <c r="Y79" i="5"/>
  <c r="Z79" i="5"/>
  <c r="L3" i="3"/>
  <c r="AC3" i="3" s="1"/>
  <c r="Z3" i="3"/>
  <c r="AA3" i="3"/>
  <c r="AB3" i="3" s="1"/>
  <c r="K4" i="3"/>
  <c r="L4" i="3" s="1"/>
  <c r="K5" i="3"/>
  <c r="L5" i="3" s="1"/>
  <c r="Z5" i="3"/>
  <c r="AA5" i="3"/>
  <c r="AB5" i="3" s="1"/>
  <c r="K6" i="3"/>
  <c r="T6" i="3" s="1"/>
  <c r="K7" i="3"/>
  <c r="K8" i="3"/>
  <c r="K9" i="3"/>
  <c r="K10" i="3"/>
  <c r="L10" i="3" s="1"/>
  <c r="AC10" i="3" s="1"/>
  <c r="AA10" i="3"/>
  <c r="AB10" i="3" s="1"/>
  <c r="K11" i="3"/>
  <c r="K12" i="3"/>
  <c r="T12" i="3" s="1"/>
  <c r="Z12" i="3" s="1"/>
  <c r="AA12" i="3"/>
  <c r="AB12" i="3" s="1"/>
  <c r="K13" i="3"/>
  <c r="T13" i="3" s="1"/>
  <c r="L13" i="3"/>
  <c r="AA13" i="3"/>
  <c r="AB13" i="3" s="1"/>
  <c r="AC13" i="3"/>
  <c r="K14" i="3"/>
  <c r="L14" i="3" s="1"/>
  <c r="K15" i="3"/>
  <c r="K16" i="3"/>
  <c r="L16" i="3" s="1"/>
  <c r="T16" i="3"/>
  <c r="K17" i="3"/>
  <c r="T17" i="3" s="1"/>
  <c r="K18" i="3"/>
  <c r="L18" i="3" s="1"/>
  <c r="AC18" i="3" s="1"/>
  <c r="AA18" i="3"/>
  <c r="AB18" i="3" s="1"/>
  <c r="K19" i="3"/>
  <c r="T19" i="3" s="1"/>
  <c r="Z19" i="3" s="1"/>
  <c r="K20" i="3"/>
  <c r="T20" i="3" s="1"/>
  <c r="Z20" i="3" s="1"/>
  <c r="L20" i="3"/>
  <c r="AA20" i="3"/>
  <c r="AB20" i="3" s="1"/>
  <c r="K21" i="3"/>
  <c r="L21" i="3"/>
  <c r="AC21" i="3" s="1"/>
  <c r="T21" i="3"/>
  <c r="AA21" i="3"/>
  <c r="AB21" i="3" s="1"/>
  <c r="K22" i="3"/>
  <c r="L22" i="3" s="1"/>
  <c r="K23" i="3"/>
  <c r="K24" i="3"/>
  <c r="L24" i="3"/>
  <c r="T24" i="3"/>
  <c r="K25" i="3"/>
  <c r="K26" i="3"/>
  <c r="L26" i="3"/>
  <c r="AC26" i="3" s="1"/>
  <c r="T26" i="3"/>
  <c r="Z26" i="3" s="1"/>
  <c r="AA26" i="3"/>
  <c r="AB26" i="3" s="1"/>
  <c r="K27" i="3"/>
  <c r="T27" i="3"/>
  <c r="Z27" i="3" s="1"/>
  <c r="AA27" i="3"/>
  <c r="AB27" i="3" s="1"/>
  <c r="K28" i="3"/>
  <c r="L28" i="3" s="1"/>
  <c r="AC28" i="3" s="1"/>
  <c r="K29" i="3"/>
  <c r="L29" i="3" s="1"/>
  <c r="AA29" i="3"/>
  <c r="AB29" i="3" s="1"/>
  <c r="AC29" i="3"/>
  <c r="K30" i="3"/>
  <c r="L30" i="3" s="1"/>
  <c r="K31" i="3"/>
  <c r="K32" i="3"/>
  <c r="L32" i="3"/>
  <c r="T32" i="3"/>
  <c r="K33" i="3"/>
  <c r="T33" i="3" s="1"/>
  <c r="K34" i="3"/>
  <c r="L34" i="3" s="1"/>
  <c r="AC34" i="3" s="1"/>
  <c r="AA34" i="3"/>
  <c r="AB34" i="3" s="1"/>
  <c r="K35" i="3"/>
  <c r="T35" i="3" s="1"/>
  <c r="Z35" i="3" s="1"/>
  <c r="AA35" i="3"/>
  <c r="AB35" i="3" s="1"/>
  <c r="K36" i="3"/>
  <c r="L36" i="3" s="1"/>
  <c r="AC36" i="3" s="1"/>
  <c r="AA36" i="3"/>
  <c r="AB36" i="3"/>
  <c r="K37" i="3"/>
  <c r="K38" i="3"/>
  <c r="L38" i="3" s="1"/>
  <c r="K39" i="3"/>
  <c r="K40" i="3"/>
  <c r="L40" i="3" s="1"/>
  <c r="K41" i="3"/>
  <c r="T41" i="3" s="1"/>
  <c r="K42" i="3"/>
  <c r="L42" i="3" s="1"/>
  <c r="AC42" i="3" s="1"/>
  <c r="AA42" i="3"/>
  <c r="AB42" i="3" s="1"/>
  <c r="K43" i="3"/>
  <c r="T43" i="3"/>
  <c r="Z43" i="3" s="1"/>
  <c r="AA43" i="3"/>
  <c r="AB43" i="3" s="1"/>
  <c r="K44" i="3"/>
  <c r="K45" i="3"/>
  <c r="L45" i="3" s="1"/>
  <c r="T45" i="3"/>
  <c r="AA45" i="3"/>
  <c r="AB45" i="3" s="1"/>
  <c r="K46" i="3"/>
  <c r="L46" i="3" s="1"/>
  <c r="K47" i="3"/>
  <c r="K48" i="3"/>
  <c r="L48" i="3"/>
  <c r="T48" i="3"/>
  <c r="K49" i="3"/>
  <c r="H50" i="3"/>
  <c r="J50" i="3"/>
  <c r="N50" i="3"/>
  <c r="O50" i="3"/>
  <c r="P50" i="3"/>
  <c r="Q50" i="3"/>
  <c r="R50" i="3"/>
  <c r="S50" i="3"/>
  <c r="U50" i="3"/>
  <c r="V50" i="3"/>
  <c r="W50" i="3"/>
  <c r="X50" i="3"/>
  <c r="Y50" i="3"/>
  <c r="H51" i="3"/>
  <c r="J51" i="3"/>
  <c r="K51" i="3"/>
  <c r="AA51" i="3" s="1"/>
  <c r="N51" i="3"/>
  <c r="O51" i="3"/>
  <c r="P51" i="3"/>
  <c r="Q51" i="3"/>
  <c r="R51" i="3"/>
  <c r="S51" i="3"/>
  <c r="T51" i="3"/>
  <c r="U51" i="3"/>
  <c r="V51" i="3"/>
  <c r="W51" i="3"/>
  <c r="X51" i="3"/>
  <c r="Y51" i="3"/>
  <c r="H52" i="3"/>
  <c r="J52" i="3"/>
  <c r="N52" i="3"/>
  <c r="O52" i="3"/>
  <c r="P52" i="3"/>
  <c r="Q52" i="3"/>
  <c r="R52" i="3"/>
  <c r="S52" i="3"/>
  <c r="U52" i="3"/>
  <c r="V52" i="3"/>
  <c r="W52" i="3"/>
  <c r="X52" i="3"/>
  <c r="Y52" i="3"/>
  <c r="H53" i="3"/>
  <c r="J53" i="3"/>
  <c r="K53" i="3"/>
  <c r="L53" i="3"/>
  <c r="N53" i="3"/>
  <c r="O53" i="3"/>
  <c r="P53" i="3"/>
  <c r="Q53" i="3"/>
  <c r="R53" i="3"/>
  <c r="S53" i="3"/>
  <c r="T53" i="3"/>
  <c r="U53" i="3"/>
  <c r="V53" i="3"/>
  <c r="W53" i="3"/>
  <c r="X53" i="3"/>
  <c r="Y53" i="3"/>
  <c r="C12" i="7"/>
  <c r="F12" i="7"/>
  <c r="G12" i="7"/>
  <c r="H12" i="7"/>
  <c r="H20" i="7" s="1"/>
  <c r="I12" i="7"/>
  <c r="J12" i="7"/>
  <c r="J20" i="7" s="1"/>
  <c r="K12" i="7"/>
  <c r="M12" i="7"/>
  <c r="N12" i="7"/>
  <c r="O12" i="7"/>
  <c r="O20" i="7" s="1"/>
  <c r="P12" i="7"/>
  <c r="Q12" i="7"/>
  <c r="Q20" i="7" s="1"/>
  <c r="Q37" i="7" s="1"/>
  <c r="B13" i="7"/>
  <c r="B21" i="7" s="1"/>
  <c r="B34" i="7" s="1"/>
  <c r="C13" i="7"/>
  <c r="F13" i="7"/>
  <c r="G13" i="7"/>
  <c r="H13" i="7"/>
  <c r="I13" i="7"/>
  <c r="I21" i="7" s="1"/>
  <c r="I34" i="7" s="1"/>
  <c r="J13" i="7"/>
  <c r="K13" i="7"/>
  <c r="L13" i="7"/>
  <c r="M13" i="7"/>
  <c r="N13" i="7"/>
  <c r="O13" i="7"/>
  <c r="P13" i="7"/>
  <c r="Q13" i="7"/>
  <c r="B14" i="7"/>
  <c r="B22" i="7" s="1"/>
  <c r="C14" i="7"/>
  <c r="F14" i="7"/>
  <c r="F39" i="7" s="1"/>
  <c r="G14" i="7"/>
  <c r="H14" i="7"/>
  <c r="I14" i="7"/>
  <c r="J14" i="7"/>
  <c r="J22" i="7" s="1"/>
  <c r="K14" i="7"/>
  <c r="M14" i="7"/>
  <c r="M39" i="7" s="1"/>
  <c r="N14" i="7"/>
  <c r="O14" i="7"/>
  <c r="P14" i="7"/>
  <c r="Q14" i="7"/>
  <c r="Q22" i="7" s="1"/>
  <c r="B15" i="7"/>
  <c r="C15" i="7"/>
  <c r="R15" i="7" s="1"/>
  <c r="D15" i="7"/>
  <c r="E15" i="7"/>
  <c r="F15" i="7"/>
  <c r="G15" i="7"/>
  <c r="G23" i="7" s="1"/>
  <c r="H15" i="7"/>
  <c r="I15" i="7"/>
  <c r="J15" i="7"/>
  <c r="J23" i="7" s="1"/>
  <c r="J36" i="7" s="1"/>
  <c r="K15" i="7"/>
  <c r="L15" i="7"/>
  <c r="M15" i="7"/>
  <c r="M23" i="7" s="1"/>
  <c r="M40" i="7" s="1"/>
  <c r="N15" i="7"/>
  <c r="O15" i="7"/>
  <c r="O23" i="7" s="1"/>
  <c r="P15" i="7"/>
  <c r="Q15" i="7"/>
  <c r="C16" i="7"/>
  <c r="F16" i="7"/>
  <c r="G16" i="7"/>
  <c r="H16" i="7"/>
  <c r="I16" i="7"/>
  <c r="J16" i="7"/>
  <c r="K16" i="7"/>
  <c r="M16" i="7"/>
  <c r="N16" i="7"/>
  <c r="N37" i="7" s="1"/>
  <c r="O16" i="7"/>
  <c r="O37" i="7" s="1"/>
  <c r="P16" i="7"/>
  <c r="P20" i="7" s="1"/>
  <c r="Q16" i="7"/>
  <c r="B17" i="7"/>
  <c r="C17" i="7"/>
  <c r="E17" i="7"/>
  <c r="F17" i="7"/>
  <c r="F21" i="7" s="1"/>
  <c r="F34" i="7" s="1"/>
  <c r="G17" i="7"/>
  <c r="H17" i="7"/>
  <c r="I17" i="7"/>
  <c r="J17" i="7"/>
  <c r="K17" i="7"/>
  <c r="K21" i="7" s="1"/>
  <c r="L17" i="7"/>
  <c r="L21" i="7" s="1"/>
  <c r="L34" i="7" s="1"/>
  <c r="M17" i="7"/>
  <c r="N17" i="7"/>
  <c r="O17" i="7"/>
  <c r="P17" i="7"/>
  <c r="Q17" i="7"/>
  <c r="Q21" i="7" s="1"/>
  <c r="B18" i="7"/>
  <c r="C18" i="7"/>
  <c r="F18" i="7"/>
  <c r="G18" i="7"/>
  <c r="H18" i="7"/>
  <c r="I18" i="7"/>
  <c r="I22" i="7" s="1"/>
  <c r="J18" i="7"/>
  <c r="J39" i="7" s="1"/>
  <c r="K18" i="7"/>
  <c r="M18" i="7"/>
  <c r="N18" i="7"/>
  <c r="O18" i="7"/>
  <c r="P18" i="7"/>
  <c r="P22" i="7" s="1"/>
  <c r="Q18" i="7"/>
  <c r="Q39" i="7" s="1"/>
  <c r="B19" i="7"/>
  <c r="B23" i="7" s="1"/>
  <c r="C19" i="7"/>
  <c r="E19" i="7"/>
  <c r="F19" i="7"/>
  <c r="G19" i="7"/>
  <c r="G40" i="7" s="1"/>
  <c r="H19" i="7"/>
  <c r="I19" i="7"/>
  <c r="J19" i="7"/>
  <c r="K19" i="7"/>
  <c r="L19" i="7"/>
  <c r="M19" i="7"/>
  <c r="N19" i="7"/>
  <c r="N23" i="7" s="1"/>
  <c r="N36" i="7" s="1"/>
  <c r="O19" i="7"/>
  <c r="P19" i="7"/>
  <c r="Q19" i="7"/>
  <c r="F20" i="7"/>
  <c r="F37" i="7" s="1"/>
  <c r="G20" i="7"/>
  <c r="G37" i="7" s="1"/>
  <c r="I20" i="7"/>
  <c r="M20" i="7"/>
  <c r="M37" i="7" s="1"/>
  <c r="N20" i="7"/>
  <c r="C21" i="7"/>
  <c r="G21" i="7"/>
  <c r="G38" i="7" s="1"/>
  <c r="J21" i="7"/>
  <c r="J34" i="7" s="1"/>
  <c r="M21" i="7"/>
  <c r="M38" i="7" s="1"/>
  <c r="P21" i="7"/>
  <c r="C22" i="7"/>
  <c r="C39" i="7" s="1"/>
  <c r="F22" i="7"/>
  <c r="F35" i="7" s="1"/>
  <c r="H22" i="7"/>
  <c r="K22" i="7"/>
  <c r="M22" i="7"/>
  <c r="O22" i="7"/>
  <c r="C23" i="7"/>
  <c r="E23" i="7"/>
  <c r="F23" i="7"/>
  <c r="K23" i="7"/>
  <c r="K40" i="7" s="1"/>
  <c r="L23" i="7"/>
  <c r="Q23" i="7"/>
  <c r="Q40" i="7" s="1"/>
  <c r="C24" i="7"/>
  <c r="D24" i="7"/>
  <c r="E24" i="7"/>
  <c r="F24" i="7"/>
  <c r="G24" i="7"/>
  <c r="H24" i="7"/>
  <c r="H41" i="7" s="1"/>
  <c r="I24" i="7"/>
  <c r="J24" i="7"/>
  <c r="K24" i="7"/>
  <c r="M24" i="7"/>
  <c r="M30" i="7" s="1"/>
  <c r="N24" i="7"/>
  <c r="O24" i="7"/>
  <c r="P24" i="7"/>
  <c r="Q24" i="7"/>
  <c r="B25" i="7"/>
  <c r="C25" i="7"/>
  <c r="D25" i="7"/>
  <c r="E25" i="7"/>
  <c r="F25" i="7"/>
  <c r="G25" i="7"/>
  <c r="H25" i="7"/>
  <c r="I25" i="7"/>
  <c r="J25" i="7"/>
  <c r="J31" i="7" s="1"/>
  <c r="J42" i="7" s="1"/>
  <c r="K25" i="7"/>
  <c r="L25" i="7"/>
  <c r="M25" i="7"/>
  <c r="N25" i="7"/>
  <c r="O25" i="7"/>
  <c r="P25" i="7"/>
  <c r="P31" i="7" s="1"/>
  <c r="P42" i="7" s="1"/>
  <c r="Q25" i="7"/>
  <c r="B26" i="7"/>
  <c r="C26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Q32" i="7" s="1"/>
  <c r="C27" i="7"/>
  <c r="F27" i="7"/>
  <c r="G27" i="7"/>
  <c r="H27" i="7"/>
  <c r="I27" i="7"/>
  <c r="J27" i="7"/>
  <c r="J30" i="7" s="1"/>
  <c r="J33" i="7" s="1"/>
  <c r="K27" i="7"/>
  <c r="K30" i="7" s="1"/>
  <c r="M27" i="7"/>
  <c r="N27" i="7"/>
  <c r="O27" i="7"/>
  <c r="O30" i="7" s="1"/>
  <c r="P27" i="7"/>
  <c r="Q27" i="7"/>
  <c r="B28" i="7"/>
  <c r="B31" i="7" s="1"/>
  <c r="B42" i="7" s="1"/>
  <c r="C28" i="7"/>
  <c r="F28" i="7"/>
  <c r="F31" i="7" s="1"/>
  <c r="F42" i="7" s="1"/>
  <c r="G28" i="7"/>
  <c r="H28" i="7"/>
  <c r="H31" i="7" s="1"/>
  <c r="H42" i="7" s="1"/>
  <c r="I28" i="7"/>
  <c r="I31" i="7" s="1"/>
  <c r="J28" i="7"/>
  <c r="K28" i="7"/>
  <c r="M28" i="7"/>
  <c r="N28" i="7"/>
  <c r="N31" i="7" s="1"/>
  <c r="O28" i="7"/>
  <c r="P28" i="7"/>
  <c r="Q28" i="7"/>
  <c r="Q31" i="7" s="1"/>
  <c r="B29" i="7"/>
  <c r="C29" i="7"/>
  <c r="E29" i="7"/>
  <c r="F29" i="7"/>
  <c r="G29" i="7"/>
  <c r="G32" i="7" s="1"/>
  <c r="H29" i="7"/>
  <c r="I29" i="7"/>
  <c r="J29" i="7"/>
  <c r="J43" i="7" s="1"/>
  <c r="K29" i="7"/>
  <c r="L29" i="7"/>
  <c r="M29" i="7"/>
  <c r="N29" i="7"/>
  <c r="N32" i="7" s="1"/>
  <c r="O29" i="7"/>
  <c r="P29" i="7"/>
  <c r="Q29" i="7"/>
  <c r="F30" i="7"/>
  <c r="F41" i="7" s="1"/>
  <c r="H30" i="7"/>
  <c r="I30" i="7"/>
  <c r="I33" i="7" s="1"/>
  <c r="P30" i="7"/>
  <c r="P41" i="7" s="1"/>
  <c r="Q30" i="7"/>
  <c r="G31" i="7"/>
  <c r="O31" i="7"/>
  <c r="O42" i="7" s="1"/>
  <c r="B32" i="7"/>
  <c r="H32" i="7"/>
  <c r="H43" i="7" s="1"/>
  <c r="J32" i="7"/>
  <c r="P32" i="7"/>
  <c r="P43" i="7" s="1"/>
  <c r="C34" i="7"/>
  <c r="M34" i="7"/>
  <c r="P34" i="7"/>
  <c r="I37" i="7"/>
  <c r="C38" i="7"/>
  <c r="P38" i="7"/>
  <c r="K39" i="7"/>
  <c r="O39" i="7"/>
  <c r="C40" i="7"/>
  <c r="E40" i="7"/>
  <c r="L40" i="7"/>
  <c r="I41" i="7"/>
  <c r="O41" i="7"/>
  <c r="G42" i="7"/>
  <c r="B43" i="7"/>
  <c r="N43" i="7"/>
  <c r="I44" i="7"/>
  <c r="G39" i="7" l="1"/>
  <c r="O38" i="7"/>
  <c r="L43" i="7"/>
  <c r="H38" i="7"/>
  <c r="N33" i="7"/>
  <c r="P35" i="7"/>
  <c r="Q38" i="7"/>
  <c r="Q34" i="7"/>
  <c r="K34" i="7"/>
  <c r="K38" i="7"/>
  <c r="O33" i="7"/>
  <c r="O44" i="7" s="1"/>
  <c r="J35" i="7"/>
  <c r="B39" i="7"/>
  <c r="B35" i="7"/>
  <c r="G36" i="7"/>
  <c r="U11" i="6"/>
  <c r="AA11" i="6"/>
  <c r="AB11" i="6"/>
  <c r="AC11" i="6" s="1"/>
  <c r="M11" i="6"/>
  <c r="AD11" i="6" s="1"/>
  <c r="I38" i="7"/>
  <c r="P23" i="7"/>
  <c r="P36" i="7" s="1"/>
  <c r="K41" i="7"/>
  <c r="O40" i="7"/>
  <c r="L38" i="7"/>
  <c r="J37" i="7"/>
  <c r="G34" i="7"/>
  <c r="F33" i="7"/>
  <c r="F44" i="7" s="1"/>
  <c r="Q35" i="7"/>
  <c r="S25" i="7"/>
  <c r="F36" i="7"/>
  <c r="N22" i="7"/>
  <c r="N39" i="7" s="1"/>
  <c r="G22" i="7"/>
  <c r="O21" i="7"/>
  <c r="O34" i="7" s="1"/>
  <c r="H21" i="7"/>
  <c r="H34" i="7" s="1"/>
  <c r="B36" i="7"/>
  <c r="Z49" i="3"/>
  <c r="AC45" i="3"/>
  <c r="L44" i="3"/>
  <c r="AC44" i="3" s="1"/>
  <c r="AA44" i="3"/>
  <c r="AB44" i="3" s="1"/>
  <c r="AA28" i="3"/>
  <c r="AB28" i="3" s="1"/>
  <c r="T9" i="3"/>
  <c r="Z9" i="3" s="1"/>
  <c r="U59" i="5"/>
  <c r="AB59" i="5"/>
  <c r="AC59" i="5" s="1"/>
  <c r="M59" i="5"/>
  <c r="AD59" i="5" s="1"/>
  <c r="AA56" i="5"/>
  <c r="AB46" i="5"/>
  <c r="AC46" i="5" s="1"/>
  <c r="U46" i="5"/>
  <c r="AA46" i="5" s="1"/>
  <c r="AB35" i="5"/>
  <c r="AC35" i="5" s="1"/>
  <c r="U35" i="5"/>
  <c r="U105" i="6"/>
  <c r="AA105" i="6" s="1"/>
  <c r="AB105" i="6"/>
  <c r="AC105" i="6" s="1"/>
  <c r="M105" i="6"/>
  <c r="AB43" i="6"/>
  <c r="AC43" i="6" s="1"/>
  <c r="U43" i="6"/>
  <c r="AA43" i="6" s="1"/>
  <c r="U36" i="6"/>
  <c r="AA36" i="6" s="1"/>
  <c r="AB36" i="6"/>
  <c r="AC36" i="6" s="1"/>
  <c r="M36" i="6"/>
  <c r="AD36" i="6" s="1"/>
  <c r="M69" i="5"/>
  <c r="AD69" i="5" s="1"/>
  <c r="AB69" i="5"/>
  <c r="AC69" i="5" s="1"/>
  <c r="AA52" i="5"/>
  <c r="U17" i="6"/>
  <c r="AA17" i="6"/>
  <c r="M17" i="6"/>
  <c r="AD17" i="6" s="1"/>
  <c r="Q36" i="7"/>
  <c r="M37" i="5"/>
  <c r="AD37" i="5" s="1"/>
  <c r="AB37" i="5"/>
  <c r="AC37" i="5" s="1"/>
  <c r="I39" i="7"/>
  <c r="N30" i="7"/>
  <c r="N41" i="7" s="1"/>
  <c r="K32" i="7"/>
  <c r="K36" i="7" s="1"/>
  <c r="N35" i="7"/>
  <c r="I23" i="7"/>
  <c r="I40" i="7" s="1"/>
  <c r="K20" i="7"/>
  <c r="C20" i="7"/>
  <c r="C37" i="7" s="1"/>
  <c r="Z53" i="3"/>
  <c r="Z48" i="3"/>
  <c r="AA11" i="3"/>
  <c r="AB11" i="3" s="1"/>
  <c r="T11" i="3"/>
  <c r="Z11" i="3" s="1"/>
  <c r="AA7" i="3"/>
  <c r="AB7" i="3" s="1"/>
  <c r="T7" i="3"/>
  <c r="L7" i="3"/>
  <c r="AC7" i="3" s="1"/>
  <c r="M61" i="5"/>
  <c r="AD61" i="5" s="1"/>
  <c r="AB61" i="5"/>
  <c r="AC61" i="5" s="1"/>
  <c r="U111" i="6"/>
  <c r="M111" i="6"/>
  <c r="AD111" i="6" s="1"/>
  <c r="U90" i="6"/>
  <c r="AA90" i="6" s="1"/>
  <c r="AB90" i="6"/>
  <c r="AC90" i="6" s="1"/>
  <c r="M90" i="6"/>
  <c r="AA66" i="6"/>
  <c r="U41" i="6"/>
  <c r="AA41" i="6" s="1"/>
  <c r="M41" i="6"/>
  <c r="AD41" i="6" s="1"/>
  <c r="AA27" i="6"/>
  <c r="AB27" i="6"/>
  <c r="AC27" i="6" s="1"/>
  <c r="U27" i="6"/>
  <c r="U13" i="6"/>
  <c r="AA13" i="6"/>
  <c r="AB13" i="6"/>
  <c r="AC13" i="6" s="1"/>
  <c r="M13" i="6"/>
  <c r="AD13" i="6" s="1"/>
  <c r="M71" i="6"/>
  <c r="U71" i="6"/>
  <c r="F32" i="7"/>
  <c r="F43" i="7" s="1"/>
  <c r="G35" i="7"/>
  <c r="H23" i="7"/>
  <c r="H36" i="7" s="1"/>
  <c r="AC53" i="3"/>
  <c r="Z45" i="3"/>
  <c r="AA4" i="3"/>
  <c r="AB4" i="3" s="1"/>
  <c r="AC4" i="3"/>
  <c r="Z4" i="3"/>
  <c r="AA16" i="5"/>
  <c r="AB16" i="5"/>
  <c r="AC16" i="5" s="1"/>
  <c r="U16" i="5"/>
  <c r="AA98" i="6"/>
  <c r="AA80" i="6"/>
  <c r="AB76" i="6"/>
  <c r="AC76" i="6" s="1"/>
  <c r="U76" i="6"/>
  <c r="AA76" i="6" s="1"/>
  <c r="AB65" i="6"/>
  <c r="AC65" i="6" s="1"/>
  <c r="U65" i="6"/>
  <c r="AA65" i="6" s="1"/>
  <c r="M55" i="6"/>
  <c r="AD44" i="6"/>
  <c r="AD9" i="6"/>
  <c r="U9" i="6"/>
  <c r="AA9" i="6"/>
  <c r="M9" i="6"/>
  <c r="Q33" i="7"/>
  <c r="I35" i="7"/>
  <c r="AA5" i="6"/>
  <c r="AB5" i="6"/>
  <c r="AC5" i="6" s="1"/>
  <c r="U5" i="6"/>
  <c r="L32" i="7"/>
  <c r="L36" i="7" s="1"/>
  <c r="R25" i="7"/>
  <c r="M11" i="5"/>
  <c r="AD11" i="5" s="1"/>
  <c r="AB11" i="5"/>
  <c r="AC11" i="5" s="1"/>
  <c r="L77" i="5"/>
  <c r="AA11" i="5"/>
  <c r="G43" i="7"/>
  <c r="O32" i="7"/>
  <c r="O36" i="7" s="1"/>
  <c r="E28" i="7"/>
  <c r="E31" i="7" s="1"/>
  <c r="G30" i="7"/>
  <c r="G33" i="7" s="1"/>
  <c r="G44" i="7" s="1"/>
  <c r="H35" i="7"/>
  <c r="N21" i="7"/>
  <c r="N34" i="7" s="1"/>
  <c r="E13" i="7"/>
  <c r="T49" i="3"/>
  <c r="AA74" i="5"/>
  <c r="U74" i="5"/>
  <c r="AB67" i="5"/>
  <c r="AC67" i="5" s="1"/>
  <c r="U67" i="5"/>
  <c r="M46" i="5"/>
  <c r="M35" i="5"/>
  <c r="AD35" i="5" s="1"/>
  <c r="U29" i="5"/>
  <c r="AA29" i="5" s="1"/>
  <c r="U22" i="5"/>
  <c r="AA22" i="5" s="1"/>
  <c r="M113" i="6"/>
  <c r="U75" i="6"/>
  <c r="AA75" i="6" s="1"/>
  <c r="AB75" i="6"/>
  <c r="AC75" i="6" s="1"/>
  <c r="M75" i="6"/>
  <c r="AD75" i="6" s="1"/>
  <c r="M43" i="6"/>
  <c r="AB37" i="6"/>
  <c r="AC37" i="6" s="1"/>
  <c r="U37" i="6"/>
  <c r="AA37" i="6" s="1"/>
  <c r="U25" i="6"/>
  <c r="AA25" i="6"/>
  <c r="M25" i="6"/>
  <c r="U12" i="6"/>
  <c r="AA12" i="6" s="1"/>
  <c r="AB12" i="6"/>
  <c r="AC12" i="6" s="1"/>
  <c r="M12" i="6"/>
  <c r="AD12" i="6" s="1"/>
  <c r="AD5" i="6"/>
  <c r="Z37" i="3"/>
  <c r="AA51" i="5"/>
  <c r="AA6" i="4"/>
  <c r="AA100" i="6"/>
  <c r="AB99" i="6"/>
  <c r="AC99" i="6" s="1"/>
  <c r="AA92" i="6"/>
  <c r="AA91" i="6"/>
  <c r="AB67" i="6"/>
  <c r="AC67" i="6" s="1"/>
  <c r="AD59" i="6"/>
  <c r="AB44" i="6"/>
  <c r="AC44" i="6" s="1"/>
  <c r="AB28" i="6"/>
  <c r="AC28" i="6" s="1"/>
  <c r="U4" i="6"/>
  <c r="AA4" i="6" s="1"/>
  <c r="T40" i="3"/>
  <c r="Z40" i="3" s="1"/>
  <c r="AA37" i="3"/>
  <c r="AB37" i="3" s="1"/>
  <c r="T34" i="3"/>
  <c r="Z34" i="3" s="1"/>
  <c r="T29" i="3"/>
  <c r="Z24" i="3"/>
  <c r="T18" i="3"/>
  <c r="Z18" i="3" s="1"/>
  <c r="L12" i="3"/>
  <c r="AC12" i="3" s="1"/>
  <c r="AA6" i="3"/>
  <c r="AB6" i="3" s="1"/>
  <c r="U70" i="5"/>
  <c r="AA70" i="5" s="1"/>
  <c r="U64" i="5"/>
  <c r="AA64" i="5" s="1"/>
  <c r="AA54" i="5"/>
  <c r="AB51" i="5"/>
  <c r="AC51" i="5" s="1"/>
  <c r="U43" i="5"/>
  <c r="U38" i="5"/>
  <c r="AB28" i="5"/>
  <c r="AC28" i="5" s="1"/>
  <c r="AA24" i="5"/>
  <c r="AB21" i="5"/>
  <c r="AC21" i="5" s="1"/>
  <c r="AD15" i="5"/>
  <c r="Z6" i="4"/>
  <c r="Z3" i="4"/>
  <c r="AD106" i="6"/>
  <c r="AD98" i="6"/>
  <c r="AD66" i="6"/>
  <c r="AD4" i="6"/>
  <c r="T42" i="3"/>
  <c r="Z42" i="3" s="1"/>
  <c r="T37" i="3"/>
  <c r="Z32" i="3"/>
  <c r="Z21" i="3"/>
  <c r="AA19" i="3"/>
  <c r="AB19" i="3" s="1"/>
  <c r="Z16" i="3"/>
  <c r="T10" i="3"/>
  <c r="Z10" i="3" s="1"/>
  <c r="Z6" i="3"/>
  <c r="AA62" i="5"/>
  <c r="AB53" i="5"/>
  <c r="AC53" i="5" s="1"/>
  <c r="U51" i="5"/>
  <c r="AB45" i="5"/>
  <c r="AC45" i="5" s="1"/>
  <c r="AB30" i="5"/>
  <c r="AC30" i="5" s="1"/>
  <c r="U28" i="5"/>
  <c r="AA28" i="5" s="1"/>
  <c r="AB23" i="5"/>
  <c r="AC23" i="5" s="1"/>
  <c r="U21" i="5"/>
  <c r="AA21" i="5" s="1"/>
  <c r="AB15" i="5"/>
  <c r="AC15" i="5" s="1"/>
  <c r="U114" i="6"/>
  <c r="AA114" i="6" s="1"/>
  <c r="AD100" i="6"/>
  <c r="AA97" i="6"/>
  <c r="AD95" i="6"/>
  <c r="AD92" i="6"/>
  <c r="AD91" i="6"/>
  <c r="M3" i="6"/>
  <c r="L37" i="3"/>
  <c r="AC37" i="3" s="1"/>
  <c r="Z29" i="3"/>
  <c r="T25" i="3"/>
  <c r="Z25" i="3" s="1"/>
  <c r="AC20" i="3"/>
  <c r="Z13" i="3"/>
  <c r="M51" i="5"/>
  <c r="AD51" i="5" s="1"/>
  <c r="AA43" i="5"/>
  <c r="AA38" i="5"/>
  <c r="AA15" i="5"/>
  <c r="AB98" i="6"/>
  <c r="AC98" i="6" s="1"/>
  <c r="AB66" i="6"/>
  <c r="AC66" i="6" s="1"/>
  <c r="AD64" i="6"/>
  <c r="AD58" i="6"/>
  <c r="AD56" i="6"/>
  <c r="AD19" i="6"/>
  <c r="P33" i="7"/>
  <c r="P44" i="7" s="1"/>
  <c r="Q43" i="7"/>
  <c r="I32" i="7"/>
  <c r="I36" i="7" s="1"/>
  <c r="K31" i="7"/>
  <c r="K35" i="7" s="1"/>
  <c r="S29" i="7"/>
  <c r="M41" i="7"/>
  <c r="S24" i="7"/>
  <c r="Z33" i="3"/>
  <c r="Z17" i="3"/>
  <c r="M17" i="5"/>
  <c r="U17" i="5"/>
  <c r="AA17" i="5" s="1"/>
  <c r="AB17" i="5"/>
  <c r="AC17" i="5" s="1"/>
  <c r="E18" i="7"/>
  <c r="AD17" i="5"/>
  <c r="B16" i="7"/>
  <c r="E16" i="7"/>
  <c r="L78" i="5"/>
  <c r="R26" i="7"/>
  <c r="I42" i="7"/>
  <c r="R24" i="7"/>
  <c r="P39" i="7"/>
  <c r="H39" i="7"/>
  <c r="H37" i="7"/>
  <c r="Z41" i="3"/>
  <c r="AB104" i="6"/>
  <c r="AC104" i="6" s="1"/>
  <c r="M104" i="6"/>
  <c r="AD104" i="6" s="1"/>
  <c r="U104" i="6"/>
  <c r="AA104" i="6" s="1"/>
  <c r="E27" i="7"/>
  <c r="B27" i="7"/>
  <c r="M33" i="7"/>
  <c r="M44" i="7"/>
  <c r="C30" i="7"/>
  <c r="J40" i="7"/>
  <c r="B40" i="7"/>
  <c r="P37" i="7"/>
  <c r="AA8" i="3"/>
  <c r="AB8" i="3" s="1"/>
  <c r="L8" i="3"/>
  <c r="AC8" i="3" s="1"/>
  <c r="E14" i="7"/>
  <c r="T8" i="3"/>
  <c r="B12" i="7"/>
  <c r="Z8" i="3"/>
  <c r="E12" i="7"/>
  <c r="K52" i="3"/>
  <c r="K50" i="3"/>
  <c r="M63" i="5"/>
  <c r="AD63" i="5" s="1"/>
  <c r="U63" i="5"/>
  <c r="AA63" i="5" s="1"/>
  <c r="AB63" i="5"/>
  <c r="AC63" i="5" s="1"/>
  <c r="H33" i="7"/>
  <c r="H44" i="7"/>
  <c r="S17" i="7"/>
  <c r="Z51" i="3"/>
  <c r="L23" i="3"/>
  <c r="AC23" i="3" s="1"/>
  <c r="T23" i="3"/>
  <c r="Z23" i="3"/>
  <c r="AA23" i="3"/>
  <c r="AB23" i="3" s="1"/>
  <c r="S26" i="7"/>
  <c r="N40" i="7"/>
  <c r="O35" i="7"/>
  <c r="E32" i="7"/>
  <c r="Q42" i="7"/>
  <c r="F40" i="7"/>
  <c r="L31" i="3"/>
  <c r="AC31" i="3" s="1"/>
  <c r="T31" i="3"/>
  <c r="Z31" i="3"/>
  <c r="AA31" i="3"/>
  <c r="AB31" i="3" s="1"/>
  <c r="L15" i="3"/>
  <c r="AC15" i="3" s="1"/>
  <c r="T15" i="3"/>
  <c r="Z15" i="3" s="1"/>
  <c r="AA15" i="3"/>
  <c r="AB15" i="3" s="1"/>
  <c r="M31" i="7"/>
  <c r="M35" i="7" s="1"/>
  <c r="G41" i="7"/>
  <c r="C31" i="7"/>
  <c r="C42" i="7" s="1"/>
  <c r="S19" i="7"/>
  <c r="B38" i="7"/>
  <c r="N38" i="7"/>
  <c r="F38" i="7"/>
  <c r="AA53" i="3"/>
  <c r="L39" i="3"/>
  <c r="AC39" i="3" s="1"/>
  <c r="T39" i="3"/>
  <c r="Z39" i="3" s="1"/>
  <c r="AA39" i="3"/>
  <c r="AB39" i="3" s="1"/>
  <c r="Q44" i="7"/>
  <c r="N42" i="7"/>
  <c r="Q41" i="7"/>
  <c r="M32" i="7"/>
  <c r="M36" i="7" s="1"/>
  <c r="C32" i="7"/>
  <c r="J38" i="7"/>
  <c r="S15" i="7"/>
  <c r="S13" i="7"/>
  <c r="L47" i="3"/>
  <c r="AC47" i="3" s="1"/>
  <c r="T47" i="3"/>
  <c r="Z47" i="3"/>
  <c r="AA47" i="3"/>
  <c r="AB47" i="3" s="1"/>
  <c r="AC5" i="3"/>
  <c r="L51" i="3"/>
  <c r="AC51" i="3" s="1"/>
  <c r="D13" i="7"/>
  <c r="AD5" i="5"/>
  <c r="Z5" i="4"/>
  <c r="L49" i="3"/>
  <c r="AC46" i="3"/>
  <c r="L41" i="3"/>
  <c r="AC38" i="3"/>
  <c r="L33" i="3"/>
  <c r="AC30" i="3"/>
  <c r="L25" i="3"/>
  <c r="AC25" i="3" s="1"/>
  <c r="AC22" i="3"/>
  <c r="L17" i="3"/>
  <c r="AC17" i="3" s="1"/>
  <c r="AC14" i="3"/>
  <c r="L9" i="3"/>
  <c r="M71" i="5"/>
  <c r="AD71" i="5" s="1"/>
  <c r="AA71" i="5"/>
  <c r="AB71" i="5"/>
  <c r="AC71" i="5" s="1"/>
  <c r="AA59" i="5"/>
  <c r="AB34" i="5"/>
  <c r="AC34" i="5" s="1"/>
  <c r="AD34" i="5"/>
  <c r="U34" i="5"/>
  <c r="AA34" i="5" s="1"/>
  <c r="M25" i="5"/>
  <c r="M79" i="5" s="1"/>
  <c r="AA25" i="5"/>
  <c r="AB25" i="5"/>
  <c r="AC25" i="5" s="1"/>
  <c r="L79" i="5"/>
  <c r="Z4" i="4"/>
  <c r="AA4" i="4"/>
  <c r="AC4" i="4"/>
  <c r="AB48" i="6"/>
  <c r="AC48" i="6" s="1"/>
  <c r="M48" i="6"/>
  <c r="AD48" i="6" s="1"/>
  <c r="U48" i="6"/>
  <c r="AA48" i="6" s="1"/>
  <c r="AA77" i="5"/>
  <c r="AB77" i="5"/>
  <c r="AA67" i="5"/>
  <c r="AB42" i="5"/>
  <c r="AC42" i="5" s="1"/>
  <c r="AD42" i="5"/>
  <c r="U42" i="5"/>
  <c r="AA42" i="5" s="1"/>
  <c r="AC5" i="4"/>
  <c r="AA79" i="6"/>
  <c r="AB79" i="6"/>
  <c r="AC79" i="6" s="1"/>
  <c r="AD79" i="6"/>
  <c r="M79" i="6"/>
  <c r="AA32" i="6"/>
  <c r="AB32" i="6"/>
  <c r="AC32" i="6" s="1"/>
  <c r="M32" i="6"/>
  <c r="AD32" i="6" s="1"/>
  <c r="AC48" i="3"/>
  <c r="AA46" i="3"/>
  <c r="AB46" i="3" s="1"/>
  <c r="T44" i="3"/>
  <c r="Z44" i="3" s="1"/>
  <c r="L43" i="3"/>
  <c r="AC43" i="3" s="1"/>
  <c r="AC40" i="3"/>
  <c r="AA38" i="3"/>
  <c r="AB38" i="3" s="1"/>
  <c r="T36" i="3"/>
  <c r="Z36" i="3" s="1"/>
  <c r="L35" i="3"/>
  <c r="AC35" i="3" s="1"/>
  <c r="AC32" i="3"/>
  <c r="AA30" i="3"/>
  <c r="AB30" i="3" s="1"/>
  <c r="T28" i="3"/>
  <c r="Z28" i="3" s="1"/>
  <c r="L27" i="3"/>
  <c r="AC27" i="3" s="1"/>
  <c r="AC24" i="3"/>
  <c r="AA22" i="3"/>
  <c r="AB22" i="3" s="1"/>
  <c r="L19" i="3"/>
  <c r="AC19" i="3" s="1"/>
  <c r="AC16" i="3"/>
  <c r="AA14" i="3"/>
  <c r="AB14" i="3" s="1"/>
  <c r="L11" i="3"/>
  <c r="AC11" i="3" s="1"/>
  <c r="L6" i="3"/>
  <c r="AB50" i="5"/>
  <c r="AC50" i="5" s="1"/>
  <c r="AD50" i="5"/>
  <c r="U50" i="5"/>
  <c r="AA50" i="5" s="1"/>
  <c r="AA33" i="5"/>
  <c r="AB33" i="5"/>
  <c r="AC33" i="5" s="1"/>
  <c r="M33" i="5"/>
  <c r="AD33" i="5" s="1"/>
  <c r="AD4" i="5"/>
  <c r="AC49" i="3"/>
  <c r="Z46" i="3"/>
  <c r="AC41" i="3"/>
  <c r="AC33" i="3"/>
  <c r="AC9" i="3"/>
  <c r="AB58" i="5"/>
  <c r="AC58" i="5" s="1"/>
  <c r="AD58" i="5"/>
  <c r="U58" i="5"/>
  <c r="AA58" i="5" s="1"/>
  <c r="AA41" i="5"/>
  <c r="AB41" i="5"/>
  <c r="AC41" i="5" s="1"/>
  <c r="M41" i="5"/>
  <c r="AD41" i="5" s="1"/>
  <c r="AD14" i="5"/>
  <c r="AB102" i="6"/>
  <c r="AC102" i="6" s="1"/>
  <c r="U102" i="6"/>
  <c r="AA102" i="6" s="1"/>
  <c r="M102" i="6"/>
  <c r="AD102" i="6" s="1"/>
  <c r="M81" i="6"/>
  <c r="AD81" i="6"/>
  <c r="AB81" i="6"/>
  <c r="AC81" i="6" s="1"/>
  <c r="U81" i="6"/>
  <c r="AA81" i="6" s="1"/>
  <c r="M77" i="6"/>
  <c r="AD77" i="6" s="1"/>
  <c r="U77" i="6"/>
  <c r="AA77" i="6" s="1"/>
  <c r="AB77" i="6"/>
  <c r="AC77" i="6" s="1"/>
  <c r="M34" i="6"/>
  <c r="AD34" i="6" s="1"/>
  <c r="AB34" i="6"/>
  <c r="AC34" i="6" s="1"/>
  <c r="U34" i="6"/>
  <c r="AA34" i="6" s="1"/>
  <c r="M30" i="6"/>
  <c r="AD30" i="6" s="1"/>
  <c r="U30" i="6"/>
  <c r="AA30" i="6" s="1"/>
  <c r="AB30" i="6"/>
  <c r="AC30" i="6" s="1"/>
  <c r="J44" i="7"/>
  <c r="J41" i="7"/>
  <c r="AA48" i="3"/>
  <c r="AB48" i="3" s="1"/>
  <c r="T46" i="3"/>
  <c r="AA40" i="3"/>
  <c r="AB40" i="3" s="1"/>
  <c r="T38" i="3"/>
  <c r="Z38" i="3" s="1"/>
  <c r="AA32" i="3"/>
  <c r="AB32" i="3" s="1"/>
  <c r="T30" i="3"/>
  <c r="Z30" i="3" s="1"/>
  <c r="AA24" i="3"/>
  <c r="AB24" i="3" s="1"/>
  <c r="T22" i="3"/>
  <c r="Z22" i="3" s="1"/>
  <c r="AA16" i="3"/>
  <c r="AB16" i="3" s="1"/>
  <c r="T14" i="3"/>
  <c r="Z14" i="3" s="1"/>
  <c r="AD73" i="5"/>
  <c r="AA73" i="5"/>
  <c r="AB66" i="5"/>
  <c r="AC66" i="5" s="1"/>
  <c r="AD66" i="5"/>
  <c r="U66" i="5"/>
  <c r="AA66" i="5" s="1"/>
  <c r="AA49" i="5"/>
  <c r="AB49" i="5"/>
  <c r="AC49" i="5" s="1"/>
  <c r="AD49" i="5"/>
  <c r="M49" i="5"/>
  <c r="M39" i="5"/>
  <c r="AD39" i="5" s="1"/>
  <c r="U39" i="5"/>
  <c r="AA39" i="5" s="1"/>
  <c r="AB39" i="5"/>
  <c r="AC39" i="5" s="1"/>
  <c r="AB27" i="5"/>
  <c r="AC27" i="5" s="1"/>
  <c r="AD27" i="5"/>
  <c r="U27" i="5"/>
  <c r="AA27" i="5" s="1"/>
  <c r="AB20" i="5"/>
  <c r="AC20" i="5" s="1"/>
  <c r="AD20" i="5"/>
  <c r="U20" i="5"/>
  <c r="AA20" i="5" s="1"/>
  <c r="AA14" i="5"/>
  <c r="M50" i="6"/>
  <c r="AD50" i="6" s="1"/>
  <c r="L117" i="6"/>
  <c r="AA50" i="6"/>
  <c r="AB50" i="6"/>
  <c r="AC50" i="6" s="1"/>
  <c r="AA49" i="3"/>
  <c r="AB49" i="3" s="1"/>
  <c r="AA41" i="3"/>
  <c r="AB41" i="3" s="1"/>
  <c r="AA33" i="3"/>
  <c r="AB33" i="3" s="1"/>
  <c r="AA25" i="3"/>
  <c r="AB25" i="3" s="1"/>
  <c r="AA17" i="3"/>
  <c r="AB17" i="3" s="1"/>
  <c r="AA9" i="3"/>
  <c r="AB9" i="3" s="1"/>
  <c r="Z7" i="3"/>
  <c r="AA57" i="5"/>
  <c r="AB57" i="5"/>
  <c r="AC57" i="5" s="1"/>
  <c r="M57" i="5"/>
  <c r="AD57" i="5" s="1"/>
  <c r="M47" i="5"/>
  <c r="AD47" i="5" s="1"/>
  <c r="U47" i="5"/>
  <c r="AA47" i="5" s="1"/>
  <c r="AB47" i="5"/>
  <c r="AC47" i="5" s="1"/>
  <c r="AA35" i="5"/>
  <c r="AB70" i="6"/>
  <c r="AC70" i="6" s="1"/>
  <c r="U70" i="6"/>
  <c r="AA70" i="6" s="1"/>
  <c r="M70" i="6"/>
  <c r="AD70" i="6" s="1"/>
  <c r="AB23" i="6"/>
  <c r="AC23" i="6" s="1"/>
  <c r="AD23" i="6"/>
  <c r="U23" i="6"/>
  <c r="AA23" i="6"/>
  <c r="M23" i="6"/>
  <c r="AA72" i="5"/>
  <c r="AB72" i="5"/>
  <c r="AC72" i="5" s="1"/>
  <c r="M72" i="5"/>
  <c r="AD72" i="5" s="1"/>
  <c r="AA65" i="5"/>
  <c r="AB65" i="5"/>
  <c r="AC65" i="5" s="1"/>
  <c r="M65" i="5"/>
  <c r="AD65" i="5" s="1"/>
  <c r="M55" i="5"/>
  <c r="AD55" i="5" s="1"/>
  <c r="U55" i="5"/>
  <c r="AA55" i="5" s="1"/>
  <c r="AB55" i="5"/>
  <c r="AC55" i="5" s="1"/>
  <c r="AA26" i="5"/>
  <c r="AB26" i="5"/>
  <c r="AC26" i="5" s="1"/>
  <c r="M26" i="5"/>
  <c r="AD26" i="5" s="1"/>
  <c r="AA19" i="5"/>
  <c r="AB19" i="5"/>
  <c r="AC19" i="5" s="1"/>
  <c r="M19" i="5"/>
  <c r="AD19" i="5" s="1"/>
  <c r="AB13" i="5"/>
  <c r="AC13" i="5" s="1"/>
  <c r="L76" i="5"/>
  <c r="M13" i="5"/>
  <c r="AB86" i="6"/>
  <c r="AC86" i="6" s="1"/>
  <c r="U86" i="6"/>
  <c r="AA86" i="6" s="1"/>
  <c r="M86" i="6"/>
  <c r="AD86" i="6" s="1"/>
  <c r="M61" i="6"/>
  <c r="AD61" i="6" s="1"/>
  <c r="U61" i="6"/>
  <c r="AA61" i="6" s="1"/>
  <c r="AB61" i="6"/>
  <c r="AC61" i="6" s="1"/>
  <c r="AB39" i="6"/>
  <c r="AC39" i="6" s="1"/>
  <c r="U39" i="6"/>
  <c r="AA39" i="6"/>
  <c r="M39" i="6"/>
  <c r="AD39" i="6" s="1"/>
  <c r="M14" i="6"/>
  <c r="AD14" i="6" s="1"/>
  <c r="U14" i="6"/>
  <c r="AA14" i="6" s="1"/>
  <c r="L115" i="6"/>
  <c r="L116" i="6"/>
  <c r="AB14" i="6"/>
  <c r="AC14" i="6" s="1"/>
  <c r="AB74" i="5"/>
  <c r="AC74" i="5" s="1"/>
  <c r="AD70" i="5"/>
  <c r="AB68" i="5"/>
  <c r="AC68" i="5" s="1"/>
  <c r="AD62" i="5"/>
  <c r="AB60" i="5"/>
  <c r="AC60" i="5" s="1"/>
  <c r="AD54" i="5"/>
  <c r="AB52" i="5"/>
  <c r="AC52" i="5" s="1"/>
  <c r="AD46" i="5"/>
  <c r="AB44" i="5"/>
  <c r="AC44" i="5" s="1"/>
  <c r="AD38" i="5"/>
  <c r="AB36" i="5"/>
  <c r="AC36" i="5" s="1"/>
  <c r="AB29" i="5"/>
  <c r="AC29" i="5" s="1"/>
  <c r="AD24" i="5"/>
  <c r="AB22" i="5"/>
  <c r="AC22" i="5" s="1"/>
  <c r="AD16" i="5"/>
  <c r="AB97" i="6"/>
  <c r="AC97" i="6" s="1"/>
  <c r="AD96" i="6"/>
  <c r="AB96" i="6"/>
  <c r="AC96" i="6" s="1"/>
  <c r="AB94" i="6"/>
  <c r="AC94" i="6" s="1"/>
  <c r="U94" i="6"/>
  <c r="AA94" i="6"/>
  <c r="AD90" i="6"/>
  <c r="AD88" i="6"/>
  <c r="M57" i="6"/>
  <c r="AD57" i="6"/>
  <c r="AA55" i="6"/>
  <c r="AB55" i="6"/>
  <c r="AC55" i="6" s="1"/>
  <c r="AD43" i="6"/>
  <c r="M10" i="6"/>
  <c r="AD10" i="6" s="1"/>
  <c r="AA8" i="6"/>
  <c r="AB8" i="6"/>
  <c r="AC8" i="6" s="1"/>
  <c r="AD113" i="6"/>
  <c r="AA111" i="6"/>
  <c r="AB111" i="6"/>
  <c r="AC111" i="6" s="1"/>
  <c r="M109" i="6"/>
  <c r="AD109" i="6" s="1"/>
  <c r="U109" i="6"/>
  <c r="AA109" i="6" s="1"/>
  <c r="M85" i="6"/>
  <c r="AD85" i="6" s="1"/>
  <c r="U85" i="6"/>
  <c r="AA85" i="6" s="1"/>
  <c r="AD74" i="6"/>
  <c r="AD72" i="6"/>
  <c r="AB47" i="6"/>
  <c r="AC47" i="6" s="1"/>
  <c r="AD47" i="6"/>
  <c r="U47" i="6"/>
  <c r="AA47" i="6" s="1"/>
  <c r="M38" i="6"/>
  <c r="AD38" i="6" s="1"/>
  <c r="U38" i="6"/>
  <c r="AA38" i="6" s="1"/>
  <c r="AD27" i="6"/>
  <c r="AD25" i="6"/>
  <c r="M74" i="5"/>
  <c r="AD74" i="5" s="1"/>
  <c r="U69" i="5"/>
  <c r="AA69" i="5" s="1"/>
  <c r="M68" i="5"/>
  <c r="AD68" i="5" s="1"/>
  <c r="U61" i="5"/>
  <c r="AA61" i="5" s="1"/>
  <c r="M60" i="5"/>
  <c r="AD60" i="5" s="1"/>
  <c r="U53" i="5"/>
  <c r="AA53" i="5" s="1"/>
  <c r="M52" i="5"/>
  <c r="AD52" i="5" s="1"/>
  <c r="U45" i="5"/>
  <c r="AA45" i="5" s="1"/>
  <c r="M44" i="5"/>
  <c r="AD44" i="5" s="1"/>
  <c r="U37" i="5"/>
  <c r="AA37" i="5" s="1"/>
  <c r="M36" i="5"/>
  <c r="AD36" i="5" s="1"/>
  <c r="U30" i="5"/>
  <c r="AA30" i="5" s="1"/>
  <c r="M29" i="5"/>
  <c r="AD29" i="5" s="1"/>
  <c r="U23" i="5"/>
  <c r="AA23" i="5" s="1"/>
  <c r="M22" i="5"/>
  <c r="AA112" i="6"/>
  <c r="AD110" i="6"/>
  <c r="AD105" i="6"/>
  <c r="AA103" i="6"/>
  <c r="AB103" i="6"/>
  <c r="AC103" i="6" s="1"/>
  <c r="M101" i="6"/>
  <c r="AD101" i="6" s="1"/>
  <c r="U101" i="6"/>
  <c r="AA101" i="6" s="1"/>
  <c r="AB73" i="6"/>
  <c r="AC73" i="6" s="1"/>
  <c r="AD71" i="6"/>
  <c r="M65" i="6"/>
  <c r="AD65" i="6" s="1"/>
  <c r="AA63" i="6"/>
  <c r="AB63" i="6"/>
  <c r="AC63" i="6" s="1"/>
  <c r="AB54" i="6"/>
  <c r="AC54" i="6" s="1"/>
  <c r="AD54" i="6"/>
  <c r="U54" i="6"/>
  <c r="AA54" i="6"/>
  <c r="AD49" i="6"/>
  <c r="AB26" i="6"/>
  <c r="AC26" i="6" s="1"/>
  <c r="AD24" i="6"/>
  <c r="M18" i="6"/>
  <c r="AD18" i="6"/>
  <c r="AA16" i="6"/>
  <c r="AB16" i="6"/>
  <c r="AC16" i="6" s="1"/>
  <c r="AB7" i="6"/>
  <c r="AC7" i="6" s="1"/>
  <c r="AD7" i="6"/>
  <c r="U7" i="6"/>
  <c r="AA7" i="6"/>
  <c r="AD97" i="6"/>
  <c r="AA95" i="6"/>
  <c r="AB95" i="6"/>
  <c r="AC95" i="6" s="1"/>
  <c r="M93" i="6"/>
  <c r="AD93" i="6" s="1"/>
  <c r="U93" i="6"/>
  <c r="AA93" i="6" s="1"/>
  <c r="M89" i="6"/>
  <c r="AD89" i="6"/>
  <c r="AA87" i="6"/>
  <c r="AB87" i="6"/>
  <c r="AC87" i="6" s="1"/>
  <c r="AB78" i="6"/>
  <c r="AC78" i="6" s="1"/>
  <c r="AD78" i="6"/>
  <c r="U78" i="6"/>
  <c r="AA78" i="6" s="1"/>
  <c r="M69" i="6"/>
  <c r="AD69" i="6" s="1"/>
  <c r="U69" i="6"/>
  <c r="AA69" i="6" s="1"/>
  <c r="M42" i="6"/>
  <c r="AD42" i="6" s="1"/>
  <c r="AA40" i="6"/>
  <c r="AB40" i="6"/>
  <c r="AC40" i="6" s="1"/>
  <c r="AB31" i="6"/>
  <c r="AC31" i="6" s="1"/>
  <c r="AD31" i="6"/>
  <c r="U31" i="6"/>
  <c r="AA31" i="6" s="1"/>
  <c r="M22" i="6"/>
  <c r="AD22" i="6" s="1"/>
  <c r="U22" i="6"/>
  <c r="AA22" i="6" s="1"/>
  <c r="AD114" i="6"/>
  <c r="AA96" i="6"/>
  <c r="AD94" i="6"/>
  <c r="AD82" i="6"/>
  <c r="AD80" i="6"/>
  <c r="AB57" i="6"/>
  <c r="AC57" i="6" s="1"/>
  <c r="AD55" i="6"/>
  <c r="AA46" i="6"/>
  <c r="M46" i="6"/>
  <c r="AD46" i="6" s="1"/>
  <c r="U46" i="6"/>
  <c r="AD35" i="6"/>
  <c r="AD33" i="6"/>
  <c r="AB10" i="6"/>
  <c r="AC10" i="6" s="1"/>
  <c r="AD8" i="6"/>
  <c r="AB113" i="6"/>
  <c r="AC113" i="6" s="1"/>
  <c r="AD112" i="6"/>
  <c r="AB112" i="6"/>
  <c r="AC112" i="6" s="1"/>
  <c r="AB110" i="6"/>
  <c r="AC110" i="6" s="1"/>
  <c r="U110" i="6"/>
  <c r="AA110" i="6" s="1"/>
  <c r="M73" i="6"/>
  <c r="AD73" i="6" s="1"/>
  <c r="AA71" i="6"/>
  <c r="AB71" i="6"/>
  <c r="AC71" i="6" s="1"/>
  <c r="AB62" i="6"/>
  <c r="AC62" i="6" s="1"/>
  <c r="AD62" i="6"/>
  <c r="U62" i="6"/>
  <c r="AA62" i="6" s="1"/>
  <c r="M53" i="6"/>
  <c r="AD53" i="6" s="1"/>
  <c r="U53" i="6"/>
  <c r="AA53" i="6" s="1"/>
  <c r="M26" i="6"/>
  <c r="AD26" i="6" s="1"/>
  <c r="AA24" i="6"/>
  <c r="AB24" i="6"/>
  <c r="AC24" i="6" s="1"/>
  <c r="AB15" i="6"/>
  <c r="AC15" i="6" s="1"/>
  <c r="AD15" i="6"/>
  <c r="U15" i="6"/>
  <c r="AA15" i="6"/>
  <c r="M6" i="6"/>
  <c r="AD6" i="6" s="1"/>
  <c r="U6" i="6"/>
  <c r="U115" i="6" s="1"/>
  <c r="AB88" i="6"/>
  <c r="AC88" i="6" s="1"/>
  <c r="AB80" i="6"/>
  <c r="AC80" i="6" s="1"/>
  <c r="AB72" i="6"/>
  <c r="AC72" i="6" s="1"/>
  <c r="AB64" i="6"/>
  <c r="AC64" i="6" s="1"/>
  <c r="AB56" i="6"/>
  <c r="AC56" i="6" s="1"/>
  <c r="AB49" i="6"/>
  <c r="AC49" i="6" s="1"/>
  <c r="AB41" i="6"/>
  <c r="AC41" i="6" s="1"/>
  <c r="AB33" i="6"/>
  <c r="AC33" i="6" s="1"/>
  <c r="AB25" i="6"/>
  <c r="AC25" i="6" s="1"/>
  <c r="AB17" i="6"/>
  <c r="AC17" i="6" s="1"/>
  <c r="AB9" i="6"/>
  <c r="AC9" i="6" s="1"/>
  <c r="AD3" i="6"/>
  <c r="O43" i="7" l="1"/>
  <c r="S23" i="7"/>
  <c r="E21" i="7"/>
  <c r="E38" i="7" s="1"/>
  <c r="AA6" i="6"/>
  <c r="M42" i="7"/>
  <c r="K43" i="7"/>
  <c r="H40" i="7"/>
  <c r="D16" i="7"/>
  <c r="R16" i="7" s="1"/>
  <c r="M78" i="5"/>
  <c r="AD78" i="5" s="1"/>
  <c r="K33" i="7"/>
  <c r="K44" i="7" s="1"/>
  <c r="N44" i="7"/>
  <c r="P40" i="7"/>
  <c r="AD13" i="5"/>
  <c r="K37" i="7"/>
  <c r="U116" i="6"/>
  <c r="AA116" i="6" s="1"/>
  <c r="AB117" i="6"/>
  <c r="AA117" i="6"/>
  <c r="AA79" i="5"/>
  <c r="AB79" i="5"/>
  <c r="M77" i="5"/>
  <c r="AD77" i="5" s="1"/>
  <c r="S32" i="7"/>
  <c r="E36" i="7"/>
  <c r="S36" i="7" s="1"/>
  <c r="AA52" i="3"/>
  <c r="AB115" i="6"/>
  <c r="AA115" i="6"/>
  <c r="D17" i="7"/>
  <c r="R17" i="7" s="1"/>
  <c r="C36" i="7"/>
  <c r="C43" i="7"/>
  <c r="E20" i="7"/>
  <c r="E37" i="7"/>
  <c r="S16" i="7"/>
  <c r="M117" i="6"/>
  <c r="AD117" i="6" s="1"/>
  <c r="D29" i="7"/>
  <c r="M76" i="5"/>
  <c r="M43" i="7"/>
  <c r="AD79" i="5"/>
  <c r="K42" i="7"/>
  <c r="AB76" i="5"/>
  <c r="AD76" i="5"/>
  <c r="AD22" i="5"/>
  <c r="U76" i="5"/>
  <c r="AA76" i="5" s="1"/>
  <c r="D19" i="7"/>
  <c r="AD25" i="5"/>
  <c r="B30" i="7"/>
  <c r="B41" i="7" s="1"/>
  <c r="AC6" i="3"/>
  <c r="L52" i="3"/>
  <c r="AC52" i="3" s="1"/>
  <c r="L50" i="3"/>
  <c r="D14" i="7"/>
  <c r="R13" i="7"/>
  <c r="B20" i="7"/>
  <c r="B37" i="7" s="1"/>
  <c r="E30" i="7"/>
  <c r="E41" i="7" s="1"/>
  <c r="I43" i="7"/>
  <c r="AA50" i="3"/>
  <c r="AB50" i="3" s="1"/>
  <c r="AC50" i="3"/>
  <c r="C33" i="7"/>
  <c r="C44" i="7" s="1"/>
  <c r="C41" i="7"/>
  <c r="L27" i="7"/>
  <c r="L28" i="7"/>
  <c r="D12" i="7"/>
  <c r="C35" i="7"/>
  <c r="E43" i="7"/>
  <c r="L12" i="7"/>
  <c r="S12" i="7" s="1"/>
  <c r="T52" i="3"/>
  <c r="Z52" i="3" s="1"/>
  <c r="T50" i="3"/>
  <c r="Z50" i="3" s="1"/>
  <c r="L14" i="7"/>
  <c r="L16" i="7"/>
  <c r="U78" i="5"/>
  <c r="AA78" i="5" s="1"/>
  <c r="L18" i="7"/>
  <c r="S18" i="7" s="1"/>
  <c r="M115" i="6"/>
  <c r="AD115" i="6" s="1"/>
  <c r="M116" i="6"/>
  <c r="AD116" i="6" s="1"/>
  <c r="D27" i="7"/>
  <c r="D28" i="7"/>
  <c r="AB116" i="6"/>
  <c r="E42" i="7"/>
  <c r="E22" i="7"/>
  <c r="E39" i="7" s="1"/>
  <c r="AB78" i="5"/>
  <c r="D18" i="7"/>
  <c r="R18" i="7" s="1"/>
  <c r="E34" i="7" l="1"/>
  <c r="S34" i="7" s="1"/>
  <c r="S21" i="7"/>
  <c r="B33" i="7"/>
  <c r="B44" i="7"/>
  <c r="R12" i="7"/>
  <c r="D20" i="7"/>
  <c r="D21" i="7"/>
  <c r="L22" i="7"/>
  <c r="L31" i="7"/>
  <c r="S31" i="7" s="1"/>
  <c r="L42" i="7"/>
  <c r="S28" i="7"/>
  <c r="E33" i="7"/>
  <c r="E44" i="7" s="1"/>
  <c r="R28" i="7"/>
  <c r="D31" i="7"/>
  <c r="R31" i="7" s="1"/>
  <c r="D42" i="7"/>
  <c r="L30" i="7"/>
  <c r="L41" i="7" s="1"/>
  <c r="D23" i="7"/>
  <c r="D40" i="7"/>
  <c r="R19" i="7"/>
  <c r="R14" i="7"/>
  <c r="D22" i="7"/>
  <c r="D39" i="7" s="1"/>
  <c r="S14" i="7"/>
  <c r="L20" i="7"/>
  <c r="S20" i="7" s="1"/>
  <c r="D30" i="7"/>
  <c r="R30" i="7" s="1"/>
  <c r="R27" i="7"/>
  <c r="E35" i="7"/>
  <c r="S27" i="7"/>
  <c r="D32" i="7"/>
  <c r="R32" i="7" s="1"/>
  <c r="R29" i="7"/>
  <c r="D41" i="7" l="1"/>
  <c r="L35" i="7"/>
  <c r="S30" i="7"/>
  <c r="L39" i="7"/>
  <c r="S22" i="7"/>
  <c r="D34" i="7"/>
  <c r="R34" i="7" s="1"/>
  <c r="R21" i="7"/>
  <c r="L37" i="7"/>
  <c r="D33" i="7"/>
  <c r="R33" i="7" s="1"/>
  <c r="D44" i="7"/>
  <c r="R20" i="7"/>
  <c r="D38" i="7"/>
  <c r="D37" i="7"/>
  <c r="S35" i="7"/>
  <c r="D36" i="7"/>
  <c r="R36" i="7" s="1"/>
  <c r="R23" i="7"/>
  <c r="L33" i="7"/>
  <c r="S33" i="7" s="1"/>
  <c r="L44" i="7"/>
  <c r="D35" i="7"/>
  <c r="R35" i="7" s="1"/>
  <c r="R22" i="7"/>
  <c r="D43" i="7"/>
</calcChain>
</file>

<file path=xl/sharedStrings.xml><?xml version="1.0" encoding="utf-8"?>
<sst xmlns="http://schemas.openxmlformats.org/spreadsheetml/2006/main" count="1983" uniqueCount="819">
  <si>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</si>
  <si>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</si>
  <si>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</si>
  <si>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</si>
  <si>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</si>
  <si>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</si>
  <si>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</si>
  <si>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</si>
  <si>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</si>
  <si>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</si>
  <si>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</si>
  <si>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</si>
  <si>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</si>
  <si>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</si>
  <si>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</si>
  <si>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</si>
  <si>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</si>
  <si>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</si>
  <si>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ZATWIERDZAM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</si>
  <si>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</si>
  <si>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</si>
  <si>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</si>
  <si>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</si>
  <si>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</si>
  <si>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</si>
  <si>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</si>
  <si>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</si>
  <si>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indexed="8"/>
        <rFont val="Arial"/>
        <family val="2"/>
        <charset val="238"/>
      </rPr>
      <t/>
    </r>
  </si>
  <si>
    <t>spr-lata</t>
  </si>
  <si>
    <t>spr-procent</t>
  </si>
  <si>
    <t>spr-dof</t>
  </si>
  <si>
    <t>spr-montaż</t>
  </si>
  <si>
    <t>TERC</t>
  </si>
  <si>
    <t>RAZEM listy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</si>
  <si>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</si>
  <si>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</si>
  <si>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</si>
  <si>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</si>
  <si>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</si>
  <si>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</si>
  <si>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</si>
  <si>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</si>
  <si>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</si>
  <si>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</si>
  <si>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</si>
  <si>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Zadanie nowe/wieloletnie [N/W]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</si>
  <si>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</si>
  <si>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Lista zadań powiatowych i zadań gminnych rekomendowanych do dofinansowania w ramach Rządowego Funduszu Rozwoju Dróg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</si>
  <si>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</t>
    </r>
    <r>
      <rPr>
        <sz val="10"/>
        <color indexed="10"/>
        <rFont val="Times New Roman"/>
        <family val="1"/>
        <charset val="238"/>
      </rPr>
      <t>[lipiec2024]</t>
    </r>
  </si>
  <si>
    <r>
      <t xml:space="preserve">Województwo: </t>
    </r>
    <r>
      <rPr>
        <sz val="10"/>
        <color indexed="10"/>
        <rFont val="Times New Roman"/>
        <family val="1"/>
        <charset val="238"/>
      </rPr>
      <t>[warmińsko-mazurskie]</t>
    </r>
  </si>
  <si>
    <t>szczycieński</t>
  </si>
  <si>
    <t>bartoszycki</t>
  </si>
  <si>
    <t>nowomiejski</t>
  </si>
  <si>
    <t>działdowski</t>
  </si>
  <si>
    <t>olsztyński</t>
  </si>
  <si>
    <t>nidzicki</t>
  </si>
  <si>
    <t>kętrzyński</t>
  </si>
  <si>
    <t>elbląski</t>
  </si>
  <si>
    <t>iławski</t>
  </si>
  <si>
    <t>piski</t>
  </si>
  <si>
    <t>ostródzki</t>
  </si>
  <si>
    <t>ełcki</t>
  </si>
  <si>
    <t>mrągowski</t>
  </si>
  <si>
    <t>giżycki</t>
  </si>
  <si>
    <t>olecki</t>
  </si>
  <si>
    <t>2810</t>
  </si>
  <si>
    <t>gołdapski</t>
  </si>
  <si>
    <t>lidzbarski</t>
  </si>
  <si>
    <t>2809</t>
  </si>
  <si>
    <t>węgorzewski</t>
  </si>
  <si>
    <t>2819</t>
  </si>
  <si>
    <t>braniewski</t>
  </si>
  <si>
    <t>2802011</t>
  </si>
  <si>
    <t>2809011</t>
  </si>
  <si>
    <t>2817011</t>
  </si>
  <si>
    <t>2803011</t>
  </si>
  <si>
    <t>2801011</t>
  </si>
  <si>
    <t>2806011</t>
  </si>
  <si>
    <t>2802053</t>
  </si>
  <si>
    <t>2812011</t>
  </si>
  <si>
    <t>2817052</t>
  </si>
  <si>
    <t>2807011</t>
  </si>
  <si>
    <t>2815011</t>
  </si>
  <si>
    <t>2817022</t>
  </si>
  <si>
    <t>2804073</t>
  </si>
  <si>
    <t>2812052</t>
  </si>
  <si>
    <t>2803022</t>
  </si>
  <si>
    <t>2815083</t>
  </si>
  <si>
    <t>2810011</t>
  </si>
  <si>
    <t>2804093</t>
  </si>
  <si>
    <t>2812042</t>
  </si>
  <si>
    <t>2803052</t>
  </si>
  <si>
    <t>2801052</t>
  </si>
  <si>
    <t>2813043</t>
  </si>
  <si>
    <t>2804032</t>
  </si>
  <si>
    <t>2807052</t>
  </si>
  <si>
    <t>2804063</t>
  </si>
  <si>
    <t>2812022</t>
  </si>
  <si>
    <t>2814013</t>
  </si>
  <si>
    <t>2811043</t>
  </si>
  <si>
    <t>2805032</t>
  </si>
  <si>
    <t>2814033</t>
  </si>
  <si>
    <t>2813032</t>
  </si>
  <si>
    <t>2807063</t>
  </si>
  <si>
    <t>2806102</t>
  </si>
  <si>
    <t>2816013</t>
  </si>
  <si>
    <t>2810042</t>
  </si>
  <si>
    <t>2817062</t>
  </si>
  <si>
    <t>2815052</t>
  </si>
  <si>
    <t>2819033</t>
  </si>
  <si>
    <t>2816033</t>
  </si>
  <si>
    <t>2812032</t>
  </si>
  <si>
    <t>2814082</t>
  </si>
  <si>
    <t>2818033</t>
  </si>
  <si>
    <t>2814102</t>
  </si>
  <si>
    <t>2806083</t>
  </si>
  <si>
    <t>2807032</t>
  </si>
  <si>
    <t>2807073</t>
  </si>
  <si>
    <t>2815092</t>
  </si>
  <si>
    <t>2816043</t>
  </si>
  <si>
    <t>2817072</t>
  </si>
  <si>
    <t>2807043</t>
  </si>
  <si>
    <t>2814023</t>
  </si>
  <si>
    <t>2816023</t>
  </si>
  <si>
    <t>2810023</t>
  </si>
  <si>
    <t>2817083</t>
  </si>
  <si>
    <t>2807021</t>
  </si>
  <si>
    <t>2814052</t>
  </si>
  <si>
    <t>2814042</t>
  </si>
  <si>
    <t>2814093</t>
  </si>
  <si>
    <t>2817043</t>
  </si>
  <si>
    <t>2814072</t>
  </si>
  <si>
    <t>2817032</t>
  </si>
  <si>
    <t>2806042</t>
  </si>
  <si>
    <t>2814112</t>
  </si>
  <si>
    <t>2804012</t>
  </si>
  <si>
    <t>2811032</t>
  </si>
  <si>
    <t>2804082</t>
  </si>
  <si>
    <t>2808011</t>
  </si>
  <si>
    <t>28/2025/A/26</t>
  </si>
  <si>
    <t>N</t>
  </si>
  <si>
    <t>Gmina Iława</t>
  </si>
  <si>
    <t>Przebudowa drogi gminnej w Gulbiu nr 146322N</t>
  </si>
  <si>
    <t>P</t>
  </si>
  <si>
    <t>01.03.2025-30.11.2025</t>
  </si>
  <si>
    <t>28/2025/A/8</t>
  </si>
  <si>
    <t>Powiat Kętrzyński</t>
  </si>
  <si>
    <t>Przebudowa drogi powiatowej nr 1592N na odcinku Barciany - Pastwiska - etap V</t>
  </si>
  <si>
    <t>03.04.2025-30.10.2025</t>
  </si>
  <si>
    <t>28/2025/A/9</t>
  </si>
  <si>
    <t>Gmina Miejska Nowe Miasto Lubawskie</t>
  </si>
  <si>
    <t>Budowa dróg na Osiedlu Marianowo w Nowym Mieście Lubawskim - etap: ul. Moniuszki</t>
  </si>
  <si>
    <t>B</t>
  </si>
  <si>
    <t>05.03.2025-30.11.2025</t>
  </si>
  <si>
    <t>28/2025/A/14</t>
  </si>
  <si>
    <t>Gmina Ruciane-Nida</t>
  </si>
  <si>
    <t>01.03.2025-31.10.2025</t>
  </si>
  <si>
    <t>Przebudowa drogi gminnej 172006N na odcinku Osiniak - Piotrowo - Wólka</t>
  </si>
  <si>
    <t>28/2025/A/10</t>
  </si>
  <si>
    <t>Powiat Olecki</t>
  </si>
  <si>
    <t>Odnowa nawierzchni drogi powiatowej 1790N na odcinku Pogorzel - Dorsze</t>
  </si>
  <si>
    <t>01.04.2025-30.09.2025</t>
  </si>
  <si>
    <t>28/2025/A/11</t>
  </si>
  <si>
    <t>Przebudowa drogi powiatowej nr 1816N przez miejscowość Świętajno</t>
  </si>
  <si>
    <t>01.04.2025-31.10.2025</t>
  </si>
  <si>
    <t>Budowa dróg osiedlowych na ul. Storczykowej, Magnoliowej, Tulipanowej w Nowym Mieście Lubawskim</t>
  </si>
  <si>
    <t>28/2025/A/2</t>
  </si>
  <si>
    <t>Gmina Dywity</t>
  </si>
  <si>
    <t>02.01.2025-31.12.2025</t>
  </si>
  <si>
    <t>Przebudowa ulicy Barczewskiego w Dywitach</t>
  </si>
  <si>
    <t>28/2025/A/40</t>
  </si>
  <si>
    <t>Budowa dróg na osiedlu Marianowo w Nowym Mieście Lubawskim - etap: ul. Orzeszkowej i ul. Konopnickiej</t>
  </si>
  <si>
    <t>28/2025/A/105</t>
  </si>
  <si>
    <t>Powiat Nowomiejski</t>
  </si>
  <si>
    <t>Przebudowa drogi powiatowej Nr 1236N Wlk. Tymawa - Łąkorz - Wawrowice na odcinku Wielka Tymawa - Łąkorz (etap 2)</t>
  </si>
  <si>
    <t>01.06.2025-31.05.2026</t>
  </si>
  <si>
    <t>28/2025/A/115</t>
  </si>
  <si>
    <t>Powiat Nidzicki</t>
  </si>
  <si>
    <t>Remont drogi powiatowej nr 1264N na odcinku Koniuszyn - DW 545 (Moczysko)</t>
  </si>
  <si>
    <t>R</t>
  </si>
  <si>
    <t>05.05.2025-30.11.2025</t>
  </si>
  <si>
    <t>28/2025/A/117</t>
  </si>
  <si>
    <t>Remont dróg powiatowych nr 1304N oraz 1548N w m. Wola</t>
  </si>
  <si>
    <t>28/2025/A/56</t>
  </si>
  <si>
    <t>Gmina Miejska Szczytno</t>
  </si>
  <si>
    <t>Remont ulicy Lipowej w Szczytnie</t>
  </si>
  <si>
    <t>01.01.2025-31.12.2025</t>
  </si>
  <si>
    <t>28/2025/A/55</t>
  </si>
  <si>
    <t>Remont ul. Dąbrowskiego w Szczytnie</t>
  </si>
  <si>
    <t>28/2025/A/65</t>
  </si>
  <si>
    <t>Przebudowa drogi powiatowej nr 1543N i 1541N na odcinku Kotowo - Morawa</t>
  </si>
  <si>
    <t>01.02.2025-15.12.2025</t>
  </si>
  <si>
    <t>28/2025/A/64</t>
  </si>
  <si>
    <t>Przebudowa drogi powiatowej nr 1414N w miejscowości Ignalin</t>
  </si>
  <si>
    <t>28/2025/A/63</t>
  </si>
  <si>
    <t>Gmina Miejska Iława</t>
  </si>
  <si>
    <t>Budowa drogi gminnej nr 207039N (ul. Władysława Jagiełły) w Iławie</t>
  </si>
  <si>
    <t>15.05.2025-15.04.2026</t>
  </si>
  <si>
    <t>28/2025/A/21</t>
  </si>
  <si>
    <t>Powiat Iławski</t>
  </si>
  <si>
    <t>Przebudowa drogi powiatowej nr 1212N Tynwałd - Rudzienice - Gierłoż - Turznice na odc. Rudzienice - Mątyki</t>
  </si>
  <si>
    <t>01.04.2025-30.11.2025</t>
  </si>
  <si>
    <t>28/2025/A/30</t>
  </si>
  <si>
    <t>Przebudowa drogi gminnej nr 197026N km 2+573.3 - 4+649,0</t>
  </si>
  <si>
    <t>10.03.2025-28.11.2025</t>
  </si>
  <si>
    <t>28/2025/A/29</t>
  </si>
  <si>
    <t>Przebudowa ulicy Akacjowej w Wielbarku - droga gminna nr 197064N</t>
  </si>
  <si>
    <t>28/2025/A/75</t>
  </si>
  <si>
    <t>Gmina Biskupiec</t>
  </si>
  <si>
    <t>Remont ul. Stefana Okrzei na odcinku od ul. Śmiałej do ul. Jeziornej w obrębie 2 miasta Biskupiec - droga nr167519N</t>
  </si>
  <si>
    <t>01.06.2025-30.05.2026</t>
  </si>
  <si>
    <t>28/2025/A/85</t>
  </si>
  <si>
    <t>Gmina Ryn</t>
  </si>
  <si>
    <t>Przebudowa ulicy Słonecznej w Rynie</t>
  </si>
  <si>
    <t>01.03.2025-30.09.2025</t>
  </si>
  <si>
    <t>28/2025/A/62</t>
  </si>
  <si>
    <t>Powiat Ełcki</t>
  </si>
  <si>
    <t>Przebudowa oraz rozbudowa drogi powiatowej nr 1872N na odcinku Ełk - Kałęczyny (km 1+104 - 2+760)</t>
  </si>
  <si>
    <t>15.03.2025-31.10.2025</t>
  </si>
  <si>
    <t>28/2025/A/31</t>
  </si>
  <si>
    <t>Gmina Wielbark</t>
  </si>
  <si>
    <t>Przebudowa drogi wewnętrznej odcinek I w miejscowości Kipary w km 0+000 - 1+1305.1</t>
  </si>
  <si>
    <t>28/2025/A/61</t>
  </si>
  <si>
    <t>Powiat Działdowski</t>
  </si>
  <si>
    <t>Przebudowa drogi powiatowej nr 1363N Działdowo - Księży Dwór</t>
  </si>
  <si>
    <t>31.03.2025-28.11.2025</t>
  </si>
  <si>
    <t>28/2025/A/74</t>
  </si>
  <si>
    <t>Gmina Ostróda</t>
  </si>
  <si>
    <t>Przebudowa odcinka drogi gminnej nr 153121N</t>
  </si>
  <si>
    <t>02.06.2025-31.10.2025</t>
  </si>
  <si>
    <t>28/2025/A/97</t>
  </si>
  <si>
    <t>Gmina Biała Piska</t>
  </si>
  <si>
    <t>Przebudowa drogi gminnej nr 175011N w m. Danowo</t>
  </si>
  <si>
    <t>28/2025/A/94</t>
  </si>
  <si>
    <t>Przebudowa drogi gminnej w m. Wojny</t>
  </si>
  <si>
    <t>28/2025/A/95</t>
  </si>
  <si>
    <t>Przebudowa drogi gminnej nr 175016N w m. Guzki</t>
  </si>
  <si>
    <t>28/2025/A/76</t>
  </si>
  <si>
    <t>Przebudowa drogi gminnej dz. 715 (nr 167609N) oraz drogi na dz. 43/56 (43/69) w obrębie 3 Miasta Biskupiec</t>
  </si>
  <si>
    <t>28/2025/A/223</t>
  </si>
  <si>
    <t>W</t>
  </si>
  <si>
    <t>Gmina Gołdap</t>
  </si>
  <si>
    <t>Przebudowa drogi gminnej nr 137049N przebiegającej przez miejscowość Bronisze</t>
  </si>
  <si>
    <t>01.07.2025-31.07.2027</t>
  </si>
  <si>
    <t>Rozbudowa ulicy Bocznej w Gołdapi</t>
  </si>
  <si>
    <t>28/2025/A/221</t>
  </si>
  <si>
    <t>01.05.2025-30.04.2026</t>
  </si>
  <si>
    <t>28/2025/A/173</t>
  </si>
  <si>
    <t>Powiat Szczycieński</t>
  </si>
  <si>
    <t>Remont drogi powiatowej nr 1500N Dębówko - Kobyłocha - Trelkówko - dr. woj. Nr 600 od km 0+000 do km 3+310</t>
  </si>
  <si>
    <t>15.03.2025-30.11.2025</t>
  </si>
  <si>
    <t>28/2025/A/172</t>
  </si>
  <si>
    <t>Przebudowa drogi powiatowej nr 1675N Jeruty - Lipowiec w km 1+640 - 3+855</t>
  </si>
  <si>
    <t>Przebudowa drogi powiatowej nr 1649N Rutkowo - Kałęczyn - Jabłonka - dr. woj. Nr 600 od km 6+002 do km 10+200</t>
  </si>
  <si>
    <t>28/2025/A/171</t>
  </si>
  <si>
    <t>28/2025/A/170</t>
  </si>
  <si>
    <t>28/2025/A/100</t>
  </si>
  <si>
    <t>Gmina Kalinowo</t>
  </si>
  <si>
    <t>Przebudowa drogi gminnej wewnętrznej w msc. Laski Małe</t>
  </si>
  <si>
    <t>28/2025/A/99</t>
  </si>
  <si>
    <t>Przebudowa drogi gminnej wewnętrznej w msc. Krzyżewo</t>
  </si>
  <si>
    <t>28/2025/A/184</t>
  </si>
  <si>
    <t>Gmina Miejska Giżycko</t>
  </si>
  <si>
    <t>Przebudowa drogi gminnej nr 205036N ul. Reja w Giżycku</t>
  </si>
  <si>
    <t>28/2025/A/183</t>
  </si>
  <si>
    <t>Przebudowa drogi gminnej nr 205014N ul. Sportowa w Giżycku</t>
  </si>
  <si>
    <t>28/2025/A/216</t>
  </si>
  <si>
    <t>Powiat Braniewski</t>
  </si>
  <si>
    <t>Remont drogi powiatowej Nr 1165N odc. Frombork - Bogdany</t>
  </si>
  <si>
    <t>28/2025/A/215</t>
  </si>
  <si>
    <t>Remont drogi powiatowej Nr 1352 odc. Glądy - Pawły</t>
  </si>
  <si>
    <t>28/2025/A/214</t>
  </si>
  <si>
    <t>Remont drogi powiatowej Nr 1389N odc. Książki - Ławki</t>
  </si>
  <si>
    <t>28/2025/A/158</t>
  </si>
  <si>
    <t>Gmina Giżycko</t>
  </si>
  <si>
    <t>Przebudowa drogi Kozin-kolonia "Staropole" w miejscowości Kozin, Gmina Giżycko</t>
  </si>
  <si>
    <t>28/2025/A/159</t>
  </si>
  <si>
    <t>Przebudowa ulicy Akacjowej w miejscowości Gajewo, Gmina Giżycko</t>
  </si>
  <si>
    <t>28/2025/A/201</t>
  </si>
  <si>
    <t>Gmina Miejska Lubawa</t>
  </si>
  <si>
    <t>Remont ul. Składowej w Lubawie</t>
  </si>
  <si>
    <t>01.04.2025-31.03.2026</t>
  </si>
  <si>
    <t>28/2025/A/200</t>
  </si>
  <si>
    <t>Remont ul. Grunwaldzkiej w Lubawie</t>
  </si>
  <si>
    <t>28/2025/A/203</t>
  </si>
  <si>
    <t>Budowa ul. Olsztyńskiej w Lubawie - etap I</t>
  </si>
  <si>
    <t>28/2025/A/202</t>
  </si>
  <si>
    <t>Remont ul. Gdańskiej w Lubawie</t>
  </si>
  <si>
    <t>28/2025/A/135</t>
  </si>
  <si>
    <t>Gmina Orzysz</t>
  </si>
  <si>
    <t>Przebudowa drogi gminnej - ul. Polna w m. Orzysz</t>
  </si>
  <si>
    <t>15.01.2025-15.10.2025</t>
  </si>
  <si>
    <t>28/2025/A/127</t>
  </si>
  <si>
    <t>Gmina Morąg</t>
  </si>
  <si>
    <t>Budowa odcinka ulicy przy dworcu w Morągu</t>
  </si>
  <si>
    <t>10.02.2025-31.12.2025</t>
  </si>
  <si>
    <t>28/2025/A/129</t>
  </si>
  <si>
    <t>Przebudowa drogi gminnej Ruś - Kotkowo - Gmina Morąg</t>
  </si>
  <si>
    <t>12.02.2025-31.12.2025</t>
  </si>
  <si>
    <t>28/2025/A/128</t>
  </si>
  <si>
    <t>Przebudowa ulicy Mazurskiej w Morągu</t>
  </si>
  <si>
    <t>Budowa drogi gminnej na odcinku 2-2 ulicy Bursztynowej w obrębie Bramka - Gmina Morąg</t>
  </si>
  <si>
    <t>15.02.2025-31.12.2025</t>
  </si>
  <si>
    <t>28/2025/A/103</t>
  </si>
  <si>
    <t>Gmina Grodziczno</t>
  </si>
  <si>
    <t>01.05.2025-30.10.2026</t>
  </si>
  <si>
    <t>28/2025/A/104</t>
  </si>
  <si>
    <t>28/2025/A/102</t>
  </si>
  <si>
    <t>Przebudowa drogi gminnej nr 183039N Linowiec Wiadukt - Montowo</t>
  </si>
  <si>
    <t>01.10.2025-30.08.2027</t>
  </si>
  <si>
    <t>Przebudowa drogi gminnej nr 183014N Krzemieniewo - Boleszyn - etap II</t>
  </si>
  <si>
    <t>01.05.2025-30.10.2025</t>
  </si>
  <si>
    <t>28/2025/A/148</t>
  </si>
  <si>
    <t>Gmina Tolkmicko</t>
  </si>
  <si>
    <t>Budowa ul. Dzikiej i ul. Owocowej w Tolkmicku</t>
  </si>
  <si>
    <t>01.04.2025-31.12.2025</t>
  </si>
  <si>
    <t>28/2025/A/182</t>
  </si>
  <si>
    <t>Gmina Węgorzewo</t>
  </si>
  <si>
    <t>Przebudowa ulic B. Prusa i ks. M. Ripeckiego</t>
  </si>
  <si>
    <t>07.04.2025-30.11.2025</t>
  </si>
  <si>
    <t>28/2025/A/41</t>
  </si>
  <si>
    <t>Gmina Barczewo</t>
  </si>
  <si>
    <t>Przebudowa drogi ul. Grabowa w Łęgajnach</t>
  </si>
  <si>
    <t>01.01.2025-30.12.2025</t>
  </si>
  <si>
    <t>28/2025/A/42</t>
  </si>
  <si>
    <t>Przebudowa drogi - ul. Ks. I. Gałczyńskiego, część ul. Iwaszkiewicza i W. Szymborskiej w Barczewie Gmina Barczewo</t>
  </si>
  <si>
    <t>28/2025/A/43</t>
  </si>
  <si>
    <t>Budowa drogi gminnej - ul. Fiołkowej w miejscowości Wójtowo</t>
  </si>
  <si>
    <t>28/2025/A/44</t>
  </si>
  <si>
    <t>Przebudowa drogi gminnej nr 164027N w miejscowości Kromerowo, Gmina Barczewo</t>
  </si>
  <si>
    <t>28/2025/A/225</t>
  </si>
  <si>
    <t>Gmina Kowale Oleckie</t>
  </si>
  <si>
    <t>28/2025/A/220</t>
  </si>
  <si>
    <t>Przebudowa odcinka drogi gminnej nr 138075N w msc. Czukty</t>
  </si>
  <si>
    <t>28/2025/A/77</t>
  </si>
  <si>
    <t>Remont drogi gminnej nr 105024 położonej na działkach nr 69, nr 123 obręb Przybyłowo i działce nr 210 obręb Pogrodzie</t>
  </si>
  <si>
    <t>28/2025/A/79</t>
  </si>
  <si>
    <t>Budowa drogi gminnej: odcinka drogi dojazdowej na działkach nr 226/1 i 215 obręb geodezyjny Kadyny (Kilińskiego "A")</t>
  </si>
  <si>
    <t>28/2025/A/6</t>
  </si>
  <si>
    <t>Przebudowa drogi powiatowej nr 1968N na odcinku Wilkowo - Stachowizna</t>
  </si>
  <si>
    <t>03.04.2025-15.12.2025</t>
  </si>
  <si>
    <t>28/2025/A/7</t>
  </si>
  <si>
    <t>Przebudowa drogi powiatowej nr 1580N Studzieniec - Korsze - Równina Górna na odcinku Studzieniec - Dłużec Wielki - etap III</t>
  </si>
  <si>
    <t>03.04.2025-15.10.2025</t>
  </si>
  <si>
    <t>28/2025/A/24</t>
  </si>
  <si>
    <t>Przebudowa drogi gminnej w Zazdrości Nr 146036N, 146332N</t>
  </si>
  <si>
    <t>28/2025/A/25</t>
  </si>
  <si>
    <t>Przebudowa drogi gminnej Mątyki - Rudzienice, ul. Lipowa nr 146044N</t>
  </si>
  <si>
    <t>28/2025/A/213</t>
  </si>
  <si>
    <t>Gmina Pieniężno</t>
  </si>
  <si>
    <t>Przebudowa drogi gminnej Żugienie - Wyrębiska</t>
  </si>
  <si>
    <t>28/2025/A/199</t>
  </si>
  <si>
    <t>Gmina Rozogi</t>
  </si>
  <si>
    <t>02.01.2025-30.11.2025</t>
  </si>
  <si>
    <t>28/2025/A/194</t>
  </si>
  <si>
    <t>Gmina Susz</t>
  </si>
  <si>
    <t>Przebudowa drogi gminnej nr 143521N - ul. Wyszyńskiego w Suszu</t>
  </si>
  <si>
    <t>28/2025/A/193</t>
  </si>
  <si>
    <t>Przebudowa DG 143003N Lubnowy Wielkie</t>
  </si>
  <si>
    <t>28/2025/A/192</t>
  </si>
  <si>
    <t>Przebudowa drogi gminnej Nr 143008N w Adamowie</t>
  </si>
  <si>
    <t>28/2025/A/141</t>
  </si>
  <si>
    <t>Powiat Piski</t>
  </si>
  <si>
    <t>Remont drogi powiatowej Nr 1664N DK Nr 58 (Babrosty) - Stare Guty - DK Nr 58 (Kocioł Duży) od km 0+340 do km 2+037</t>
  </si>
  <si>
    <t>02.04.2025-30.11.2025</t>
  </si>
  <si>
    <t>28/2025/A/142</t>
  </si>
  <si>
    <t>Remont drogi powiatowej Nr 4616N - ul. Jagodnej w Piszu od km 0+044 do km 0+361</t>
  </si>
  <si>
    <t>28/2025/A/143</t>
  </si>
  <si>
    <t>Remont drogi powiatowej Nr 1875N Kumielsk - Cwaliny od km 1+027 do km 2+757</t>
  </si>
  <si>
    <t>28/2025/A/144</t>
  </si>
  <si>
    <t>Remont drogi powiatowej Nr 1658N DK Nr 63 - Turowo - Zawady od km 13+140 do km 16+604</t>
  </si>
  <si>
    <t>28/2025/A/46</t>
  </si>
  <si>
    <t>Gmina Pasym</t>
  </si>
  <si>
    <t>Budowa drogi gminnej w miejscowości Tylkowo</t>
  </si>
  <si>
    <t>28/2025/A/47</t>
  </si>
  <si>
    <t>Budowa ul. Nauczycielskiej w Pasymiu</t>
  </si>
  <si>
    <t>28/2025/A/48</t>
  </si>
  <si>
    <t>Budowa ulicy Szkolnej w Pasymiu</t>
  </si>
  <si>
    <t>28/2025/A/45</t>
  </si>
  <si>
    <t>Budowa drogi gminnej w miejscowości Dybowo</t>
  </si>
  <si>
    <t>28/2025/A/66</t>
  </si>
  <si>
    <t>Remont drogi gminnej nr 180022N Podlasek - Podlasek Mały</t>
  </si>
  <si>
    <t>28/2025/A/52</t>
  </si>
  <si>
    <t>Gmina Purda</t>
  </si>
  <si>
    <t>28/2025/A/35</t>
  </si>
  <si>
    <t>Gmina Gronowo Elbląskie</t>
  </si>
  <si>
    <t>Przebudowa drogi gminnej nr 102091N w miejscowości Kopanka Druga</t>
  </si>
  <si>
    <t>28/2025/A/38</t>
  </si>
  <si>
    <t>Przebudowa ulicy Jasnej i Wolności w miejscowości Jegłownik</t>
  </si>
  <si>
    <t>28/2025/A/37</t>
  </si>
  <si>
    <t>Przebudowa drogi gminnej nr 102020N w miejscowości Wikrowo</t>
  </si>
  <si>
    <t>28/2025/A/36</t>
  </si>
  <si>
    <t>Przebudowa drogi gminnej nr 102009N w miejscowości Nogat</t>
  </si>
  <si>
    <t>28/2025/A/57</t>
  </si>
  <si>
    <t>Gmina Lubawa</t>
  </si>
  <si>
    <t>Budowa drogi gminnej Rożental - Grabowo w msc. Rożental</t>
  </si>
  <si>
    <t>28/2025/A/58</t>
  </si>
  <si>
    <t>Przebudowa drogi gminnej w msc. Prątnica</t>
  </si>
  <si>
    <t>28/2025/A/80</t>
  </si>
  <si>
    <t>Gmina Działdowo</t>
  </si>
  <si>
    <t>Przebudowa drogi gminnej na działce nr 120 w miejscowości Gnojenko, Gmina Działdowo</t>
  </si>
  <si>
    <t>28/2025/A/82</t>
  </si>
  <si>
    <t>28/2025/A/83</t>
  </si>
  <si>
    <t>Przebudowa drogi gminnej na działce nr 354 w miejscowości Malinowo, Gmina Działdowo</t>
  </si>
  <si>
    <t>Przebudowa drogi gminnej na działkach nr 166/2 i 176 w miejscowości Petrykozy, Gmina Działdowo</t>
  </si>
  <si>
    <t>28/2025/A/180</t>
  </si>
  <si>
    <t>Gmina Miejska Kętrzyn</t>
  </si>
  <si>
    <t>Remont drogi gminnej nr 208114N (ul. Kasztanowa) w Kętrzynie</t>
  </si>
  <si>
    <t>28/2025/A/179</t>
  </si>
  <si>
    <t>Remont drogi gminnej nr 208004N (ul. Cmentarna) w Kętrzynie</t>
  </si>
  <si>
    <t>28/2025/A/197</t>
  </si>
  <si>
    <t>Gmina Lidzbark Warmiński</t>
  </si>
  <si>
    <t>Rozbudowa drogi gminnej nr 117025N w miejscowości Markajmy i Marków, gmina Lidzbark Warmiński</t>
  </si>
  <si>
    <t>28/2025/A/155</t>
  </si>
  <si>
    <t>Gmina Kolno</t>
  </si>
  <si>
    <t>Przebudowa drogi wewnętrznej gminnej oznaczonej nr ewid. 125 obręb Kolno, gm. Kolno</t>
  </si>
  <si>
    <t>28/2025/A/153</t>
  </si>
  <si>
    <t>Gmina Wydminy</t>
  </si>
  <si>
    <t>Remont nawierzchni ulicy Klonowej nr 136030N w Wydminach</t>
  </si>
  <si>
    <t>05.05.2025-31.10.2025</t>
  </si>
  <si>
    <t>28/2025/A/196</t>
  </si>
  <si>
    <t>Przebudowa drogi gminnej w miejscowości Kraszewo oraz utwardzenie terenu działki 158/23</t>
  </si>
  <si>
    <t>28/2025/A/137</t>
  </si>
  <si>
    <t>Gmina Nowe Miasto Lubawskie</t>
  </si>
  <si>
    <t>Rozbudowa drogi gminnej nr 181066N w Bratianie (do centrum handlowo-usługowego)</t>
  </si>
  <si>
    <t>28/2025/A/113</t>
  </si>
  <si>
    <t>Gmina Szczytno</t>
  </si>
  <si>
    <t>01.04.2025-01.09.2025</t>
  </si>
  <si>
    <t>28/2025/A/111</t>
  </si>
  <si>
    <t>Przebudowa drogi gminnej nr 196032N w miejscowości Gawrzyjałki</t>
  </si>
  <si>
    <t>28/2025/A/112</t>
  </si>
  <si>
    <t>Przebudowa drogi gminnej nr 196034N w miejscowości Gawrzyjałki</t>
  </si>
  <si>
    <t>28/2025/A/114</t>
  </si>
  <si>
    <t>Przebudowa drogi wewnętrznej w miejscowości Lemany</t>
  </si>
  <si>
    <t>28/2025/A/88</t>
  </si>
  <si>
    <t>Gmina Górowo Iławeckie</t>
  </si>
  <si>
    <t>Przebudowa drogi gminnej nr 119021N pomiędzy miejscowościami Czyprki i Woryny w gminie Górowo Iławeckie</t>
  </si>
  <si>
    <t>01.03.2025-30.12.2025</t>
  </si>
  <si>
    <t>28/2025/A/87</t>
  </si>
  <si>
    <t>Przebudowa drogi wewnętrznej w Pieszkowie w gminie Górowo Iławeckie</t>
  </si>
  <si>
    <t>28/2025/A/86</t>
  </si>
  <si>
    <t>Przebudowa odcinka drogi gminnej nr 119025N w Pieszkowie w gminie Górowo Iławeckie</t>
  </si>
  <si>
    <t>Przebudowa drogi gminnej nr 197019N od km 2+028,60 - 2+794,50, drogi gminnej nr 197020N od km 3+266 - 3+545,10 oraz budowa drogi gminnej do miejscowości Stachy od 0+000 - 1+220,30</t>
  </si>
  <si>
    <t>28/2025/A/198</t>
  </si>
  <si>
    <t>Gmina Kozłowo</t>
  </si>
  <si>
    <t>Przebudowa drogi gminnej na odc. Szymany - Górowo - Bartki</t>
  </si>
  <si>
    <t>01.03.2025-30.11.2026</t>
  </si>
  <si>
    <t>28/2025/A/208</t>
  </si>
  <si>
    <t>Rozbudowa drogi gminnej nr 181006N na odcinku Radomno - Gryźliny - etap I</t>
  </si>
  <si>
    <t>28/2025/A/39</t>
  </si>
  <si>
    <t>Przebudowa drogi gminnej w miejscowości Sętal - I etap</t>
  </si>
  <si>
    <t>15.10.2025-14.10.2026</t>
  </si>
  <si>
    <t>28/2025/A/71</t>
  </si>
  <si>
    <t>Przebudowa ulicy Staffa w Kieźlinach - Etap II</t>
  </si>
  <si>
    <t>15.12.2025-14.12.2026</t>
  </si>
  <si>
    <t>28/2025/A/70</t>
  </si>
  <si>
    <t>Przebudowa ulicy Staffa w Kieźlinach - Etap III</t>
  </si>
  <si>
    <t>01.10.2025-30.09.2026</t>
  </si>
  <si>
    <t>28/2025/A/33</t>
  </si>
  <si>
    <t>Gmina Płośnica</t>
  </si>
  <si>
    <t>Przebudowa drogi gminnej nr 186026N Przełęk Duży - Przełęk Mały</t>
  </si>
  <si>
    <t>01.06.2025-31.07.2025</t>
  </si>
  <si>
    <t>28/2025/A/32</t>
  </si>
  <si>
    <t>Przebudowa drogi gminnej nr 186013N w miejscowości Skurpie</t>
  </si>
  <si>
    <t>28/2025/A/12</t>
  </si>
  <si>
    <t>Przebudowa drogi ul. Kalinowej i odcinka drogi gminnej nr 129032N ul. Poziomkowej w miejscowości Gajewo, Gmina Giżycko</t>
  </si>
  <si>
    <t>28/2025/A/13</t>
  </si>
  <si>
    <t>Przebudowa drogi wewnętrznej na dz. geod. nr 223 (od DW nr 643 do drogi na działce geod. nr 228) w miejscowości Bogaczewo, Gmina Giżycko</t>
  </si>
  <si>
    <t>28/2025/A/23</t>
  </si>
  <si>
    <t>28/2025/A/219</t>
  </si>
  <si>
    <t>Gmina Olecko</t>
  </si>
  <si>
    <t>Remont drogi Nr 141575N (ul. Nocznickiego w Olecku)</t>
  </si>
  <si>
    <t>18.08.2025-17.08.2026</t>
  </si>
  <si>
    <t>28/2025/A/218</t>
  </si>
  <si>
    <t>Remont dróg nr 141578N (ul. Przybyszewskiego) oraz nr 141568N (ul. Konopnickiej) w Olecku</t>
  </si>
  <si>
    <t>28/2025/A/217</t>
  </si>
  <si>
    <t>Remont drogi nr 141581N (ul. Słowackiego w Olecku)</t>
  </si>
  <si>
    <t>28/2025/A/164</t>
  </si>
  <si>
    <t>Gmina Dobre Miasto</t>
  </si>
  <si>
    <t>Przebudowa drogi gminnej Nowa Wieś Mała - Praslity</t>
  </si>
  <si>
    <t>03.02.2025-31.12.2025</t>
  </si>
  <si>
    <t>28/2025/A/163</t>
  </si>
  <si>
    <t>Budowa ulicy Pogodnej w Dobrym Mieście</t>
  </si>
  <si>
    <t>28/2025/A/162</t>
  </si>
  <si>
    <t>Przebudowa ul. Legionów, Armii Krajowej i Artylerzystów w Dobrym Mieście</t>
  </si>
  <si>
    <t>28/2025/A/18</t>
  </si>
  <si>
    <t>Gmina Kurzętnik</t>
  </si>
  <si>
    <t>Przebudowa drogi gminnej Brzozie Lubawskie - Brzozie (do granicy gminy)</t>
  </si>
  <si>
    <t>01.08.2025-31.07.2026</t>
  </si>
  <si>
    <t>28/2025/A/187</t>
  </si>
  <si>
    <t>Gmina Piecki</t>
  </si>
  <si>
    <t>Remont nawierzchni ul. Krzywej, gm. Piecki</t>
  </si>
  <si>
    <t>01.01.2025-31.10.2025</t>
  </si>
  <si>
    <t>28/2025/A/186</t>
  </si>
  <si>
    <t>28/2025/A/157</t>
  </si>
  <si>
    <t>Gmina Jedwabno</t>
  </si>
  <si>
    <t>Przebudowa drogi gminnej nr 194012N w miejscowości Waplewo</t>
  </si>
  <si>
    <t>28/2025/A/110</t>
  </si>
  <si>
    <t>Powiat Olsztyński</t>
  </si>
  <si>
    <t>Przebudowa drogi powiatowej nr 1203N w msc. Jonkowo na odcinku około 0,95km</t>
  </si>
  <si>
    <t>28.02.2025-15.12.2025</t>
  </si>
  <si>
    <t>Rozbudowa drogi powiatowej nr 1372N w miejscowości Ruś od km 0+000 do km 0+596,18</t>
  </si>
  <si>
    <t>28.02.2025-27.02.2026</t>
  </si>
  <si>
    <t>28/2025/A/108</t>
  </si>
  <si>
    <t>Przebudowa drogi powiatowej nr 1495N relacji Ryn Reszelski - Kolno na odcinku od KM 5+425 do KM 6+385</t>
  </si>
  <si>
    <t>28.02.2025-15.11.2025</t>
  </si>
  <si>
    <t>28/2025/A/107</t>
  </si>
  <si>
    <t>Przebudowa drogi powiatowej nr 1501N relacji Brąswałd - Dywity na odcinku około 0,95 km</t>
  </si>
  <si>
    <t>28/2025/A/90</t>
  </si>
  <si>
    <t>Gmina Kisielice</t>
  </si>
  <si>
    <t>Przebudowa drogi gminnej nr 144009N Kisielice - Pławty Wielkie - etap IV</t>
  </si>
  <si>
    <t>01.05.2025-31.11.2025</t>
  </si>
  <si>
    <t>28/2025/A/91</t>
  </si>
  <si>
    <t>Przebudowa drogi gminnej nr 144061N w miejscowości Jędrychowo, gmina Kisielice</t>
  </si>
  <si>
    <t>01.05.2025-31.10.2025</t>
  </si>
  <si>
    <t>28/2025/A/78</t>
  </si>
  <si>
    <t>Przebudowa ul. Polnej w Tolkmicku</t>
  </si>
  <si>
    <t>28/2025/A/50</t>
  </si>
  <si>
    <t>Gmina Zalewo</t>
  </si>
  <si>
    <t>Przebudowa drogi gminnej w miejscowości Zatyki</t>
  </si>
  <si>
    <t>28/2025/A/131</t>
  </si>
  <si>
    <t>Gmina Olsztynek</t>
  </si>
  <si>
    <t>Przebudowa ulicy Pionierów w Olsztynku - etap II</t>
  </si>
  <si>
    <t>28/2025/A/132</t>
  </si>
  <si>
    <t>Przebudowa ulicy Kolejowej - II etap</t>
  </si>
  <si>
    <t>30.03.2025-29.03.2026</t>
  </si>
  <si>
    <t>28/2025/A/133</t>
  </si>
  <si>
    <t>Przebudowa ulicy Złotej w Olsztynku</t>
  </si>
  <si>
    <t>28/2025/A/134</t>
  </si>
  <si>
    <t>Przebudowa drogi gminnej nr 159016N w miejscowości Kunki</t>
  </si>
  <si>
    <t>28/2025/A/147</t>
  </si>
  <si>
    <t>Gmina Rychliki</t>
  </si>
  <si>
    <t>Przebudowa drogi gminnej nr 104005N Rychliki - Wysoka</t>
  </si>
  <si>
    <t>03.03.2025-15.10.2025</t>
  </si>
  <si>
    <t>28/2025/A/169</t>
  </si>
  <si>
    <t>Gmina Miejska Lidzbark Warmiński</t>
  </si>
  <si>
    <t>Przebudowa ulicy Pionierów w Lidzbarku Warmińskim</t>
  </si>
  <si>
    <t>01.03.2025-28.02.2026</t>
  </si>
  <si>
    <t>28/2025/A/139</t>
  </si>
  <si>
    <t>Gmina Pisz</t>
  </si>
  <si>
    <t>Przebudowa drogi dojazdowej od ul. Mickiewicza do ul. Sienkiewicza w m. Pisz</t>
  </si>
  <si>
    <t>02.05.2025-30.04.2026</t>
  </si>
  <si>
    <t>28/2025/A/152</t>
  </si>
  <si>
    <t>Przebudowa drogi gminnej nr 174503N (ul. Młodzieżowa w Piszu)</t>
  </si>
  <si>
    <t>28/2025/A/119</t>
  </si>
  <si>
    <t>Gmina Małdyty</t>
  </si>
  <si>
    <t>Przebudowa drogi gminnej w miejscowości Jarnołtowo etap II</t>
  </si>
  <si>
    <t>28/2025/A/118</t>
  </si>
  <si>
    <t>Przebudowa drogi gminnej w miejscowości Dobrocin</t>
  </si>
  <si>
    <t>28/2025/A/178</t>
  </si>
  <si>
    <t>Remont drogi gminnej nr 208101N (ulica Poznańska) i drogi gminnej nr 208086N (ulica Mazurska) w Kętrzynie</t>
  </si>
  <si>
    <t>28/2025/A/121</t>
  </si>
  <si>
    <t>Powiat Ostródzki</t>
  </si>
  <si>
    <t>Przebudowa drogi powiatowej Nr 1219N od km 30+400 do km 32+190</t>
  </si>
  <si>
    <t>28/2025/A/146</t>
  </si>
  <si>
    <t>Powiat Giżycki</t>
  </si>
  <si>
    <t>Przebudowa drogi powiatowej nr 1740N na odcinku Lipowo - Grądzkie w km od 3+020 do km 3+850</t>
  </si>
  <si>
    <t>28/2025/A/120</t>
  </si>
  <si>
    <t>Przebudowa ulicy Leśnej w Morągu</t>
  </si>
  <si>
    <t>28/2025/A/122</t>
  </si>
  <si>
    <t>Remont drogi powiatowej Nr 1259N na odcinku Samin - Saminek</t>
  </si>
  <si>
    <t>28/2025/A/92</t>
  </si>
  <si>
    <t>Przebudowa drogi gminnej ulica Hugo Kołłątaja nr 144505N w Kisielicach</t>
  </si>
  <si>
    <t>28/2025/A/93</t>
  </si>
  <si>
    <t>Remont nawierzchni jezdni w ciągu drogi gminnej nr 144068N Sobiewola - Krzywka od km 2+277 do km 5+887</t>
  </si>
  <si>
    <t>01.04.2025-31.11.2025</t>
  </si>
  <si>
    <t>28/2025/A/191</t>
  </si>
  <si>
    <t>Gmina Dźwierzuty</t>
  </si>
  <si>
    <t>Przebudowa drogi w miejscowości Łupowo</t>
  </si>
  <si>
    <t>28/2025/A/189</t>
  </si>
  <si>
    <t>Przebudowa drogi wewnętrznej w m. Dźwierzuty</t>
  </si>
  <si>
    <t>28/2025/A/188</t>
  </si>
  <si>
    <t>28/2025/A/185</t>
  </si>
  <si>
    <t>28/2025/A/165</t>
  </si>
  <si>
    <t>Gmina Miasto Mrągowo</t>
  </si>
  <si>
    <t>Przebudowa dróg "Na Zatorzu" - ul. Jaśminowej w Mrągowie</t>
  </si>
  <si>
    <t>03.03.2025-28.11.2025</t>
  </si>
  <si>
    <t>28/2025/A/167</t>
  </si>
  <si>
    <t>Remont drogi gminnej ul. Spacerowej w Mrągowie</t>
  </si>
  <si>
    <t>03.03.2025-30.09.2025</t>
  </si>
  <si>
    <t>28/2025/A/166</t>
  </si>
  <si>
    <t>Przebudowa dróg "Na Zatorzu" - ul. Bukowej, Klonowej i Kalinowej w Mrągowie</t>
  </si>
  <si>
    <t>28/2025/A/151</t>
  </si>
  <si>
    <t>Przebudowa drogi Snopki - Wąglik - etap I</t>
  </si>
  <si>
    <t>28/2025/A/149</t>
  </si>
  <si>
    <t>Gmina Miasto Działdowo</t>
  </si>
  <si>
    <t>Rozbudowa części ul. Polnej (203080 N) w Działdowie</t>
  </si>
  <si>
    <t>28/2025/A/150</t>
  </si>
  <si>
    <t>Przebudowa części ul. Sportowej (203144 N) w Działdowie</t>
  </si>
  <si>
    <t>01.03.2025-31.08.2025</t>
  </si>
  <si>
    <t>28/2025/A/204</t>
  </si>
  <si>
    <t>Przebudowa dróg gminnych w miejscowości Klebark Mały</t>
  </si>
  <si>
    <t>28/2025/A/207</t>
  </si>
  <si>
    <t>Gmina Mikołajki</t>
  </si>
  <si>
    <t>Rozbudowa części drogi gminnej nr 171010N - odcinek 1 (gmina Mikołajki)</t>
  </si>
  <si>
    <t>20.01.2025-29.08.2025</t>
  </si>
  <si>
    <t>28/2025/A/222</t>
  </si>
  <si>
    <t>Remont drogi powiatowej Nr 1397N odc. Wysoka Braniewska - Pakosze</t>
  </si>
  <si>
    <t>28/2025/A/160</t>
  </si>
  <si>
    <t>Gmina Sorkwity</t>
  </si>
  <si>
    <t>Remont drogi gminnej w msc. Bałowo od 0+000 do 0+658 km, gmina Sorkwity - wzmocnienie istniejącej nawierzchni</t>
  </si>
  <si>
    <t>03.02.2025-30.11.2025</t>
  </si>
  <si>
    <t>28/2025/A/27</t>
  </si>
  <si>
    <t>Gmina Miejska Ostróda</t>
  </si>
  <si>
    <t>Przebudowa nawierzchni ulicy Hanki Ordonówny w Ostródzie</t>
  </si>
  <si>
    <t>28/2025/A/209</t>
  </si>
  <si>
    <t>Gmina Pasłęk</t>
  </si>
  <si>
    <t>Przebudowa dróg gminnych na odcinku Pasłęk - Gryżyna - Rogajny - Leżnica wraz z infrastrukturą - etap III Rogajny</t>
  </si>
  <si>
    <t>28/2025/A/206</t>
  </si>
  <si>
    <t>Gmina Mrągowo</t>
  </si>
  <si>
    <t>Remont drogi gminnej w miejscowości Nikutowo</t>
  </si>
  <si>
    <t>06.01.2025-31.10.2025</t>
  </si>
  <si>
    <t>28/2025/A/205</t>
  </si>
  <si>
    <t>Remont drogi gminnej nr 169053N w miejscowości Użranki</t>
  </si>
  <si>
    <t>28/2025/A/145</t>
  </si>
  <si>
    <t>Przebudowa drogi powiatowej nr 1740 N na odcinku Lipowo - Grądzkie w km od 0+600 do km 2+200</t>
  </si>
  <si>
    <t>Przebudowa ulicy Ogrodowej w Lidzbarku Warmińskim</t>
  </si>
  <si>
    <t>28/2025/A/68</t>
  </si>
  <si>
    <t>Remont drogi gminnej nr 180004N Piotrowice - Goryń</t>
  </si>
  <si>
    <t>28/2025/A/67</t>
  </si>
  <si>
    <t>Remont dróg gminnych 180084N i 180085N Krotoszyny - Zawada - Wonna</t>
  </si>
  <si>
    <t>28/2025/A/17</t>
  </si>
  <si>
    <t>Budowa ulicy Polnej w Kurzętniku</t>
  </si>
  <si>
    <t>28/2025/A/136</t>
  </si>
  <si>
    <t>Gmina Młynary</t>
  </si>
  <si>
    <t>Przebudowa i rozbudowa nawierzchni dróg gminnych: Sąpy - Warszewo nr 107010N i Borzynowo - Warszewo - Zastawno nr 107004N (rozbudowa odcinka Warszewo - Zastawno)</t>
  </si>
  <si>
    <t>01.03.2025-31.12.2025</t>
  </si>
  <si>
    <t>28/2025/A/210</t>
  </si>
  <si>
    <t>28/2025/A/20</t>
  </si>
  <si>
    <t>Gmina Miejska Bartoszyce</t>
  </si>
  <si>
    <t>Przebudowa ul. Lelewela w Bartoszycach</t>
  </si>
  <si>
    <t>28/2025/A/224</t>
  </si>
  <si>
    <t>Przebudowa drogi gminnej z odwodnieniem w miejscowości Rejsyty</t>
  </si>
  <si>
    <t>28/2025/A/212</t>
  </si>
  <si>
    <t>Przebudowa drogi gminnej nr 113041 w Jesionowie</t>
  </si>
  <si>
    <t>31.03.2025-30.11.2025</t>
  </si>
  <si>
    <t>28/2025/A/161</t>
  </si>
  <si>
    <t>28/2025/A/106</t>
  </si>
  <si>
    <t>Gmina Jonkowo</t>
  </si>
  <si>
    <t>28/2025/A/138</t>
  </si>
  <si>
    <t>Budowa drogi wraz z drogą pieszo-rowerową w Bratianie</t>
  </si>
  <si>
    <t>01.05.2025-31.03.2026</t>
  </si>
  <si>
    <t>28/2025/A/177</t>
  </si>
  <si>
    <t>Powiat Elbląski</t>
  </si>
  <si>
    <t>Remont DP nr 1140N na odcinku Sierpin - DW509</t>
  </si>
  <si>
    <t>28/2025/A/116</t>
  </si>
  <si>
    <t>Remont drogi powiatowej Nr 1623N na odcinku Grabówko - Zawady</t>
  </si>
  <si>
    <t>28/2025/A/19</t>
  </si>
  <si>
    <t>28/2025/A/51</t>
  </si>
  <si>
    <t>10.01.2025-31.10.2025</t>
  </si>
  <si>
    <t>28/2025/A/16</t>
  </si>
  <si>
    <t>Przebudowa drogi gminnej Tomaszewo - Wielkie Bałówki</t>
  </si>
  <si>
    <t>01.04.2025-30.03.2026</t>
  </si>
  <si>
    <t>28/2025/A/15</t>
  </si>
  <si>
    <t>Przebudowa drogi gminnej Marzęcice - Kamionka - Małe Bałówki - etap II</t>
  </si>
  <si>
    <t>01.10.2025-30.10.2027</t>
  </si>
  <si>
    <t>28/2025/A/190</t>
  </si>
  <si>
    <t>Przebudowa drogi gminnej w m. Rańsk dz. nr 172</t>
  </si>
  <si>
    <t>28/2025/A/96</t>
  </si>
  <si>
    <t>Przebudowa drogi gminnej - ul. Krótkiej w Drygałach</t>
  </si>
  <si>
    <t>28/2025/A/69</t>
  </si>
  <si>
    <t>Gmina Elbląg</t>
  </si>
  <si>
    <t>Przebudowa drogi gminnej nr 101012N łącząca miejscowości Pilona i Prezmark wraz z budową kanalizacji deszczowej - etap II</t>
  </si>
  <si>
    <t>28/2025/A/84</t>
  </si>
  <si>
    <t>01.04.2025-31.08.2025</t>
  </si>
  <si>
    <t>28/2025/A/73</t>
  </si>
  <si>
    <t>Gmina Miasto Elbląg</t>
  </si>
  <si>
    <t>Przebudowa drogi gminnej nr 401235N - ul. Nowogródzkiej w Elblągu</t>
  </si>
  <si>
    <t>28/2025/A/72</t>
  </si>
  <si>
    <t>Rozbudowa odcinka drogi powiatowej nr 2075N - ulicy 13 Elbląskiego Pułku Przeciwlotniczego w Elblągu</t>
  </si>
  <si>
    <t>04.11.2024-03.11.2025</t>
  </si>
  <si>
    <t>28/2025/A/126</t>
  </si>
  <si>
    <t>Gmina Stawiguda</t>
  </si>
  <si>
    <t>Przebudowa drogi na działkach nr 49/20 i 58/7 w miejscowości Ruś</t>
  </si>
  <si>
    <t>28/2025/A/125</t>
  </si>
  <si>
    <t>Budowa ulicy Rozwojowej w Tomaszkowie</t>
  </si>
  <si>
    <t>15.03.2025-15.12.2025</t>
  </si>
  <si>
    <t>28/2025/A/123</t>
  </si>
  <si>
    <t>Budowa drogi na działkach nr 17/4, 30/22, 30/30 obręb 01  Bartąg w miejscowości Bartążek</t>
  </si>
  <si>
    <t>28/2025/A/124</t>
  </si>
  <si>
    <t>28/2025/A/140</t>
  </si>
  <si>
    <t>Przebudowa ulicy Pogodnej w Piszu</t>
  </si>
  <si>
    <t>28/2025/A/53</t>
  </si>
  <si>
    <t>Gmina Świętajno</t>
  </si>
  <si>
    <t>Rozbudowa drogi gminnej nr 198023N - ulicy Leśnej w Świętajnie od km 0+485 do km 3+266</t>
  </si>
  <si>
    <t>28/2025/A/49</t>
  </si>
  <si>
    <t>Przebudowa drogi powiatowej nr 1799N - etap I</t>
  </si>
  <si>
    <t>01.04.2025-30.10.2025</t>
  </si>
  <si>
    <t>28/2025/A/34</t>
  </si>
  <si>
    <t>Przebudowa dróg powiatowych nr 1756N i 1758N - etap III</t>
  </si>
  <si>
    <t>28/2025/A/101</t>
  </si>
  <si>
    <t>Powiat Węgorzewski</t>
  </si>
  <si>
    <t>Powiat Mrągowski</t>
  </si>
  <si>
    <t>Przebudowa ciągu komunikacyjnego granica powiatu - Burszewo - Wrpuny - Zyndaki od km 4+120 do km 5+120</t>
  </si>
  <si>
    <t>01.03.2025-15.12.2025</t>
  </si>
  <si>
    <t>28/2025/A/5</t>
  </si>
  <si>
    <t>Gmina Nidzica</t>
  </si>
  <si>
    <t>Przebudowa ulicy Grunwaldzkiej w Nidzicy</t>
  </si>
  <si>
    <t>15.05.2025-15.09.2025</t>
  </si>
  <si>
    <t>28/2025/A/3</t>
  </si>
  <si>
    <t>Przebudowa drogi gminnej nr 190587N (ul. Rzemieślnicza) w Nidzicy</t>
  </si>
  <si>
    <t>03.04.2025-29.09.2025</t>
  </si>
  <si>
    <t>28/2025/A/174</t>
  </si>
  <si>
    <t>Remont DP Grądki - Grużajny</t>
  </si>
  <si>
    <t>05.05.2025-30.09.2025</t>
  </si>
  <si>
    <t>28/2025/A/175</t>
  </si>
  <si>
    <t>Remont DP Jegłownik - Kopanka Druga</t>
  </si>
  <si>
    <t>28/2025/A/176</t>
  </si>
  <si>
    <t>Remont DP Kurowo Braniewskie do granic</t>
  </si>
  <si>
    <t>28/2025/A/54</t>
  </si>
  <si>
    <t>Rozbudowa drogi gminnej od km 0+000 do km 1+192 w miejscowości Długi Borek</t>
  </si>
  <si>
    <t>28/2025/A/22</t>
  </si>
  <si>
    <t>Gmina Iłowo-Osada</t>
  </si>
  <si>
    <t>Przebudowa drogi gminnej nr 188198N ul. Kochanowskiego w m. Iłowo-Osada</t>
  </si>
  <si>
    <t>28/2025/A/59</t>
  </si>
  <si>
    <t>Przebudowa dróg gminnych nr 147001N, 147032N w msc. Rożental</t>
  </si>
  <si>
    <t>28/2025/A/60</t>
  </si>
  <si>
    <t>Powiat Bartoszycki</t>
  </si>
  <si>
    <t>Przebudowa odcinka drogi powiatowej nr 1515N Robity - Kandyty - Worławki od km 1+932 do km 5+567,69 i od km 6+562,92 do km 8+785,46 o łącznej długości ok. 5,858 km - etap I od km 6+562,92 do km 8+785,46 o długości 2 223 m</t>
  </si>
  <si>
    <t>28/2025/A/154</t>
  </si>
  <si>
    <t>Gmina Kętrzyn</t>
  </si>
  <si>
    <t>Przebudowa drogi w miejscowości Muławki</t>
  </si>
  <si>
    <t>07.01.2025-30.11.2025</t>
  </si>
  <si>
    <t>28/2025/A/226</t>
  </si>
  <si>
    <t>Przebudowa drogi w miejscowości Wilkowo</t>
  </si>
  <si>
    <t>07.01.2025-15.12.2025</t>
  </si>
  <si>
    <t>28/2022/A/132</t>
  </si>
  <si>
    <t>K</t>
  </si>
  <si>
    <t>2801</t>
  </si>
  <si>
    <t>Przebudowa DP 1420N Tolniki Wielkie - Księżno - Troszkowo - Unikowo na odcinku Prosity - Księżno i DP 1485N Księżno - Żardeniki na odcinku Księżno - granica powiatu</t>
  </si>
  <si>
    <t>21.11.2022-28.02.2025</t>
  </si>
  <si>
    <t>28/2024/A/91</t>
  </si>
  <si>
    <t>2814</t>
  </si>
  <si>
    <t>Rozbudowa drogi powiatowej nr 1509N na odcinku Borki Wielkie - Kobułty wraz z budową chodnika</t>
  </si>
  <si>
    <t>05.04.2024-15.12.2025</t>
  </si>
  <si>
    <t>28/2024/B/15</t>
  </si>
  <si>
    <t>Przebudowa skrzyżowania ulicy Olsztyńskiej, Wilczej i Emila von Behringa oraz budowa skrzyżowania ulicy Olsztyńskiej, Sportowej i Floriana wraz z infrastrukturą techniczną</t>
  </si>
  <si>
    <t>15.10.2024-15.08.2026</t>
  </si>
  <si>
    <t>28/2019/B/311</t>
  </si>
  <si>
    <t>Przebudowa drogi gminnej w Marcinkowie, gmina Purda</t>
  </si>
  <si>
    <t>12.2019-06.2025</t>
  </si>
  <si>
    <t>28/2021/A/154</t>
  </si>
  <si>
    <t>Budowa ulicy na odcinku od ulicy 11-go Listopada do ul. Produkcyjnej w Olecku</t>
  </si>
  <si>
    <t>10.08.2021-15.12.2026</t>
  </si>
  <si>
    <t>28/2021/A/148</t>
  </si>
  <si>
    <t>Gmina Rybno</t>
  </si>
  <si>
    <t xml:space="preserve">Budowa drogi nr 1 relacji ul. Lubawska - ul. Sportowa, drogi nr 2 relacji droga nr 1 - ul. Wyzwolenia, drogi nr 3 relacji droga nr 1 - Szkoła Podstawowa w Rybnie wraz z budową i przebudową infrastruktury technicznej </t>
  </si>
  <si>
    <t>08.06.2021-21.06.2025</t>
  </si>
  <si>
    <t>28/2022/A/242</t>
  </si>
  <si>
    <t>Rozbudowa drogi nr 174025N prowadzącej do terenów inwestycyjnych w gminie Pisz</t>
  </si>
  <si>
    <t>31.10.2022-30.06.2026</t>
  </si>
  <si>
    <t>28/2022/A/74</t>
  </si>
  <si>
    <t>Rozbudowa drogi gminnej Nr 161005N Spręcowo-Rozgity</t>
  </si>
  <si>
    <t>30.12.2022-31.01.2025</t>
  </si>
  <si>
    <t>28/2022/A/76</t>
  </si>
  <si>
    <t xml:space="preserve">Wyrównanie potencjału społeczno-gospodarczego poprzez przebudowę drogi gminnej Dągi-Różnowo </t>
  </si>
  <si>
    <t>24.06.2022-30.10.2025</t>
  </si>
  <si>
    <t>28/2022/A/241</t>
  </si>
  <si>
    <t>Budowa (rozbudowa) drogi gminnej nr 174011N Zdory - Kwik wraz z przebudową oświetlenia drogowego</t>
  </si>
  <si>
    <t>31.10.2022-30.12.2025</t>
  </si>
  <si>
    <t>28/2023/A/184</t>
  </si>
  <si>
    <t>Budowa głównych ciągów komunikacyjnych na Osiedlu Żołnierzy Wyklętych - ul. Rotmistrza Pileckiego, Hieronima Dekutowskiego, Łukasza Cieplińskiego oraz odcinek ul. Usługowej w Iławie</t>
  </si>
  <si>
    <t>23.08.2023-30.04.2025</t>
  </si>
  <si>
    <t>Przebudowa drogi gminnej nr 183026N Montowo - Białobłoty - Zwiniarz</t>
  </si>
  <si>
    <t>28/2024/A/106</t>
  </si>
  <si>
    <t>Gmina Gietrzwałd</t>
  </si>
  <si>
    <t>Przebudowa drogi gminnej dz. Nr 371/11; 143; 125/1; 123/3; 124/11; 148/6;9; 241; 146/2 w miejscowości Naterki ulica Bursztynowa, Brylantowa, Gmina Gietrzwałd</t>
  </si>
  <si>
    <t>04.04.2024-30.11.2025</t>
  </si>
  <si>
    <t>28/2024/A/128</t>
  </si>
  <si>
    <t>Gmina Miasta Braniewa</t>
  </si>
  <si>
    <t>Przebudowa dróg gminnych w obrębie ulicy Sportowej w Braniewie</t>
  </si>
  <si>
    <t>12.06.2024-31.12.2025</t>
  </si>
  <si>
    <t>28/2024/A/105</t>
  </si>
  <si>
    <t xml:space="preserve">Przebudowa dróg gminnych dz. Nr 184; 136; 17;12 w miejscowości Łupstych; gmina Gietrzwałd </t>
  </si>
  <si>
    <t>05.04.2024-30.11.2025</t>
  </si>
  <si>
    <t>28/2025/A/1</t>
  </si>
  <si>
    <t>Przebudowa ul. Szymanowskiego w Bartoszycach Etap I</t>
  </si>
  <si>
    <t>Powiat Lidzbarski</t>
  </si>
  <si>
    <t>Przebudowa drogi gminnej nr 196003N w miejscowości Szczycionek</t>
  </si>
  <si>
    <t>28/2025/A/130</t>
  </si>
  <si>
    <t>2807</t>
  </si>
  <si>
    <t>2812</t>
  </si>
  <si>
    <t>2806</t>
  </si>
  <si>
    <t>2817</t>
  </si>
  <si>
    <t>2811</t>
  </si>
  <si>
    <t>2805</t>
  </si>
  <si>
    <t>2815</t>
  </si>
  <si>
    <t>2803</t>
  </si>
  <si>
    <t>2813</t>
  </si>
  <si>
    <t>2816</t>
  </si>
  <si>
    <t>2804</t>
  </si>
  <si>
    <t>2808</t>
  </si>
  <si>
    <t>2802</t>
  </si>
  <si>
    <t>2803032</t>
  </si>
  <si>
    <t>2810052</t>
  </si>
  <si>
    <t>2808032</t>
  </si>
  <si>
    <t>2809032</t>
  </si>
  <si>
    <t>2810032</t>
  </si>
  <si>
    <r>
      <t xml:space="preserve">28/2025/A/109 </t>
    </r>
    <r>
      <rPr>
        <sz val="9"/>
        <color indexed="51"/>
        <rFont val="Arial"/>
        <family val="2"/>
        <charset val="238"/>
      </rPr>
      <t>*</t>
    </r>
  </si>
  <si>
    <t>2861011</t>
  </si>
  <si>
    <t>28/2025/A/168</t>
  </si>
  <si>
    <t xml:space="preserve">28/2025/A/28  </t>
  </si>
  <si>
    <t>Przebudowa drogi w miejscowości Lowizowo nr 146075N</t>
  </si>
  <si>
    <t>Budowa drogi dojazdowej na działkach nr 54/7, 58/7, 58/9, 149/10, 149/12, 148/6, 146/3, 145/5 w miejscowości Dorotowo</t>
  </si>
  <si>
    <t>01.03.2025-31.10.2026</t>
  </si>
  <si>
    <r>
      <rPr>
        <sz val="9"/>
        <color indexed="8"/>
        <rFont val="Arial"/>
        <family val="2"/>
        <charset val="238"/>
      </rPr>
      <t>Remont</t>
    </r>
    <r>
      <rPr>
        <sz val="9"/>
        <rFont val="Arial"/>
        <family val="2"/>
        <charset val="238"/>
      </rPr>
      <t xml:space="preserve"> drogi gminnej nr 165032N Nowa Wieś - Łajs</t>
    </r>
  </si>
  <si>
    <t>Przebudowa dróg gminnych na odcinku Pasłęk - Gryżyna - Rogajny - Leżnica wraz z infrastrukturą Etap I: m. Pasłęk - ulica Polna od km 0+000 do km 0+830</t>
  </si>
  <si>
    <t>Przebudowa drogi gminnej wewnętrznej na drogę gminną publiczną przy ul. Dworcowej w Rucianem-Nidzie</t>
  </si>
  <si>
    <t>Remont odcinka drogi gminnej Nr 138011N w msc. Guzy</t>
  </si>
  <si>
    <t>Remont drogi gminnej w msc. Bałowo od 0+680 km do 1+037 km, gmina Sorkwity - wzmocnienie istniejącej nawierzchni</t>
  </si>
  <si>
    <t>Remont drogi o nawierzchni asfaltowej w m. Lipowo, gm. Piecki od skrzyżowania z drogą powiatową nr 1765N do msc. Lipowo - Etap I</t>
  </si>
  <si>
    <t>73*</t>
  </si>
  <si>
    <t>Remont drogi powiatowej nr 1657N - ul. Podgórna i ul. Bartna Strona w m. Szczytno</t>
  </si>
  <si>
    <t>Przebudowa drogi gminnej - ul. Świerkowa w Rynie</t>
  </si>
  <si>
    <t>Przebudowa ulicy Partyzantów w Rozogach</t>
  </si>
  <si>
    <t>Przebudowa drogi gminnej w msc. Orzyny</t>
  </si>
  <si>
    <t>Przebudowa dróg gminnych, budowa elektroenergetycznej sieci kablowej oświetlenia drogowego wraz ze słupami oświetleniowymi, budową sieci kanalizacji deszczowej z wylotem kanalizacji deszczowej w miejscowości Krzywy Róg</t>
  </si>
  <si>
    <t>Budowa i przebudowa dróg wewnętrznych gminnych ul. Różana, Bratkowa i Liliowa w miejscowości Jonkowo wraz z budową ścieżki pieszo-rowerowej przy ulicy Różanej</t>
  </si>
  <si>
    <t>Donald Tusk
/dokument podpisany elektronicznie/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</si>
</sst>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z_ł_-;\-* #,##0.00\ _z_ł_-;_-* &quot;-&quot;??\ _z_ł_-;_-@_-"/>
    <numFmt numFmtId="165" formatCode="0.0000"/>
    <numFmt numFmtId="166" formatCode="#,##0.00\ &quot;zł&quot;"/>
    <numFmt numFmtId="167" formatCode="#,##0.000"/>
  </numFmts>
  <fonts count="40" x14ac:knownFonts="1">
    <font>
      <sz val="11"/>
      <color theme="1"/>
      <name val="Calibri"/>
      <family val="2"/>
      <charset val="238"/>
      <scheme val="minor"/>
    </font>
    <font>
      <b/>
      <vertAlign val="superscript"/>
      <sz val="8"/>
      <color indexed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color indexed="10"/>
      <name val="Times New Roman"/>
      <family val="1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Calibri"/>
      <family val="2"/>
      <charset val="238"/>
    </font>
    <font>
      <sz val="8"/>
      <name val="Calibri"/>
      <family val="2"/>
      <charset val="238"/>
    </font>
    <font>
      <sz val="9"/>
      <color indexed="51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8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sz val="9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b/>
      <sz val="10"/>
      <color theme="4" tint="-0.499984740745262"/>
      <name val="Times New Roman"/>
      <family val="1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theme="5"/>
      <name val="Arial"/>
      <family val="2"/>
      <charset val="238"/>
    </font>
    <font>
      <sz val="9"/>
      <color theme="5"/>
      <name val="Arial"/>
      <family val="2"/>
      <charset val="238"/>
    </font>
    <font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8" fillId="0" borderId="0"/>
    <xf numFmtId="9" fontId="17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32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0" fillId="0" borderId="0" xfId="0" applyFill="1"/>
    <xf numFmtId="0" fontId="20" fillId="0" borderId="1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wrapText="1"/>
    </xf>
    <xf numFmtId="0" fontId="21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Alignment="1"/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5" fillId="0" borderId="0" xfId="0" applyNumberFormat="1" applyFont="1" applyFill="1" applyBorder="1" applyAlignment="1"/>
    <xf numFmtId="4" fontId="5" fillId="0" borderId="0" xfId="0" applyNumberFormat="1" applyFont="1" applyBorder="1" applyAlignment="1"/>
    <xf numFmtId="0" fontId="5" fillId="0" borderId="0" xfId="0" applyFont="1" applyBorder="1"/>
    <xf numFmtId="4" fontId="6" fillId="0" borderId="0" xfId="0" applyNumberFormat="1" applyFont="1" applyFill="1" applyBorder="1" applyAlignment="1"/>
    <xf numFmtId="4" fontId="6" fillId="0" borderId="0" xfId="0" applyNumberFormat="1" applyFont="1" applyBorder="1" applyAlignment="1"/>
    <xf numFmtId="0" fontId="19" fillId="0" borderId="0" xfId="0" applyFont="1"/>
    <xf numFmtId="4" fontId="6" fillId="0" borderId="0" xfId="0" applyNumberFormat="1" applyFont="1" applyFill="1" applyBorder="1" applyAlignment="1">
      <alignment vertical="top"/>
    </xf>
    <xf numFmtId="4" fontId="6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Alignment="1">
      <alignment wrapText="1" shrinkToFit="1"/>
    </xf>
    <xf numFmtId="0" fontId="9" fillId="0" borderId="0" xfId="5" applyFont="1" applyFill="1" applyAlignment="1">
      <alignment vertical="center"/>
    </xf>
    <xf numFmtId="0" fontId="22" fillId="0" borderId="0" xfId="5" applyFont="1" applyFill="1" applyAlignment="1">
      <alignment vertical="center"/>
    </xf>
    <xf numFmtId="0" fontId="2" fillId="0" borderId="0" xfId="0" applyFont="1"/>
    <xf numFmtId="0" fontId="23" fillId="0" borderId="0" xfId="0" applyFont="1"/>
    <xf numFmtId="4" fontId="0" fillId="0" borderId="0" xfId="0" applyNumberFormat="1" applyAlignment="1">
      <alignment vertical="center"/>
    </xf>
    <xf numFmtId="0" fontId="20" fillId="0" borderId="2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 shrinkToFit="1"/>
    </xf>
    <xf numFmtId="0" fontId="23" fillId="0" borderId="0" xfId="0" applyFont="1" applyAlignment="1">
      <alignment vertical="center"/>
    </xf>
    <xf numFmtId="4" fontId="5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/>
    </xf>
    <xf numFmtId="9" fontId="17" fillId="0" borderId="0" xfId="7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24" fillId="0" borderId="0" xfId="0" applyFont="1" applyFill="1" applyAlignment="1">
      <alignment vertical="center"/>
    </xf>
    <xf numFmtId="4" fontId="24" fillId="0" borderId="0" xfId="0" applyNumberFormat="1" applyFont="1" applyFill="1" applyAlignment="1">
      <alignment vertical="center"/>
    </xf>
    <xf numFmtId="4" fontId="3" fillId="0" borderId="3" xfId="0" applyNumberFormat="1" applyFont="1" applyFill="1" applyBorder="1" applyAlignment="1">
      <alignment vertical="center"/>
    </xf>
    <xf numFmtId="4" fontId="3" fillId="0" borderId="2" xfId="0" applyNumberFormat="1" applyFont="1" applyFill="1" applyBorder="1" applyAlignment="1">
      <alignment vertical="center"/>
    </xf>
    <xf numFmtId="166" fontId="8" fillId="2" borderId="4" xfId="0" applyNumberFormat="1" applyFont="1" applyFill="1" applyBorder="1" applyAlignment="1">
      <alignment vertical="center"/>
    </xf>
    <xf numFmtId="166" fontId="25" fillId="2" borderId="4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26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right" vertical="center" wrapText="1"/>
    </xf>
    <xf numFmtId="167" fontId="12" fillId="3" borderId="2" xfId="0" applyNumberFormat="1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4" fontId="28" fillId="0" borderId="2" xfId="0" applyNumberFormat="1" applyFont="1" applyFill="1" applyBorder="1" applyAlignment="1">
      <alignment horizontal="right" vertical="center" wrapText="1"/>
    </xf>
    <xf numFmtId="4" fontId="28" fillId="0" borderId="2" xfId="0" applyNumberFormat="1" applyFont="1" applyBorder="1" applyAlignment="1">
      <alignment horizontal="right" vertical="center" wrapText="1"/>
    </xf>
    <xf numFmtId="9" fontId="12" fillId="3" borderId="2" xfId="0" applyNumberFormat="1" applyFont="1" applyFill="1" applyBorder="1" applyAlignment="1">
      <alignment horizontal="center" vertical="center"/>
    </xf>
    <xf numFmtId="4" fontId="27" fillId="0" borderId="2" xfId="0" applyNumberFormat="1" applyFont="1" applyBorder="1" applyAlignment="1">
      <alignment horizontal="right" vertical="center"/>
    </xf>
    <xf numFmtId="167" fontId="29" fillId="3" borderId="2" xfId="0" applyNumberFormat="1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 wrapText="1"/>
    </xf>
    <xf numFmtId="4" fontId="29" fillId="0" borderId="2" xfId="0" applyNumberFormat="1" applyFont="1" applyFill="1" applyBorder="1" applyAlignment="1">
      <alignment horizontal="right" vertical="center" wrapText="1"/>
    </xf>
    <xf numFmtId="4" fontId="29" fillId="0" borderId="2" xfId="0" applyNumberFormat="1" applyFont="1" applyBorder="1" applyAlignment="1">
      <alignment horizontal="right" vertical="center" wrapText="1"/>
    </xf>
    <xf numFmtId="9" fontId="29" fillId="3" borderId="2" xfId="0" applyNumberFormat="1" applyFont="1" applyFill="1" applyBorder="1" applyAlignment="1">
      <alignment horizontal="center" vertical="center"/>
    </xf>
    <xf numFmtId="4" fontId="29" fillId="0" borderId="2" xfId="0" applyNumberFormat="1" applyFont="1" applyBorder="1" applyAlignment="1">
      <alignment horizontal="right" vertical="center"/>
    </xf>
    <xf numFmtId="0" fontId="12" fillId="0" borderId="2" xfId="0" applyFont="1" applyFill="1" applyBorder="1" applyAlignment="1">
      <alignment horizontal="right" vertical="center" wrapText="1"/>
    </xf>
    <xf numFmtId="4" fontId="28" fillId="0" borderId="2" xfId="0" applyNumberFormat="1" applyFont="1" applyBorder="1" applyAlignment="1">
      <alignment vertical="center" wrapText="1"/>
    </xf>
    <xf numFmtId="4" fontId="29" fillId="0" borderId="2" xfId="0" applyNumberFormat="1" applyFont="1" applyBorder="1" applyAlignment="1">
      <alignment vertical="center" wrapText="1"/>
    </xf>
    <xf numFmtId="166" fontId="25" fillId="4" borderId="2" xfId="0" applyNumberFormat="1" applyFont="1" applyFill="1" applyBorder="1" applyAlignment="1">
      <alignment vertical="center"/>
    </xf>
    <xf numFmtId="166" fontId="8" fillId="5" borderId="2" xfId="0" applyNumberFormat="1" applyFont="1" applyFill="1" applyBorder="1" applyAlignment="1">
      <alignment vertical="center"/>
    </xf>
    <xf numFmtId="166" fontId="30" fillId="6" borderId="2" xfId="0" applyNumberFormat="1" applyFont="1" applyFill="1" applyBorder="1" applyAlignment="1">
      <alignment vertical="center"/>
    </xf>
    <xf numFmtId="166" fontId="8" fillId="4" borderId="2" xfId="0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19" fillId="0" borderId="6" xfId="0" applyFont="1" applyBorder="1" applyAlignment="1">
      <alignment vertical="center"/>
    </xf>
    <xf numFmtId="166" fontId="8" fillId="5" borderId="7" xfId="0" applyNumberFormat="1" applyFont="1" applyFill="1" applyBorder="1" applyAlignment="1">
      <alignment vertical="center"/>
    </xf>
    <xf numFmtId="0" fontId="25" fillId="4" borderId="8" xfId="0" applyNumberFormat="1" applyFont="1" applyFill="1" applyBorder="1" applyAlignment="1">
      <alignment vertical="center"/>
    </xf>
    <xf numFmtId="0" fontId="8" fillId="4" borderId="8" xfId="0" applyNumberFormat="1" applyFont="1" applyFill="1" applyBorder="1" applyAlignment="1">
      <alignment vertical="center"/>
    </xf>
    <xf numFmtId="0" fontId="8" fillId="5" borderId="8" xfId="0" applyNumberFormat="1" applyFont="1" applyFill="1" applyBorder="1" applyAlignment="1">
      <alignment vertical="center"/>
    </xf>
    <xf numFmtId="0" fontId="30" fillId="6" borderId="8" xfId="0" applyNumberFormat="1" applyFont="1" applyFill="1" applyBorder="1" applyAlignment="1">
      <alignment vertical="center"/>
    </xf>
    <xf numFmtId="0" fontId="8" fillId="5" borderId="4" xfId="0" applyFont="1" applyFill="1" applyBorder="1" applyAlignment="1">
      <alignment horizontal="left" vertical="center" indent="2"/>
    </xf>
    <xf numFmtId="166" fontId="25" fillId="4" borderId="3" xfId="0" applyNumberFormat="1" applyFont="1" applyFill="1" applyBorder="1" applyAlignment="1">
      <alignment vertical="center"/>
    </xf>
    <xf numFmtId="166" fontId="8" fillId="4" borderId="3" xfId="0" applyNumberFormat="1" applyFont="1" applyFill="1" applyBorder="1" applyAlignment="1">
      <alignment vertical="center"/>
    </xf>
    <xf numFmtId="166" fontId="8" fillId="5" borderId="3" xfId="0" applyNumberFormat="1" applyFont="1" applyFill="1" applyBorder="1" applyAlignment="1">
      <alignment vertical="center"/>
    </xf>
    <xf numFmtId="166" fontId="30" fillId="6" borderId="3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166" fontId="25" fillId="4" borderId="8" xfId="0" applyNumberFormat="1" applyFont="1" applyFill="1" applyBorder="1" applyAlignment="1">
      <alignment vertical="center"/>
    </xf>
    <xf numFmtId="166" fontId="8" fillId="4" borderId="8" xfId="0" applyNumberFormat="1" applyFont="1" applyFill="1" applyBorder="1" applyAlignment="1">
      <alignment vertical="center"/>
    </xf>
    <xf numFmtId="166" fontId="8" fillId="5" borderId="8" xfId="0" applyNumberFormat="1" applyFont="1" applyFill="1" applyBorder="1" applyAlignment="1">
      <alignment vertical="center"/>
    </xf>
    <xf numFmtId="166" fontId="30" fillId="6" borderId="8" xfId="0" applyNumberFormat="1" applyFont="1" applyFill="1" applyBorder="1" applyAlignment="1">
      <alignment vertical="center"/>
    </xf>
    <xf numFmtId="166" fontId="30" fillId="2" borderId="4" xfId="0" applyNumberFormat="1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8" fillId="0" borderId="13" xfId="0" applyFont="1" applyFill="1" applyBorder="1" applyAlignment="1">
      <alignment vertical="center"/>
    </xf>
    <xf numFmtId="0" fontId="8" fillId="0" borderId="14" xfId="0" applyNumberFormat="1" applyFont="1" applyFill="1" applyBorder="1" applyAlignment="1">
      <alignment vertical="center"/>
    </xf>
    <xf numFmtId="166" fontId="8" fillId="0" borderId="15" xfId="0" applyNumberFormat="1" applyFont="1" applyFill="1" applyBorder="1" applyAlignment="1">
      <alignment vertical="center"/>
    </xf>
    <xf numFmtId="166" fontId="8" fillId="0" borderId="16" xfId="0" applyNumberFormat="1" applyFont="1" applyFill="1" applyBorder="1" applyAlignment="1">
      <alignment vertical="center"/>
    </xf>
    <xf numFmtId="166" fontId="8" fillId="2" borderId="17" xfId="0" applyNumberFormat="1" applyFont="1" applyFill="1" applyBorder="1" applyAlignment="1">
      <alignment vertical="center"/>
    </xf>
    <xf numFmtId="166" fontId="8" fillId="0" borderId="14" xfId="0" applyNumberFormat="1" applyFont="1" applyFill="1" applyBorder="1" applyAlignment="1">
      <alignment vertical="center"/>
    </xf>
    <xf numFmtId="166" fontId="8" fillId="0" borderId="18" xfId="0" applyNumberFormat="1" applyFont="1" applyFill="1" applyBorder="1" applyAlignment="1">
      <alignment vertical="center"/>
    </xf>
    <xf numFmtId="0" fontId="25" fillId="0" borderId="19" xfId="0" applyFont="1" applyFill="1" applyBorder="1" applyAlignment="1">
      <alignment horizontal="left" vertical="center" wrapText="1" indent="2"/>
    </xf>
    <xf numFmtId="0" fontId="8" fillId="0" borderId="19" xfId="0" applyFont="1" applyFill="1" applyBorder="1" applyAlignment="1">
      <alignment horizontal="left" vertical="center" indent="2"/>
    </xf>
    <xf numFmtId="0" fontId="25" fillId="0" borderId="20" xfId="0" applyFont="1" applyFill="1" applyBorder="1" applyAlignment="1">
      <alignment horizontal="left" vertical="center" indent="2"/>
    </xf>
    <xf numFmtId="166" fontId="25" fillId="2" borderId="21" xfId="0" applyNumberFormat="1" applyFont="1" applyFill="1" applyBorder="1" applyAlignment="1">
      <alignment vertical="center"/>
    </xf>
    <xf numFmtId="0" fontId="31" fillId="4" borderId="13" xfId="0" applyFont="1" applyFill="1" applyBorder="1" applyAlignment="1">
      <alignment vertical="center"/>
    </xf>
    <xf numFmtId="0" fontId="31" fillId="4" borderId="14" xfId="0" applyNumberFormat="1" applyFont="1" applyFill="1" applyBorder="1" applyAlignment="1">
      <alignment vertical="center"/>
    </xf>
    <xf numFmtId="166" fontId="31" fillId="4" borderId="15" xfId="0" applyNumberFormat="1" applyFont="1" applyFill="1" applyBorder="1" applyAlignment="1">
      <alignment vertical="center"/>
    </xf>
    <xf numFmtId="166" fontId="31" fillId="4" borderId="16" xfId="0" applyNumberFormat="1" applyFont="1" applyFill="1" applyBorder="1" applyAlignment="1">
      <alignment vertical="center"/>
    </xf>
    <xf numFmtId="166" fontId="31" fillId="2" borderId="17" xfId="0" applyNumberFormat="1" applyFont="1" applyFill="1" applyBorder="1" applyAlignment="1">
      <alignment vertical="center"/>
    </xf>
    <xf numFmtId="166" fontId="31" fillId="4" borderId="14" xfId="0" applyNumberFormat="1" applyFont="1" applyFill="1" applyBorder="1" applyAlignment="1">
      <alignment vertical="center"/>
    </xf>
    <xf numFmtId="166" fontId="31" fillId="4" borderId="18" xfId="0" applyNumberFormat="1" applyFont="1" applyFill="1" applyBorder="1" applyAlignment="1">
      <alignment vertical="center"/>
    </xf>
    <xf numFmtId="0" fontId="25" fillId="4" borderId="19" xfId="0" applyFont="1" applyFill="1" applyBorder="1" applyAlignment="1">
      <alignment horizontal="left" vertical="center" wrapText="1" indent="2"/>
    </xf>
    <xf numFmtId="166" fontId="25" fillId="4" borderId="22" xfId="0" applyNumberFormat="1" applyFont="1" applyFill="1" applyBorder="1" applyAlignment="1">
      <alignment vertical="center"/>
    </xf>
    <xf numFmtId="0" fontId="8" fillId="4" borderId="19" xfId="0" applyFont="1" applyFill="1" applyBorder="1" applyAlignment="1">
      <alignment horizontal="left" vertical="center" indent="2"/>
    </xf>
    <xf numFmtId="166" fontId="8" fillId="4" borderId="22" xfId="0" applyNumberFormat="1" applyFont="1" applyFill="1" applyBorder="1" applyAlignment="1">
      <alignment vertical="center"/>
    </xf>
    <xf numFmtId="0" fontId="25" fillId="4" borderId="20" xfId="0" applyFont="1" applyFill="1" applyBorder="1" applyAlignment="1">
      <alignment horizontal="left" vertical="center" indent="2"/>
    </xf>
    <xf numFmtId="0" fontId="25" fillId="4" borderId="23" xfId="0" applyNumberFormat="1" applyFont="1" applyFill="1" applyBorder="1" applyAlignment="1">
      <alignment vertical="center"/>
    </xf>
    <xf numFmtId="166" fontId="25" fillId="4" borderId="24" xfId="0" applyNumberFormat="1" applyFont="1" applyFill="1" applyBorder="1" applyAlignment="1">
      <alignment vertical="center"/>
    </xf>
    <xf numFmtId="166" fontId="25" fillId="4" borderId="25" xfId="0" applyNumberFormat="1" applyFont="1" applyFill="1" applyBorder="1" applyAlignment="1">
      <alignment vertical="center"/>
    </xf>
    <xf numFmtId="166" fontId="25" fillId="4" borderId="23" xfId="0" applyNumberFormat="1" applyFont="1" applyFill="1" applyBorder="1" applyAlignment="1">
      <alignment vertical="center"/>
    </xf>
    <xf numFmtId="166" fontId="25" fillId="4" borderId="26" xfId="0" applyNumberFormat="1" applyFont="1" applyFill="1" applyBorder="1" applyAlignment="1">
      <alignment vertical="center"/>
    </xf>
    <xf numFmtId="0" fontId="25" fillId="5" borderId="27" xfId="0" applyFont="1" applyFill="1" applyBorder="1" applyAlignment="1">
      <alignment horizontal="left" vertical="center" indent="2"/>
    </xf>
    <xf numFmtId="0" fontId="25" fillId="5" borderId="10" xfId="0" applyNumberFormat="1" applyFont="1" applyFill="1" applyBorder="1" applyAlignment="1">
      <alignment vertical="center"/>
    </xf>
    <xf numFmtId="166" fontId="25" fillId="5" borderId="11" xfId="0" applyNumberFormat="1" applyFont="1" applyFill="1" applyBorder="1" applyAlignment="1">
      <alignment vertical="center"/>
    </xf>
    <xf numFmtId="166" fontId="25" fillId="5" borderId="28" xfId="0" applyNumberFormat="1" applyFont="1" applyFill="1" applyBorder="1" applyAlignment="1">
      <alignment vertical="center"/>
    </xf>
    <xf numFmtId="166" fontId="25" fillId="2" borderId="27" xfId="0" applyNumberFormat="1" applyFont="1" applyFill="1" applyBorder="1" applyAlignment="1">
      <alignment vertical="center"/>
    </xf>
    <xf numFmtId="166" fontId="25" fillId="5" borderId="10" xfId="0" applyNumberFormat="1" applyFont="1" applyFill="1" applyBorder="1" applyAlignment="1">
      <alignment vertical="center"/>
    </xf>
    <xf numFmtId="166" fontId="25" fillId="5" borderId="12" xfId="0" applyNumberFormat="1" applyFont="1" applyFill="1" applyBorder="1" applyAlignment="1">
      <alignment vertical="center"/>
    </xf>
    <xf numFmtId="0" fontId="8" fillId="6" borderId="13" xfId="0" applyFont="1" applyFill="1" applyBorder="1" applyAlignment="1">
      <alignment vertical="center"/>
    </xf>
    <xf numFmtId="0" fontId="30" fillId="6" borderId="14" xfId="0" applyNumberFormat="1" applyFont="1" applyFill="1" applyBorder="1" applyAlignment="1">
      <alignment vertical="center"/>
    </xf>
    <xf numFmtId="166" fontId="30" fillId="6" borderId="15" xfId="0" applyNumberFormat="1" applyFont="1" applyFill="1" applyBorder="1" applyAlignment="1">
      <alignment vertical="center"/>
    </xf>
    <xf numFmtId="166" fontId="30" fillId="6" borderId="16" xfId="0" applyNumberFormat="1" applyFont="1" applyFill="1" applyBorder="1" applyAlignment="1">
      <alignment vertical="center"/>
    </xf>
    <xf numFmtId="166" fontId="30" fillId="2" borderId="17" xfId="0" applyNumberFormat="1" applyFont="1" applyFill="1" applyBorder="1" applyAlignment="1">
      <alignment vertical="center"/>
    </xf>
    <xf numFmtId="166" fontId="30" fillId="6" borderId="14" xfId="0" applyNumberFormat="1" applyFont="1" applyFill="1" applyBorder="1" applyAlignment="1">
      <alignment vertical="center"/>
    </xf>
    <xf numFmtId="166" fontId="30" fillId="6" borderId="18" xfId="0" applyNumberFormat="1" applyFont="1" applyFill="1" applyBorder="1" applyAlignment="1">
      <alignment vertical="center"/>
    </xf>
    <xf numFmtId="0" fontId="8" fillId="6" borderId="19" xfId="0" applyFont="1" applyFill="1" applyBorder="1" applyAlignment="1">
      <alignment horizontal="left" vertical="center" indent="2"/>
    </xf>
    <xf numFmtId="166" fontId="30" fillId="6" borderId="22" xfId="0" applyNumberFormat="1" applyFont="1" applyFill="1" applyBorder="1" applyAlignment="1">
      <alignment vertical="center"/>
    </xf>
    <xf numFmtId="0" fontId="25" fillId="6" borderId="20" xfId="0" applyFont="1" applyFill="1" applyBorder="1" applyAlignment="1">
      <alignment horizontal="left" vertical="center" indent="2"/>
    </xf>
    <xf numFmtId="0" fontId="25" fillId="6" borderId="23" xfId="0" applyNumberFormat="1" applyFont="1" applyFill="1" applyBorder="1" applyAlignment="1">
      <alignment vertical="center"/>
    </xf>
    <xf numFmtId="166" fontId="25" fillId="6" borderId="24" xfId="0" applyNumberFormat="1" applyFont="1" applyFill="1" applyBorder="1" applyAlignment="1">
      <alignment vertical="center"/>
    </xf>
    <xf numFmtId="166" fontId="25" fillId="6" borderId="25" xfId="0" applyNumberFormat="1" applyFont="1" applyFill="1" applyBorder="1" applyAlignment="1">
      <alignment vertical="center"/>
    </xf>
    <xf numFmtId="166" fontId="25" fillId="6" borderId="23" xfId="0" applyNumberFormat="1" applyFont="1" applyFill="1" applyBorder="1" applyAlignment="1">
      <alignment vertical="center"/>
    </xf>
    <xf numFmtId="166" fontId="25" fillId="6" borderId="26" xfId="0" applyNumberFormat="1" applyFont="1" applyFill="1" applyBorder="1" applyAlignment="1">
      <alignment vertical="center"/>
    </xf>
    <xf numFmtId="0" fontId="25" fillId="3" borderId="8" xfId="0" applyNumberFormat="1" applyFont="1" applyFill="1" applyBorder="1" applyAlignment="1">
      <alignment vertical="center"/>
    </xf>
    <xf numFmtId="166" fontId="25" fillId="3" borderId="2" xfId="0" applyNumberFormat="1" applyFont="1" applyFill="1" applyBorder="1" applyAlignment="1">
      <alignment vertical="center"/>
    </xf>
    <xf numFmtId="166" fontId="25" fillId="3" borderId="3" xfId="0" applyNumberFormat="1" applyFont="1" applyFill="1" applyBorder="1" applyAlignment="1">
      <alignment vertical="center"/>
    </xf>
    <xf numFmtId="0" fontId="8" fillId="3" borderId="8" xfId="0" applyNumberFormat="1" applyFont="1" applyFill="1" applyBorder="1" applyAlignment="1">
      <alignment vertical="center"/>
    </xf>
    <xf numFmtId="166" fontId="8" fillId="3" borderId="2" xfId="0" applyNumberFormat="1" applyFont="1" applyFill="1" applyBorder="1" applyAlignment="1">
      <alignment vertical="center"/>
    </xf>
    <xf numFmtId="166" fontId="8" fillId="3" borderId="3" xfId="0" applyNumberFormat="1" applyFont="1" applyFill="1" applyBorder="1" applyAlignment="1">
      <alignment vertical="center"/>
    </xf>
    <xf numFmtId="0" fontId="25" fillId="3" borderId="23" xfId="0" applyNumberFormat="1" applyFont="1" applyFill="1" applyBorder="1" applyAlignment="1">
      <alignment vertical="center"/>
    </xf>
    <xf numFmtId="166" fontId="25" fillId="3" borderId="24" xfId="0" applyNumberFormat="1" applyFont="1" applyFill="1" applyBorder="1" applyAlignment="1">
      <alignment vertical="center"/>
    </xf>
    <xf numFmtId="166" fontId="25" fillId="3" borderId="25" xfId="0" applyNumberFormat="1" applyFont="1" applyFill="1" applyBorder="1" applyAlignment="1">
      <alignment vertical="center"/>
    </xf>
    <xf numFmtId="166" fontId="25" fillId="3" borderId="8" xfId="0" applyNumberFormat="1" applyFont="1" applyFill="1" applyBorder="1" applyAlignment="1">
      <alignment vertical="center"/>
    </xf>
    <xf numFmtId="166" fontId="25" fillId="3" borderId="22" xfId="0" applyNumberFormat="1" applyFont="1" applyFill="1" applyBorder="1" applyAlignment="1">
      <alignment vertical="center"/>
    </xf>
    <xf numFmtId="166" fontId="8" fillId="3" borderId="8" xfId="0" applyNumberFormat="1" applyFont="1" applyFill="1" applyBorder="1" applyAlignment="1">
      <alignment vertical="center"/>
    </xf>
    <xf numFmtId="166" fontId="8" fillId="3" borderId="22" xfId="0" applyNumberFormat="1" applyFont="1" applyFill="1" applyBorder="1" applyAlignment="1">
      <alignment vertical="center"/>
    </xf>
    <xf numFmtId="166" fontId="25" fillId="3" borderId="23" xfId="0" applyNumberFormat="1" applyFont="1" applyFill="1" applyBorder="1" applyAlignment="1">
      <alignment vertical="center"/>
    </xf>
    <xf numFmtId="166" fontId="25" fillId="3" borderId="26" xfId="0" applyNumberFormat="1" applyFont="1" applyFill="1" applyBorder="1" applyAlignment="1">
      <alignment vertical="center"/>
    </xf>
    <xf numFmtId="166" fontId="8" fillId="3" borderId="14" xfId="0" applyNumberFormat="1" applyFont="1" applyFill="1" applyBorder="1" applyAlignment="1">
      <alignment vertical="center"/>
    </xf>
    <xf numFmtId="166" fontId="8" fillId="3" borderId="15" xfId="0" applyNumberFormat="1" applyFont="1" applyFill="1" applyBorder="1" applyAlignment="1">
      <alignment vertical="center"/>
    </xf>
    <xf numFmtId="166" fontId="8" fillId="3" borderId="18" xfId="0" applyNumberFormat="1" applyFont="1" applyFill="1" applyBorder="1" applyAlignment="1">
      <alignment vertical="center"/>
    </xf>
    <xf numFmtId="0" fontId="25" fillId="6" borderId="19" xfId="0" applyFont="1" applyFill="1" applyBorder="1" applyAlignment="1">
      <alignment horizontal="left" vertical="center" wrapText="1" indent="2"/>
    </xf>
    <xf numFmtId="0" fontId="25" fillId="6" borderId="29" xfId="0" applyNumberFormat="1" applyFont="1" applyFill="1" applyBorder="1" applyAlignment="1">
      <alignment vertical="center"/>
    </xf>
    <xf numFmtId="166" fontId="25" fillId="6" borderId="2" xfId="0" applyNumberFormat="1" applyFont="1" applyFill="1" applyBorder="1" applyAlignment="1">
      <alignment vertical="center"/>
    </xf>
    <xf numFmtId="166" fontId="25" fillId="6" borderId="3" xfId="0" applyNumberFormat="1" applyFont="1" applyFill="1" applyBorder="1" applyAlignment="1">
      <alignment vertical="center"/>
    </xf>
    <xf numFmtId="166" fontId="25" fillId="6" borderId="8" xfId="0" applyNumberFormat="1" applyFont="1" applyFill="1" applyBorder="1" applyAlignment="1">
      <alignment vertical="center"/>
    </xf>
    <xf numFmtId="166" fontId="25" fillId="6" borderId="22" xfId="0" applyNumberFormat="1" applyFont="1" applyFill="1" applyBorder="1" applyAlignment="1">
      <alignment vertical="center"/>
    </xf>
    <xf numFmtId="0" fontId="20" fillId="0" borderId="2" xfId="0" applyFont="1" applyBorder="1" applyAlignment="1">
      <alignment horizontal="center" vertical="center" wrapText="1"/>
    </xf>
    <xf numFmtId="0" fontId="32" fillId="5" borderId="30" xfId="0" applyFont="1" applyFill="1" applyBorder="1" applyAlignment="1">
      <alignment vertical="center"/>
    </xf>
    <xf numFmtId="0" fontId="32" fillId="5" borderId="29" xfId="0" applyNumberFormat="1" applyFont="1" applyFill="1" applyBorder="1" applyAlignment="1">
      <alignment vertical="center"/>
    </xf>
    <xf numFmtId="166" fontId="32" fillId="5" borderId="31" xfId="0" applyNumberFormat="1" applyFont="1" applyFill="1" applyBorder="1" applyAlignment="1">
      <alignment vertical="center"/>
    </xf>
    <xf numFmtId="166" fontId="32" fillId="5" borderId="32" xfId="0" applyNumberFormat="1" applyFont="1" applyFill="1" applyBorder="1" applyAlignment="1">
      <alignment vertical="center"/>
    </xf>
    <xf numFmtId="166" fontId="32" fillId="2" borderId="30" xfId="0" applyNumberFormat="1" applyFont="1" applyFill="1" applyBorder="1" applyAlignment="1">
      <alignment vertical="center"/>
    </xf>
    <xf numFmtId="166" fontId="32" fillId="5" borderId="29" xfId="0" applyNumberFormat="1" applyFont="1" applyFill="1" applyBorder="1" applyAlignment="1">
      <alignment vertical="center"/>
    </xf>
    <xf numFmtId="166" fontId="32" fillId="5" borderId="33" xfId="0" applyNumberFormat="1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167" fontId="11" fillId="0" borderId="2" xfId="0" applyNumberFormat="1" applyFont="1" applyFill="1" applyBorder="1" applyAlignment="1">
      <alignment horizontal="center" vertical="center"/>
    </xf>
    <xf numFmtId="165" fontId="11" fillId="0" borderId="2" xfId="0" applyNumberFormat="1" applyFont="1" applyFill="1" applyBorder="1" applyAlignment="1">
      <alignment horizontal="center" vertical="center" wrapText="1"/>
    </xf>
    <xf numFmtId="9" fontId="11" fillId="0" borderId="2" xfId="0" applyNumberFormat="1" applyFont="1" applyFill="1" applyBorder="1" applyAlignment="1">
      <alignment horizontal="center" vertical="center"/>
    </xf>
    <xf numFmtId="164" fontId="3" fillId="0" borderId="2" xfId="1" applyFont="1" applyFill="1" applyBorder="1" applyAlignment="1">
      <alignment vertical="center"/>
    </xf>
    <xf numFmtId="164" fontId="11" fillId="0" borderId="2" xfId="1" applyFont="1" applyFill="1" applyBorder="1" applyAlignment="1">
      <alignment vertical="center"/>
    </xf>
    <xf numFmtId="0" fontId="33" fillId="0" borderId="2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vertical="center" wrapText="1"/>
    </xf>
    <xf numFmtId="0" fontId="33" fillId="0" borderId="2" xfId="0" applyFont="1" applyFill="1" applyBorder="1" applyAlignment="1">
      <alignment horizontal="left" vertical="center" wrapText="1"/>
    </xf>
    <xf numFmtId="167" fontId="33" fillId="0" borderId="2" xfId="0" applyNumberFormat="1" applyFont="1" applyFill="1" applyBorder="1" applyAlignment="1">
      <alignment horizontal="center" vertical="center"/>
    </xf>
    <xf numFmtId="165" fontId="33" fillId="0" borderId="2" xfId="0" applyNumberFormat="1" applyFont="1" applyFill="1" applyBorder="1" applyAlignment="1">
      <alignment horizontal="center" vertical="center" wrapText="1"/>
    </xf>
    <xf numFmtId="4" fontId="34" fillId="0" borderId="2" xfId="0" applyNumberFormat="1" applyFont="1" applyFill="1" applyBorder="1" applyAlignment="1">
      <alignment vertical="center"/>
    </xf>
    <xf numFmtId="4" fontId="34" fillId="0" borderId="3" xfId="0" applyNumberFormat="1" applyFont="1" applyFill="1" applyBorder="1" applyAlignment="1">
      <alignment vertical="center"/>
    </xf>
    <xf numFmtId="4" fontId="34" fillId="0" borderId="2" xfId="0" applyNumberFormat="1" applyFont="1" applyFill="1" applyBorder="1" applyAlignment="1">
      <alignment vertical="center" wrapText="1"/>
    </xf>
    <xf numFmtId="9" fontId="33" fillId="0" borderId="2" xfId="0" applyNumberFormat="1" applyFont="1" applyFill="1" applyBorder="1" applyAlignment="1">
      <alignment horizontal="center" vertical="center"/>
    </xf>
    <xf numFmtId="164" fontId="34" fillId="0" borderId="2" xfId="1" applyFont="1" applyFill="1" applyBorder="1" applyAlignment="1">
      <alignment vertical="center"/>
    </xf>
    <xf numFmtId="164" fontId="33" fillId="0" borderId="2" xfId="1" applyFont="1" applyFill="1" applyBorder="1" applyAlignment="1">
      <alignment vertical="center"/>
    </xf>
    <xf numFmtId="0" fontId="35" fillId="0" borderId="2" xfId="0" applyFont="1" applyFill="1" applyBorder="1" applyAlignment="1">
      <alignment vertical="center" wrapText="1"/>
    </xf>
    <xf numFmtId="0" fontId="33" fillId="3" borderId="2" xfId="0" applyFont="1" applyFill="1" applyBorder="1" applyAlignment="1">
      <alignment horizontal="center" vertical="center" wrapText="1"/>
    </xf>
    <xf numFmtId="0" fontId="33" fillId="3" borderId="31" xfId="0" applyFont="1" applyFill="1" applyBorder="1" applyAlignment="1">
      <alignment horizontal="center" vertical="center" wrapText="1"/>
    </xf>
    <xf numFmtId="49" fontId="33" fillId="3" borderId="2" xfId="0" applyNumberFormat="1" applyFont="1" applyFill="1" applyBorder="1" applyAlignment="1">
      <alignment vertical="center" wrapText="1"/>
    </xf>
    <xf numFmtId="49" fontId="33" fillId="3" borderId="2" xfId="0" applyNumberFormat="1" applyFont="1" applyFill="1" applyBorder="1" applyAlignment="1">
      <alignment horizontal="center" vertical="center" wrapText="1"/>
    </xf>
    <xf numFmtId="0" fontId="33" fillId="3" borderId="2" xfId="0" applyFont="1" applyFill="1" applyBorder="1" applyAlignment="1">
      <alignment vertical="center" wrapText="1"/>
    </xf>
    <xf numFmtId="167" fontId="33" fillId="3" borderId="2" xfId="0" applyNumberFormat="1" applyFont="1" applyFill="1" applyBorder="1" applyAlignment="1">
      <alignment horizontal="center" vertical="center"/>
    </xf>
    <xf numFmtId="165" fontId="33" fillId="3" borderId="2" xfId="0" applyNumberFormat="1" applyFont="1" applyFill="1" applyBorder="1" applyAlignment="1">
      <alignment horizontal="center" vertical="center" wrapText="1"/>
    </xf>
    <xf numFmtId="4" fontId="34" fillId="3" borderId="2" xfId="0" applyNumberFormat="1" applyFont="1" applyFill="1" applyBorder="1" applyAlignment="1">
      <alignment horizontal="right" vertical="center"/>
    </xf>
    <xf numFmtId="4" fontId="34" fillId="3" borderId="3" xfId="0" applyNumberFormat="1" applyFont="1" applyFill="1" applyBorder="1" applyAlignment="1">
      <alignment horizontal="right" vertical="center"/>
    </xf>
    <xf numFmtId="4" fontId="34" fillId="3" borderId="2" xfId="0" applyNumberFormat="1" applyFont="1" applyFill="1" applyBorder="1" applyAlignment="1">
      <alignment horizontal="right" vertical="center" wrapText="1"/>
    </xf>
    <xf numFmtId="9" fontId="33" fillId="3" borderId="2" xfId="0" applyNumberFormat="1" applyFont="1" applyFill="1" applyBorder="1" applyAlignment="1">
      <alignment horizontal="center" vertical="center"/>
    </xf>
    <xf numFmtId="4" fontId="33" fillId="3" borderId="3" xfId="0" applyNumberFormat="1" applyFont="1" applyFill="1" applyBorder="1" applyAlignment="1">
      <alignment horizontal="right" vertical="center"/>
    </xf>
    <xf numFmtId="2" fontId="33" fillId="3" borderId="2" xfId="2" applyNumberFormat="1" applyFont="1" applyFill="1" applyBorder="1" applyAlignment="1">
      <alignment horizontal="right" vertical="center" wrapText="1"/>
    </xf>
    <xf numFmtId="2" fontId="33" fillId="3" borderId="2" xfId="1" applyNumberFormat="1" applyFont="1" applyFill="1" applyBorder="1" applyAlignment="1">
      <alignment horizontal="right" vertical="center" wrapText="1"/>
    </xf>
    <xf numFmtId="164" fontId="34" fillId="3" borderId="2" xfId="1" applyFont="1" applyFill="1" applyBorder="1" applyAlignment="1">
      <alignment horizontal="right" vertical="center" wrapText="1"/>
    </xf>
    <xf numFmtId="164" fontId="33" fillId="3" borderId="2" xfId="2" applyFont="1" applyFill="1" applyBorder="1" applyAlignment="1">
      <alignment horizontal="right" vertical="center" wrapText="1"/>
    </xf>
    <xf numFmtId="0" fontId="33" fillId="3" borderId="3" xfId="0" applyFont="1" applyFill="1" applyBorder="1" applyAlignment="1">
      <alignment horizontal="center" vertical="center" wrapText="1"/>
    </xf>
    <xf numFmtId="49" fontId="33" fillId="3" borderId="11" xfId="0" applyNumberFormat="1" applyFont="1" applyFill="1" applyBorder="1" applyAlignment="1">
      <alignment vertical="center" wrapText="1"/>
    </xf>
    <xf numFmtId="49" fontId="33" fillId="3" borderId="11" xfId="0" applyNumberFormat="1" applyFont="1" applyFill="1" applyBorder="1" applyAlignment="1">
      <alignment horizontal="center" vertical="center" wrapText="1"/>
    </xf>
    <xf numFmtId="0" fontId="33" fillId="3" borderId="11" xfId="0" applyFont="1" applyFill="1" applyBorder="1" applyAlignment="1">
      <alignment vertical="center" wrapText="1"/>
    </xf>
    <xf numFmtId="165" fontId="33" fillId="3" borderId="2" xfId="0" applyNumberFormat="1" applyFont="1" applyFill="1" applyBorder="1" applyAlignment="1">
      <alignment vertical="center" wrapText="1"/>
    </xf>
    <xf numFmtId="4" fontId="34" fillId="3" borderId="28" xfId="0" applyNumberFormat="1" applyFont="1" applyFill="1" applyBorder="1" applyAlignment="1">
      <alignment vertical="center"/>
    </xf>
    <xf numFmtId="4" fontId="34" fillId="3" borderId="3" xfId="0" applyNumberFormat="1" applyFont="1" applyFill="1" applyBorder="1" applyAlignment="1">
      <alignment vertical="center"/>
    </xf>
    <xf numFmtId="4" fontId="34" fillId="3" borderId="2" xfId="0" applyNumberFormat="1" applyFont="1" applyFill="1" applyBorder="1" applyAlignment="1">
      <alignment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49" fontId="33" fillId="0" borderId="11" xfId="0" applyNumberFormat="1" applyFont="1" applyBorder="1" applyAlignment="1">
      <alignment horizontal="center" vertical="center" wrapText="1"/>
    </xf>
    <xf numFmtId="0" fontId="33" fillId="0" borderId="11" xfId="0" applyFont="1" applyBorder="1" applyAlignment="1">
      <alignment vertical="center" wrapText="1"/>
    </xf>
    <xf numFmtId="167" fontId="33" fillId="0" borderId="2" xfId="0" applyNumberFormat="1" applyFont="1" applyBorder="1" applyAlignment="1">
      <alignment horizontal="center" vertical="center"/>
    </xf>
    <xf numFmtId="165" fontId="33" fillId="0" borderId="2" xfId="0" applyNumberFormat="1" applyFont="1" applyBorder="1" applyAlignment="1">
      <alignment horizontal="center" vertical="center" wrapText="1"/>
    </xf>
    <xf numFmtId="4" fontId="34" fillId="0" borderId="28" xfId="0" applyNumberFormat="1" applyFont="1" applyBorder="1" applyAlignment="1">
      <alignment vertical="center"/>
    </xf>
    <xf numFmtId="4" fontId="34" fillId="0" borderId="3" xfId="0" applyNumberFormat="1" applyFont="1" applyBorder="1" applyAlignment="1">
      <alignment vertical="center"/>
    </xf>
    <xf numFmtId="4" fontId="34" fillId="0" borderId="2" xfId="0" applyNumberFormat="1" applyFont="1" applyBorder="1" applyAlignment="1">
      <alignment vertical="center" wrapText="1"/>
    </xf>
    <xf numFmtId="9" fontId="33" fillId="0" borderId="2" xfId="0" applyNumberFormat="1" applyFont="1" applyBorder="1" applyAlignment="1">
      <alignment horizontal="center" vertical="center"/>
    </xf>
    <xf numFmtId="164" fontId="33" fillId="0" borderId="2" xfId="1" applyFont="1" applyFill="1" applyBorder="1" applyAlignment="1">
      <alignment horizontal="right" vertical="center" wrapText="1"/>
    </xf>
    <xf numFmtId="0" fontId="33" fillId="3" borderId="2" xfId="0" applyFont="1" applyFill="1" applyBorder="1" applyAlignment="1">
      <alignment horizontal="left" vertical="center" wrapText="1"/>
    </xf>
    <xf numFmtId="1" fontId="33" fillId="3" borderId="2" xfId="0" applyNumberFormat="1" applyFont="1" applyFill="1" applyBorder="1" applyAlignment="1">
      <alignment horizontal="center" vertical="center" wrapText="1"/>
    </xf>
    <xf numFmtId="4" fontId="33" fillId="3" borderId="2" xfId="0" applyNumberFormat="1" applyFont="1" applyFill="1" applyBorder="1" applyAlignment="1">
      <alignment horizontal="center" vertical="center" wrapText="1"/>
    </xf>
    <xf numFmtId="164" fontId="34" fillId="3" borderId="2" xfId="1" applyFont="1" applyFill="1" applyBorder="1" applyAlignment="1">
      <alignment horizontal="right" vertical="center"/>
    </xf>
    <xf numFmtId="9" fontId="33" fillId="3" borderId="2" xfId="6" applyFont="1" applyFill="1" applyBorder="1" applyAlignment="1">
      <alignment horizontal="center" vertical="center" wrapText="1"/>
    </xf>
    <xf numFmtId="164" fontId="33" fillId="3" borderId="2" xfId="1" applyFont="1" applyFill="1" applyBorder="1" applyAlignment="1">
      <alignment horizontal="right" vertical="center"/>
    </xf>
    <xf numFmtId="0" fontId="33" fillId="3" borderId="2" xfId="0" applyFont="1" applyFill="1" applyBorder="1" applyAlignment="1">
      <alignment horizontal="center" vertical="center"/>
    </xf>
    <xf numFmtId="2" fontId="33" fillId="3" borderId="3" xfId="1" applyNumberFormat="1" applyFont="1" applyFill="1" applyBorder="1" applyAlignment="1">
      <alignment horizontal="right" vertical="center"/>
    </xf>
    <xf numFmtId="164" fontId="33" fillId="3" borderId="2" xfId="1" applyFont="1" applyFill="1" applyBorder="1" applyAlignment="1">
      <alignment horizontal="right" vertical="center" wrapText="1"/>
    </xf>
    <xf numFmtId="2" fontId="33" fillId="3" borderId="2" xfId="1" applyNumberFormat="1" applyFont="1" applyFill="1" applyBorder="1" applyAlignment="1">
      <alignment horizontal="right" vertical="center"/>
    </xf>
    <xf numFmtId="4" fontId="34" fillId="3" borderId="2" xfId="0" applyNumberFormat="1" applyFont="1" applyFill="1" applyBorder="1" applyAlignment="1">
      <alignment vertical="center"/>
    </xf>
    <xf numFmtId="0" fontId="11" fillId="3" borderId="2" xfId="0" applyFont="1" applyFill="1" applyBorder="1" applyAlignment="1">
      <alignment horizontal="center" vertical="center" wrapText="1"/>
    </xf>
    <xf numFmtId="0" fontId="35" fillId="3" borderId="2" xfId="0" applyFont="1" applyFill="1" applyBorder="1" applyAlignment="1">
      <alignment horizontal="center" vertical="center" wrapText="1"/>
    </xf>
    <xf numFmtId="4" fontId="35" fillId="3" borderId="3" xfId="0" applyNumberFormat="1" applyFont="1" applyFill="1" applyBorder="1" applyAlignment="1">
      <alignment horizontal="right" vertical="center"/>
    </xf>
    <xf numFmtId="9" fontId="35" fillId="0" borderId="2" xfId="0" applyNumberFormat="1" applyFont="1" applyFill="1" applyBorder="1" applyAlignment="1">
      <alignment horizontal="center" vertical="center"/>
    </xf>
    <xf numFmtId="164" fontId="3" fillId="0" borderId="2" xfId="1" applyFont="1" applyFill="1" applyBorder="1" applyAlignment="1">
      <alignment horizontal="right" vertical="center"/>
    </xf>
    <xf numFmtId="164" fontId="36" fillId="0" borderId="2" xfId="1" applyFont="1" applyFill="1" applyBorder="1" applyAlignment="1">
      <alignment horizontal="right" vertical="center"/>
    </xf>
    <xf numFmtId="164" fontId="36" fillId="0" borderId="2" xfId="1" applyFont="1" applyFill="1" applyBorder="1" applyAlignment="1">
      <alignment vertical="center"/>
    </xf>
    <xf numFmtId="4" fontId="36" fillId="0" borderId="2" xfId="0" applyNumberFormat="1" applyFont="1" applyFill="1" applyBorder="1" applyAlignment="1">
      <alignment vertical="center" wrapText="1"/>
    </xf>
    <xf numFmtId="4" fontId="37" fillId="0" borderId="3" xfId="0" applyNumberFormat="1" applyFont="1" applyFill="1" applyBorder="1" applyAlignment="1">
      <alignment vertical="center"/>
    </xf>
    <xf numFmtId="164" fontId="37" fillId="0" borderId="2" xfId="1" applyFont="1" applyFill="1" applyBorder="1" applyAlignment="1">
      <alignment vertical="center"/>
    </xf>
    <xf numFmtId="9" fontId="35" fillId="3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49" fontId="33" fillId="0" borderId="2" xfId="0" applyNumberFormat="1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4" fontId="33" fillId="0" borderId="2" xfId="0" applyNumberFormat="1" applyFont="1" applyBorder="1" applyAlignment="1">
      <alignment horizontal="right" vertical="center" wrapText="1"/>
    </xf>
    <xf numFmtId="164" fontId="34" fillId="0" borderId="2" xfId="1" applyFont="1" applyFill="1" applyBorder="1" applyAlignment="1">
      <alignment horizontal="right" vertical="center" wrapText="1"/>
    </xf>
    <xf numFmtId="164" fontId="11" fillId="0" borderId="2" xfId="1" applyFont="1" applyFill="1" applyBorder="1" applyAlignment="1">
      <alignment horizontal="right" vertical="center"/>
    </xf>
    <xf numFmtId="2" fontId="34" fillId="3" borderId="2" xfId="1" applyNumberFormat="1" applyFont="1" applyFill="1" applyBorder="1" applyAlignment="1">
      <alignment horizontal="right" vertical="center"/>
    </xf>
    <xf numFmtId="164" fontId="33" fillId="0" borderId="2" xfId="1" applyFont="1" applyFill="1" applyBorder="1" applyAlignment="1">
      <alignment horizontal="right" vertical="center"/>
    </xf>
    <xf numFmtId="49" fontId="11" fillId="3" borderId="2" xfId="0" applyNumberFormat="1" applyFont="1" applyFill="1" applyBorder="1" applyAlignment="1">
      <alignment vertical="center" wrapText="1"/>
    </xf>
    <xf numFmtId="49" fontId="35" fillId="3" borderId="2" xfId="0" applyNumberFormat="1" applyFont="1" applyFill="1" applyBorder="1" applyAlignment="1">
      <alignment vertical="center" wrapText="1"/>
    </xf>
    <xf numFmtId="4" fontId="3" fillId="3" borderId="2" xfId="0" applyNumberFormat="1" applyFont="1" applyFill="1" applyBorder="1" applyAlignment="1">
      <alignment vertical="center"/>
    </xf>
    <xf numFmtId="164" fontId="34" fillId="3" borderId="3" xfId="1" applyFont="1" applyFill="1" applyBorder="1" applyAlignment="1">
      <alignment horizontal="right" vertical="center"/>
    </xf>
    <xf numFmtId="0" fontId="33" fillId="0" borderId="2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center" vertical="center"/>
    </xf>
    <xf numFmtId="165" fontId="11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vertical="center" wrapText="1"/>
    </xf>
    <xf numFmtId="164" fontId="3" fillId="3" borderId="2" xfId="1" applyFont="1" applyFill="1" applyBorder="1" applyAlignment="1">
      <alignment horizontal="right" vertical="center"/>
    </xf>
    <xf numFmtId="49" fontId="11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left" vertical="center" wrapText="1"/>
    </xf>
    <xf numFmtId="167" fontId="11" fillId="3" borderId="2" xfId="0" applyNumberFormat="1" applyFont="1" applyFill="1" applyBorder="1" applyAlignment="1">
      <alignment horizontal="center" vertical="center"/>
    </xf>
    <xf numFmtId="4" fontId="3" fillId="3" borderId="3" xfId="0" applyNumberFormat="1" applyFont="1" applyFill="1" applyBorder="1" applyAlignment="1">
      <alignment vertical="center"/>
    </xf>
    <xf numFmtId="4" fontId="3" fillId="3" borderId="2" xfId="0" applyNumberFormat="1" applyFont="1" applyFill="1" applyBorder="1" applyAlignment="1">
      <alignment vertical="center" wrapText="1"/>
    </xf>
    <xf numFmtId="9" fontId="11" fillId="3" borderId="2" xfId="0" applyNumberFormat="1" applyFont="1" applyFill="1" applyBorder="1" applyAlignment="1">
      <alignment horizontal="center" vertical="center"/>
    </xf>
    <xf numFmtId="164" fontId="36" fillId="3" borderId="2" xfId="1" applyFont="1" applyFill="1" applyBorder="1" applyAlignment="1">
      <alignment horizontal="right" vertical="center"/>
    </xf>
    <xf numFmtId="0" fontId="35" fillId="3" borderId="2" xfId="0" applyFont="1" applyFill="1" applyBorder="1" applyAlignment="1">
      <alignment horizontal="left" vertical="center" wrapText="1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8" fillId="0" borderId="42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43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 shrinkToFit="1"/>
    </xf>
    <xf numFmtId="0" fontId="20" fillId="0" borderId="11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 shrinkToFit="1"/>
    </xf>
    <xf numFmtId="0" fontId="20" fillId="0" borderId="28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5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45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9" fillId="0" borderId="39" xfId="0" applyFont="1" applyBorder="1" applyAlignment="1">
      <alignment horizontal="center" vertical="center" wrapText="1"/>
    </xf>
  </cellXfs>
  <cellStyles count="8">
    <cellStyle name="Dziesiętny" xfId="1" builtinId="3"/>
    <cellStyle name="Dziesiętny 2" xfId="2"/>
    <cellStyle name="Normalny" xfId="0" builtinId="0"/>
    <cellStyle name="Normalny 2" xfId="3"/>
    <cellStyle name="Normalny 2 2" xfId="4"/>
    <cellStyle name="Normalny 3" xfId="5"/>
    <cellStyle name="Procentowy" xfId="6" builtinId="5"/>
    <cellStyle name="Procentowy 2" xfId="7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Z44"/>
  <sheetViews>
    <sheetView tabSelected="1" view="pageBreakPreview" zoomScale="90" zoomScaleNormal="100" zoomScaleSheetLayoutView="90" workbookViewId="0">
      <selection activeCell="C7" sqref="C7"/>
    </sheetView>
  </sheetViews>
  <sheetFormatPr defaultRowHeight="15" x14ac:dyDescent="0.25"/>
  <cols>
    <col min="1" max="1" width="35.140625" style="14" customWidth="1"/>
    <col min="2" max="2" width="10.7109375" style="14" customWidth="1"/>
    <col min="3" max="5" width="20.7109375" style="14" customWidth="1"/>
    <col min="6" max="17" width="15.7109375" style="14" customWidth="1"/>
    <col min="18" max="18" width="9.140625" style="14"/>
    <col min="19" max="19" width="11.7109375" style="14" bestFit="1" customWidth="1"/>
    <col min="20" max="16384" width="9.140625" style="3"/>
  </cols>
  <sheetData>
    <row r="1" spans="1:26" s="10" customFormat="1" ht="30" customHeight="1" thickBot="1" x14ac:dyDescent="0.35">
      <c r="A1" s="7" t="s">
        <v>47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9"/>
      <c r="U1" s="9"/>
      <c r="V1" s="9"/>
      <c r="W1" s="9"/>
      <c r="X1" s="9"/>
      <c r="Y1" s="9"/>
      <c r="Z1" s="9"/>
    </row>
    <row r="2" spans="1:26" x14ac:dyDescent="0.25">
      <c r="A2" s="11"/>
      <c r="B2" s="11"/>
      <c r="C2" s="11"/>
      <c r="D2" s="11"/>
      <c r="E2" s="11"/>
      <c r="F2" s="287" t="s">
        <v>18</v>
      </c>
      <c r="G2" s="288"/>
      <c r="H2" s="288"/>
      <c r="I2" s="288"/>
      <c r="J2" s="288"/>
      <c r="K2" s="288"/>
      <c r="L2" s="288"/>
      <c r="M2" s="288"/>
      <c r="N2" s="289"/>
      <c r="O2" s="11"/>
      <c r="P2" s="11"/>
      <c r="Q2" s="11"/>
      <c r="R2" s="11"/>
      <c r="S2" s="11"/>
      <c r="T2" s="12"/>
      <c r="U2" s="12"/>
      <c r="V2" s="12"/>
      <c r="W2" s="12"/>
      <c r="X2" s="12"/>
      <c r="Y2" s="12"/>
      <c r="Z2" s="12"/>
    </row>
    <row r="3" spans="1:26" x14ac:dyDescent="0.25">
      <c r="A3" s="13"/>
      <c r="B3" s="11"/>
      <c r="C3" s="11"/>
      <c r="D3" s="11"/>
      <c r="E3" s="11"/>
      <c r="F3" s="290"/>
      <c r="G3" s="291"/>
      <c r="H3" s="291"/>
      <c r="I3" s="291"/>
      <c r="J3" s="291"/>
      <c r="K3" s="291"/>
      <c r="L3" s="291"/>
      <c r="M3" s="291"/>
      <c r="N3" s="292"/>
      <c r="Z3" s="12"/>
    </row>
    <row r="4" spans="1:26" x14ac:dyDescent="0.25">
      <c r="A4" s="15" t="s">
        <v>48</v>
      </c>
      <c r="B4" s="16"/>
      <c r="C4" s="16"/>
      <c r="D4" s="16"/>
      <c r="E4" s="16"/>
      <c r="F4" s="290"/>
      <c r="G4" s="291"/>
      <c r="H4" s="291"/>
      <c r="I4" s="291"/>
      <c r="J4" s="291"/>
      <c r="K4" s="291"/>
      <c r="L4" s="291"/>
      <c r="M4" s="291"/>
      <c r="N4" s="292"/>
      <c r="Z4" s="17"/>
    </row>
    <row r="5" spans="1:26" x14ac:dyDescent="0.25">
      <c r="A5" s="16"/>
      <c r="B5" s="16"/>
      <c r="C5" s="16"/>
      <c r="D5" s="16"/>
      <c r="E5" s="16"/>
      <c r="F5" s="290"/>
      <c r="G5" s="291"/>
      <c r="H5" s="291"/>
      <c r="I5" s="291"/>
      <c r="J5" s="291"/>
      <c r="K5" s="291"/>
      <c r="L5" s="291"/>
      <c r="M5" s="291"/>
      <c r="N5" s="292"/>
      <c r="Z5" s="12"/>
    </row>
    <row r="6" spans="1:26" x14ac:dyDescent="0.25">
      <c r="A6" s="15" t="s">
        <v>49</v>
      </c>
      <c r="B6" s="16"/>
      <c r="C6" s="16"/>
      <c r="D6" s="16"/>
      <c r="E6" s="16"/>
      <c r="F6" s="290"/>
      <c r="G6" s="291"/>
      <c r="H6" s="291"/>
      <c r="I6" s="291"/>
      <c r="J6" s="291"/>
      <c r="K6" s="291"/>
      <c r="L6" s="291"/>
      <c r="M6" s="291"/>
      <c r="N6" s="292"/>
      <c r="Z6" s="17"/>
    </row>
    <row r="7" spans="1:26" ht="30.75" customHeight="1" thickBot="1" x14ac:dyDescent="0.3">
      <c r="A7" s="16"/>
      <c r="B7" s="16"/>
      <c r="C7" s="16"/>
      <c r="D7" s="16"/>
      <c r="E7" s="16"/>
      <c r="F7" s="324" t="s">
        <v>818</v>
      </c>
      <c r="G7" s="293"/>
      <c r="H7" s="293"/>
      <c r="I7" s="293"/>
      <c r="J7" s="293"/>
      <c r="K7" s="293"/>
      <c r="L7" s="293"/>
      <c r="M7" s="293"/>
      <c r="N7" s="294"/>
      <c r="Z7" s="12"/>
    </row>
    <row r="8" spans="1:26" x14ac:dyDescent="0.25">
      <c r="A8" s="16"/>
      <c r="B8" s="16"/>
      <c r="C8" s="16"/>
      <c r="D8" s="16"/>
      <c r="E8" s="16"/>
      <c r="F8" s="18"/>
      <c r="G8" s="18"/>
      <c r="H8" s="18"/>
      <c r="I8" s="18"/>
      <c r="J8" s="18"/>
      <c r="K8" s="18"/>
      <c r="L8" s="18"/>
      <c r="M8" s="18"/>
      <c r="N8" s="18"/>
      <c r="Z8" s="12"/>
    </row>
    <row r="9" spans="1:26" ht="20.100000000000001" customHeight="1" thickBot="1" x14ac:dyDescent="0.3">
      <c r="A9" s="15" t="s">
        <v>0</v>
      </c>
      <c r="B9" s="16"/>
      <c r="C9" s="16"/>
      <c r="D9" s="16"/>
      <c r="E9" s="16"/>
      <c r="F9" s="18"/>
      <c r="G9" s="18"/>
      <c r="H9" s="18"/>
      <c r="I9" s="18"/>
      <c r="J9" s="18"/>
      <c r="K9" s="18"/>
      <c r="L9" s="18"/>
      <c r="M9" s="18"/>
      <c r="N9" s="18"/>
      <c r="Z9" s="12"/>
    </row>
    <row r="10" spans="1:26" ht="20.100000000000001" customHeight="1" x14ac:dyDescent="0.25">
      <c r="A10" s="295" t="s">
        <v>1</v>
      </c>
      <c r="B10" s="297" t="s">
        <v>34</v>
      </c>
      <c r="C10" s="299" t="s">
        <v>19</v>
      </c>
      <c r="D10" s="301" t="s">
        <v>20</v>
      </c>
      <c r="E10" s="303" t="s">
        <v>21</v>
      </c>
      <c r="F10" s="90"/>
      <c r="G10" s="77"/>
      <c r="H10" s="78"/>
      <c r="I10" s="77"/>
      <c r="J10" s="78" t="s">
        <v>12</v>
      </c>
      <c r="K10" s="77"/>
      <c r="L10" s="77"/>
      <c r="M10" s="77"/>
      <c r="N10" s="78"/>
      <c r="O10" s="78"/>
      <c r="P10" s="78"/>
      <c r="Q10" s="79"/>
      <c r="R10" s="31"/>
      <c r="S10" s="31"/>
      <c r="T10" s="2"/>
      <c r="U10" s="2"/>
      <c r="V10" s="2"/>
      <c r="W10" s="2"/>
      <c r="Z10" s="12"/>
    </row>
    <row r="11" spans="1:26" s="1" customFormat="1" ht="20.100000000000001" customHeight="1" thickBot="1" x14ac:dyDescent="0.3">
      <c r="A11" s="296"/>
      <c r="B11" s="298"/>
      <c r="C11" s="300"/>
      <c r="D11" s="302"/>
      <c r="E11" s="304"/>
      <c r="F11" s="96">
        <v>2019</v>
      </c>
      <c r="G11" s="97">
        <v>2020</v>
      </c>
      <c r="H11" s="97">
        <v>2021</v>
      </c>
      <c r="I11" s="97">
        <v>2022</v>
      </c>
      <c r="J11" s="97">
        <v>2023</v>
      </c>
      <c r="K11" s="97">
        <v>2024</v>
      </c>
      <c r="L11" s="97">
        <v>2025</v>
      </c>
      <c r="M11" s="97">
        <v>2026</v>
      </c>
      <c r="N11" s="97">
        <v>2027</v>
      </c>
      <c r="O11" s="97">
        <v>2028</v>
      </c>
      <c r="P11" s="97">
        <v>2029</v>
      </c>
      <c r="Q11" s="98">
        <v>2030</v>
      </c>
      <c r="R11" s="18"/>
      <c r="S11" s="18"/>
      <c r="T11" s="18"/>
      <c r="U11" s="18"/>
      <c r="V11" s="18"/>
      <c r="W11" s="18"/>
      <c r="X11" s="19"/>
      <c r="Y11" s="19"/>
      <c r="Z11" s="19"/>
    </row>
    <row r="12" spans="1:26" ht="39.950000000000003" customHeight="1" thickTop="1" x14ac:dyDescent="0.25">
      <c r="A12" s="99" t="s">
        <v>36</v>
      </c>
      <c r="B12" s="100">
        <f>COUNTA('pow podst'!K3:K49)</f>
        <v>47</v>
      </c>
      <c r="C12" s="101">
        <f>SUM('pow podst'!J3:J49)</f>
        <v>135594823</v>
      </c>
      <c r="D12" s="102">
        <f>SUM('pow podst'!L3:L49)</f>
        <v>40969711.440000013</v>
      </c>
      <c r="E12" s="103">
        <f>SUM('pow podst'!K3:K49)</f>
        <v>94625111.560000032</v>
      </c>
      <c r="F12" s="104">
        <f>SUM('pow podst'!N3:N49)</f>
        <v>0</v>
      </c>
      <c r="G12" s="101">
        <f>SUM('pow podst'!O3:O49)</f>
        <v>0</v>
      </c>
      <c r="H12" s="101">
        <f>SUM('pow podst'!P3:P49)</f>
        <v>0</v>
      </c>
      <c r="I12" s="101">
        <f>SUM('pow podst'!Q3:Q49)</f>
        <v>0</v>
      </c>
      <c r="J12" s="101">
        <f>SUM('pow podst'!R3:R49)</f>
        <v>817141.78</v>
      </c>
      <c r="K12" s="101">
        <f>SUM('pow podst'!S3:S49)</f>
        <v>10312195.890000001</v>
      </c>
      <c r="L12" s="101">
        <f>SUM('pow podst'!T3:T49)</f>
        <v>82991163.290000021</v>
      </c>
      <c r="M12" s="101">
        <f>SUM('pow podst'!U3:U49)</f>
        <v>504610.6</v>
      </c>
      <c r="N12" s="101">
        <f>SUM('pow podst'!V3:V49)</f>
        <v>0</v>
      </c>
      <c r="O12" s="101">
        <f>SUM('pow podst'!W3:W49)</f>
        <v>0</v>
      </c>
      <c r="P12" s="101">
        <f>SUM('pow podst'!X3:X49)</f>
        <v>0</v>
      </c>
      <c r="Q12" s="105">
        <f>SUM('pow podst'!Y3:Y49)</f>
        <v>0</v>
      </c>
      <c r="R12" s="20" t="b">
        <f>C12=(D12+E12)</f>
        <v>1</v>
      </c>
      <c r="S12" s="42" t="b">
        <f>E12=SUM(F12:Q12)</f>
        <v>1</v>
      </c>
      <c r="T12" s="21"/>
      <c r="U12" s="21"/>
      <c r="V12" s="22"/>
      <c r="W12" s="22"/>
      <c r="X12" s="23"/>
      <c r="Y12" s="12"/>
      <c r="Z12" s="12"/>
    </row>
    <row r="13" spans="1:26" ht="39.950000000000003" customHeight="1" x14ac:dyDescent="0.25">
      <c r="A13" s="106" t="s">
        <v>37</v>
      </c>
      <c r="B13" s="149">
        <f>COUNTIF('pow podst'!C3:C49,"K")</f>
        <v>3</v>
      </c>
      <c r="C13" s="150">
        <f>SUMIF('pow podst'!C3:C49,"K",'pow podst'!J3:J49)</f>
        <v>24977810</v>
      </c>
      <c r="D13" s="151">
        <f>SUMIF('pow podst'!C3:C49,"K",'pow podst'!L3:L49)</f>
        <v>7784607.540000001</v>
      </c>
      <c r="E13" s="52">
        <f>SUMIF('pow podst'!C3:C49,"K",'pow podst'!K3:K49)</f>
        <v>17193202.459999997</v>
      </c>
      <c r="F13" s="158">
        <f>SUMIF('pow podst'!C3:C49,"K",'pow podst'!N3:N49)</f>
        <v>0</v>
      </c>
      <c r="G13" s="150">
        <f>SUMIF('pow podst'!C3:C49,"K",'pow podst'!O3:O49)</f>
        <v>0</v>
      </c>
      <c r="H13" s="150">
        <f>SUMIF('pow podst'!C3:C49,"K",'pow podst'!P3:P49)</f>
        <v>0</v>
      </c>
      <c r="I13" s="150">
        <f>SUMIF('pow podst'!C3:C49,"K",'pow podst'!Q3:Q49)</f>
        <v>0</v>
      </c>
      <c r="J13" s="150">
        <f>SUMIF('pow podst'!C3:C49,"K",'pow podst'!R3:R49)</f>
        <v>817141.78</v>
      </c>
      <c r="K13" s="150">
        <f>SUMIF('pow podst'!C3:C49,"K",'pow podst'!S3:S49)</f>
        <v>10312195.890000001</v>
      </c>
      <c r="L13" s="150">
        <f>SUMIF('pow podst'!C3:C49,"K",'pow podst'!T3:T49)</f>
        <v>5559254.1899999995</v>
      </c>
      <c r="M13" s="150">
        <f>SUMIF('pow podst'!C3:C49,"K",'pow podst'!U3:U49)</f>
        <v>504610.6</v>
      </c>
      <c r="N13" s="150">
        <f>SUMIF('pow podst'!C3:C49,"K",'pow podst'!V3:V49)</f>
        <v>0</v>
      </c>
      <c r="O13" s="150">
        <f>SUMIF('pow podst'!C3:C49,"K",'pow podst'!W3:W49)</f>
        <v>0</v>
      </c>
      <c r="P13" s="150">
        <f>SUMIF('pow podst'!D3:D49,"K",'pow podst'!X3:X49)</f>
        <v>0</v>
      </c>
      <c r="Q13" s="159">
        <f>SUMIF('pow podst'!E3:E49,"K",'pow podst'!Y3:Y49)</f>
        <v>0</v>
      </c>
      <c r="R13" s="20" t="b">
        <f t="shared" ref="R13:R36" si="0">C13=(D13+E13)</f>
        <v>1</v>
      </c>
      <c r="S13" s="42" t="b">
        <f t="shared" ref="S13:S36" si="1">E13=SUM(F13:Q13)</f>
        <v>1</v>
      </c>
      <c r="T13" s="21"/>
      <c r="U13" s="21"/>
      <c r="V13" s="22"/>
      <c r="W13" s="22"/>
      <c r="X13" s="23"/>
      <c r="Y13" s="12"/>
      <c r="Z13" s="12"/>
    </row>
    <row r="14" spans="1:26" ht="39.950000000000003" customHeight="1" x14ac:dyDescent="0.25">
      <c r="A14" s="107" t="s">
        <v>38</v>
      </c>
      <c r="B14" s="152">
        <f>COUNTIF('pow podst'!C3:C49,"N")</f>
        <v>44</v>
      </c>
      <c r="C14" s="153">
        <f>SUMIF('pow podst'!C3:C49,"N",'pow podst'!J3:J49)</f>
        <v>110617013</v>
      </c>
      <c r="D14" s="154">
        <f>SUMIF('pow podst'!C3:C49,"N",'pow podst'!L3:L49)</f>
        <v>33185103.900000006</v>
      </c>
      <c r="E14" s="51">
        <f>SUMIF('pow podst'!C3:C49,"N",'pow podst'!K3:K49)</f>
        <v>77431909.100000009</v>
      </c>
      <c r="F14" s="160">
        <f>SUMIF('pow podst'!C3:C49,"N",'pow podst'!N3:N49)</f>
        <v>0</v>
      </c>
      <c r="G14" s="153">
        <f>SUMIF('pow podst'!C3:C49,"N",'pow podst'!O3:O49)</f>
        <v>0</v>
      </c>
      <c r="H14" s="153">
        <f>SUMIF('pow podst'!C3:C49,"N",'pow podst'!P3:P49)</f>
        <v>0</v>
      </c>
      <c r="I14" s="153">
        <f>SUMIF('pow podst'!C3:C49,"N",'pow podst'!Q3:Q49)</f>
        <v>0</v>
      </c>
      <c r="J14" s="153">
        <f>SUMIF('pow podst'!C3:C49,"N",'pow podst'!R3:R49)</f>
        <v>0</v>
      </c>
      <c r="K14" s="153">
        <f>SUMIF('pow podst'!C3:C49,"N",'pow podst'!S3:S49)</f>
        <v>0</v>
      </c>
      <c r="L14" s="153">
        <f>SUMIF('pow podst'!C3:C49,"N",'pow podst'!T3:T49)</f>
        <v>77431909.100000009</v>
      </c>
      <c r="M14" s="153">
        <f>SUMIF('pow podst'!C3:C49,"N",'pow podst'!U3:U49)</f>
        <v>0</v>
      </c>
      <c r="N14" s="153">
        <f>SUMIF('pow podst'!C3:C49,"N",'pow podst'!V3:V49)</f>
        <v>0</v>
      </c>
      <c r="O14" s="153">
        <f>SUMIF('pow podst'!C3:C49,"N",'pow podst'!W3:W49)</f>
        <v>0</v>
      </c>
      <c r="P14" s="153">
        <f>SUMIF('pow podst'!D3:D49,"N",'pow podst'!X3:X49)</f>
        <v>0</v>
      </c>
      <c r="Q14" s="161">
        <f>SUMIF('pow podst'!E3:E49,"N",'pow podst'!Y3:Y49)</f>
        <v>0</v>
      </c>
      <c r="R14" s="20" t="b">
        <f t="shared" si="0"/>
        <v>1</v>
      </c>
      <c r="S14" s="42" t="b">
        <f t="shared" si="1"/>
        <v>1</v>
      </c>
      <c r="T14" s="21"/>
      <c r="U14" s="21"/>
      <c r="V14" s="22"/>
      <c r="W14" s="22"/>
      <c r="X14" s="23"/>
      <c r="Y14" s="12"/>
      <c r="Z14" s="12"/>
    </row>
    <row r="15" spans="1:26" ht="39.950000000000003" customHeight="1" thickBot="1" x14ac:dyDescent="0.3">
      <c r="A15" s="108" t="s">
        <v>39</v>
      </c>
      <c r="B15" s="155">
        <f>COUNTIF('pow podst'!C3:C49,"W")</f>
        <v>0</v>
      </c>
      <c r="C15" s="156">
        <f>SUMIF('pow podst'!C3:C49,"W",'pow podst'!J3:J49)</f>
        <v>0</v>
      </c>
      <c r="D15" s="157">
        <f>SUMIF('pow podst'!C3:C49,"W",'pow podst'!L3:L49)</f>
        <v>0</v>
      </c>
      <c r="E15" s="109">
        <f>SUMIF('pow podst'!C3:C49,"W",'pow podst'!K3:K49)</f>
        <v>0</v>
      </c>
      <c r="F15" s="162">
        <f>SUMIF('pow podst'!C3:C49,"W",'pow podst'!N3:N49)</f>
        <v>0</v>
      </c>
      <c r="G15" s="156">
        <f>SUMIF('pow podst'!C3:C49,"W",'pow podst'!O3:O49)</f>
        <v>0</v>
      </c>
      <c r="H15" s="156">
        <f>SUMIF('pow podst'!C3:C49,"W",'pow podst'!P3:P49)</f>
        <v>0</v>
      </c>
      <c r="I15" s="156">
        <f>SUMIF('pow podst'!C3:C49,"W",'pow podst'!Q3:Q49)</f>
        <v>0</v>
      </c>
      <c r="J15" s="156">
        <f>SUMIF('pow podst'!C3:C49,"W",'pow podst'!R3:R49)</f>
        <v>0</v>
      </c>
      <c r="K15" s="156">
        <f>SUMIF('pow podst'!C3:C49,"W",'pow podst'!S3:S49)</f>
        <v>0</v>
      </c>
      <c r="L15" s="156">
        <f>SUMIF('pow podst'!C3:C49,"W",'pow podst'!T3:T49)</f>
        <v>0</v>
      </c>
      <c r="M15" s="156">
        <f>SUMIF('pow podst'!C3:C49,"W",'pow podst'!U3:U49)</f>
        <v>0</v>
      </c>
      <c r="N15" s="156">
        <f>SUMIF('pow podst'!C3:C49,"W",'pow podst'!V3:V49)</f>
        <v>0</v>
      </c>
      <c r="O15" s="156">
        <f>SUMIF('pow podst'!C3:C49,"W",'pow podst'!W3:W49)</f>
        <v>0</v>
      </c>
      <c r="P15" s="156">
        <f>SUMIF('pow podst'!D3:D49,"W",'pow podst'!X3:X49)</f>
        <v>0</v>
      </c>
      <c r="Q15" s="163">
        <f>SUMIF('pow podst'!E3:E49,"W",'pow podst'!Y3:Y49)</f>
        <v>0</v>
      </c>
      <c r="R15" s="20" t="b">
        <f t="shared" si="0"/>
        <v>1</v>
      </c>
      <c r="S15" s="42" t="b">
        <f t="shared" si="1"/>
        <v>1</v>
      </c>
      <c r="T15" s="21"/>
      <c r="U15" s="21"/>
      <c r="V15" s="22"/>
      <c r="W15" s="22"/>
      <c r="X15" s="23"/>
      <c r="Y15" s="12"/>
      <c r="Z15" s="12"/>
    </row>
    <row r="16" spans="1:26" ht="39.950000000000003" customHeight="1" thickTop="1" x14ac:dyDescent="0.25">
      <c r="A16" s="99" t="s">
        <v>40</v>
      </c>
      <c r="B16" s="100">
        <f>COUNTA('gm podst'!L3:L75)</f>
        <v>73</v>
      </c>
      <c r="C16" s="101">
        <f>SUM('gm podst'!K3:K75)</f>
        <v>248093784.79000002</v>
      </c>
      <c r="D16" s="102">
        <f>SUM('gm podst'!M3:M75)</f>
        <v>117398594.11999999</v>
      </c>
      <c r="E16" s="103">
        <f>SUM('gm podst'!L3:L75)</f>
        <v>130695190.67</v>
      </c>
      <c r="F16" s="164">
        <f>SUM('gm podst'!O3:O75)</f>
        <v>4858.5</v>
      </c>
      <c r="G16" s="165">
        <f>SUM('gm podst'!P3:P75)</f>
        <v>19054.5</v>
      </c>
      <c r="H16" s="165">
        <f>SUM('gm podst'!Q3:Q75)</f>
        <v>335016.90000000002</v>
      </c>
      <c r="I16" s="165">
        <f>SUM('gm podst'!R3:R75)</f>
        <v>4772629.6300000008</v>
      </c>
      <c r="J16" s="165">
        <f>SUM('gm podst'!S3:S75)</f>
        <v>7639810.0199999996</v>
      </c>
      <c r="K16" s="165">
        <f>SUM('gm podst'!T3:T75)</f>
        <v>20276982.460000001</v>
      </c>
      <c r="L16" s="165">
        <f>SUM('gm podst'!U3:U75)</f>
        <v>83054148.859999999</v>
      </c>
      <c r="M16" s="165">
        <f>SUM('gm podst'!V3:V75)</f>
        <v>10812433.800000001</v>
      </c>
      <c r="N16" s="165">
        <f>SUM('gm podst'!W3:W75)</f>
        <v>3780256</v>
      </c>
      <c r="O16" s="165">
        <f>SUM('gm podst'!X3:X75)</f>
        <v>0</v>
      </c>
      <c r="P16" s="165">
        <f>SUM('gm podst'!Y3:Y75)</f>
        <v>0</v>
      </c>
      <c r="Q16" s="166">
        <f>SUM('gm podst'!Z3:Z75)</f>
        <v>0</v>
      </c>
      <c r="R16" s="20" t="b">
        <f t="shared" si="0"/>
        <v>1</v>
      </c>
      <c r="S16" s="42" t="b">
        <f t="shared" si="1"/>
        <v>1</v>
      </c>
      <c r="T16" s="21"/>
      <c r="U16" s="21"/>
      <c r="V16" s="22"/>
      <c r="W16" s="22"/>
      <c r="X16" s="22"/>
      <c r="Y16" s="22"/>
      <c r="Z16" s="22"/>
    </row>
    <row r="17" spans="1:26" ht="39.950000000000003" customHeight="1" x14ac:dyDescent="0.25">
      <c r="A17" s="106" t="s">
        <v>37</v>
      </c>
      <c r="B17" s="149">
        <f>COUNTIF('gm podst'!C3:C75,"K")</f>
        <v>11</v>
      </c>
      <c r="C17" s="150">
        <f>SUMIF('gm podst'!C3:C75,"K",'gm podst'!K3:K75)</f>
        <v>72876840.790000007</v>
      </c>
      <c r="D17" s="151">
        <f>SUMIF('gm podst'!C3:C75,"K",'gm podst'!M3:M75)</f>
        <v>36410589.079999998</v>
      </c>
      <c r="E17" s="52">
        <f>SUMIF('gm podst'!C3:C75,"K",'gm podst'!L3:L75)</f>
        <v>36466251.710000001</v>
      </c>
      <c r="F17" s="158">
        <f>SUMIF('gm podst'!C3:C75,"K",'gm podst'!O3:O75)</f>
        <v>4858.5</v>
      </c>
      <c r="G17" s="150">
        <f>SUMIF('gm podst'!C3:C75,"K",'gm podst'!P3:P75)</f>
        <v>19054.5</v>
      </c>
      <c r="H17" s="150">
        <f>SUMIF('gm podst'!C3:C75,"K",'gm podst'!Q3:Q75)</f>
        <v>335016.90000000002</v>
      </c>
      <c r="I17" s="150">
        <f>SUMIF('gm podst'!C3:C75,"K",'gm podst'!R3:R75)</f>
        <v>4772629.6300000008</v>
      </c>
      <c r="J17" s="150">
        <f>SUMIF('gm podst'!C3:C75,"K",'gm podst'!S3:S75)</f>
        <v>7639810.0199999996</v>
      </c>
      <c r="K17" s="150">
        <f>SUMIF('gm podst'!C3:C75,"K",'gm podst'!T3:T75)</f>
        <v>20276982.460000001</v>
      </c>
      <c r="L17" s="150">
        <f>SUMIF('gm podst'!C3:C75,"K",'gm podst'!U3:U75)</f>
        <v>3417899.7</v>
      </c>
      <c r="M17" s="150">
        <f>SUMIF('gm podst'!C3:C75,"K",'gm podst'!V3:V75)</f>
        <v>0</v>
      </c>
      <c r="N17" s="150">
        <f>SUMIF('gm podst'!C3:C75,"K",'gm podst'!W3:W75)</f>
        <v>0</v>
      </c>
      <c r="O17" s="150">
        <f>SUMIF('gm podst'!C3:C75,"K",'gm podst'!X3:X75)</f>
        <v>0</v>
      </c>
      <c r="P17" s="150">
        <f>SUMIF('gm podst'!D3:D75,"K",'gm podst'!Y3:Y75)</f>
        <v>0</v>
      </c>
      <c r="Q17" s="159">
        <f>SUMIF('gm podst'!E3:E75,"K",'gm podst'!Z3:Z75)</f>
        <v>0</v>
      </c>
      <c r="R17" s="20" t="b">
        <f t="shared" si="0"/>
        <v>1</v>
      </c>
      <c r="S17" s="42" t="b">
        <f t="shared" si="1"/>
        <v>1</v>
      </c>
      <c r="T17" s="21"/>
      <c r="U17" s="21"/>
      <c r="V17" s="22"/>
      <c r="W17" s="22"/>
      <c r="X17" s="22"/>
      <c r="Y17" s="22"/>
      <c r="Z17" s="22"/>
    </row>
    <row r="18" spans="1:26" ht="39.950000000000003" customHeight="1" x14ac:dyDescent="0.25">
      <c r="A18" s="107" t="s">
        <v>38</v>
      </c>
      <c r="B18" s="152">
        <f>COUNTIF('gm podst'!C3:C75,"N")</f>
        <v>57</v>
      </c>
      <c r="C18" s="153">
        <f>SUMIF('gm podst'!C3:C75,"N",'gm podst'!K3:K75)</f>
        <v>134605940</v>
      </c>
      <c r="D18" s="154">
        <f>SUMIF('gm podst'!C3:C75,"N",'gm podst'!M3:M75)</f>
        <v>61589380.539999992</v>
      </c>
      <c r="E18" s="51">
        <f>SUMIF('gm podst'!C3:C75,"N",'gm podst'!L3:L75)</f>
        <v>73016559.460000008</v>
      </c>
      <c r="F18" s="160">
        <f>SUMIF('gm podst'!C3:C75,"N",'gm podst'!O3:O75)</f>
        <v>0</v>
      </c>
      <c r="G18" s="153">
        <f>SUMIF('gm podst'!C3:C75,"N",'gm podst'!P3:P75)</f>
        <v>0</v>
      </c>
      <c r="H18" s="153">
        <f>SUMIF('gm podst'!C3:C75,"N",'gm podst'!Q3:Q75)</f>
        <v>0</v>
      </c>
      <c r="I18" s="153">
        <f>SUMIF('gm podst'!C3:C75,"N",'gm podst'!R3:R75)</f>
        <v>0</v>
      </c>
      <c r="J18" s="153">
        <f>SUMIF('gm podst'!C3:C75,"N",'gm podst'!S3:S75)</f>
        <v>0</v>
      </c>
      <c r="K18" s="153">
        <f>SUMIF('gm podst'!C3:C75,"N",'gm podst'!T3:T75)</f>
        <v>0</v>
      </c>
      <c r="L18" s="153">
        <f>SUMIF('gm podst'!C3:C75,"N",'gm podst'!U3:U75)</f>
        <v>73016559.460000008</v>
      </c>
      <c r="M18" s="153">
        <f>SUMIF('gm podst'!C3:C75,"N",'gm podst'!V3:V75)</f>
        <v>0</v>
      </c>
      <c r="N18" s="153">
        <f>SUMIF('gm podst'!C3:C75,"N",'gm podst'!W3:W75)</f>
        <v>0</v>
      </c>
      <c r="O18" s="153">
        <f>SUMIF('gm podst'!C3:C75,"N",'gm podst'!X3:X75)</f>
        <v>0</v>
      </c>
      <c r="P18" s="153">
        <f>SUMIF('gm podst'!D3:D75,"N",'gm podst'!Y3:Y75)</f>
        <v>0</v>
      </c>
      <c r="Q18" s="161">
        <f>SUMIF('gm podst'!E3:E75,"N",'gm podst'!Z3:Z75)</f>
        <v>0</v>
      </c>
      <c r="R18" s="20" t="b">
        <f t="shared" si="0"/>
        <v>1</v>
      </c>
      <c r="S18" s="42" t="b">
        <f t="shared" si="1"/>
        <v>1</v>
      </c>
      <c r="T18" s="21"/>
      <c r="U18" s="21"/>
      <c r="V18" s="22"/>
      <c r="W18" s="22"/>
      <c r="X18" s="22"/>
      <c r="Y18" s="22"/>
      <c r="Z18" s="22"/>
    </row>
    <row r="19" spans="1:26" ht="39.950000000000003" customHeight="1" thickBot="1" x14ac:dyDescent="0.3">
      <c r="A19" s="108" t="s">
        <v>39</v>
      </c>
      <c r="B19" s="155">
        <f>COUNTIF('gm podst'!C3:C75,"W")</f>
        <v>5</v>
      </c>
      <c r="C19" s="156">
        <f>SUMIF('gm podst'!C3:C75,"W",'gm podst'!K3:K75)</f>
        <v>40611004</v>
      </c>
      <c r="D19" s="157">
        <f>SUMIF('gm podst'!C3:C75,"W",'gm podst'!M3:M75)</f>
        <v>19398624.5</v>
      </c>
      <c r="E19" s="109">
        <f>SUMIF('gm podst'!C3:C75,"W",'gm podst'!L3:L75)</f>
        <v>21212379.5</v>
      </c>
      <c r="F19" s="162">
        <f>SUMIF('gm podst'!C3:C75,"W",'gm podst'!O3:O75)</f>
        <v>0</v>
      </c>
      <c r="G19" s="156">
        <f>SUMIF('gm podst'!C3:C75,"W",'gm podst'!P3:P75)</f>
        <v>0</v>
      </c>
      <c r="H19" s="156">
        <f>SUMIF('gm podst'!C3:C75,"W",'gm podst'!Q3:Q75)</f>
        <v>0</v>
      </c>
      <c r="I19" s="156">
        <f>SUMIF('gm podst'!C3:C75,"W",'gm podst'!R3:R75)</f>
        <v>0</v>
      </c>
      <c r="J19" s="156">
        <f>SUMIF('gm podst'!C3:C75,"W",'gm podst'!S3:S75)</f>
        <v>0</v>
      </c>
      <c r="K19" s="156">
        <f>SUMIF('gm podst'!C3:C75,"W",'gm podst'!T3:T75)</f>
        <v>0</v>
      </c>
      <c r="L19" s="156">
        <f>SUMIF('gm podst'!C3:C75,"W",'gm podst'!U3:U75)</f>
        <v>6619689.7000000002</v>
      </c>
      <c r="M19" s="156">
        <f>SUMIF('gm podst'!C3:C75,"W",'gm podst'!V3:V75)</f>
        <v>10812433.800000001</v>
      </c>
      <c r="N19" s="156">
        <f>SUMIF('gm podst'!C3:C75,"W",'gm podst'!W3:W75)</f>
        <v>3780256</v>
      </c>
      <c r="O19" s="156">
        <f>SUMIF('gm podst'!C3:C75,"W",'gm podst'!X3:X75)</f>
        <v>0</v>
      </c>
      <c r="P19" s="156">
        <f>SUMIF('gm podst'!D3:D75,"W",'gm podst'!Y3:Y75)</f>
        <v>0</v>
      </c>
      <c r="Q19" s="163">
        <f>SUMIF('gm podst'!E3:E75,"W",'gm podst'!Z3:Z75)</f>
        <v>0</v>
      </c>
      <c r="R19" s="20" t="b">
        <f t="shared" si="0"/>
        <v>1</v>
      </c>
      <c r="S19" s="42" t="b">
        <f t="shared" si="1"/>
        <v>1</v>
      </c>
      <c r="T19" s="21"/>
      <c r="U19" s="21"/>
      <c r="V19" s="22"/>
      <c r="W19" s="22"/>
      <c r="X19" s="22"/>
      <c r="Y19" s="22"/>
      <c r="Z19" s="22"/>
    </row>
    <row r="20" spans="1:26" s="26" customFormat="1" ht="39.950000000000003" customHeight="1" thickTop="1" x14ac:dyDescent="0.25">
      <c r="A20" s="110" t="s">
        <v>41</v>
      </c>
      <c r="B20" s="111">
        <f>B12+B16</f>
        <v>120</v>
      </c>
      <c r="C20" s="112">
        <f>C12+C16</f>
        <v>383688607.79000002</v>
      </c>
      <c r="D20" s="113">
        <f t="shared" ref="C20:O22" si="2">D12+D16</f>
        <v>158368305.56</v>
      </c>
      <c r="E20" s="114">
        <f t="shared" si="2"/>
        <v>225320302.23000002</v>
      </c>
      <c r="F20" s="115">
        <f t="shared" si="2"/>
        <v>4858.5</v>
      </c>
      <c r="G20" s="112">
        <f t="shared" si="2"/>
        <v>19054.5</v>
      </c>
      <c r="H20" s="112">
        <f t="shared" si="2"/>
        <v>335016.90000000002</v>
      </c>
      <c r="I20" s="112">
        <f t="shared" si="2"/>
        <v>4772629.6300000008</v>
      </c>
      <c r="J20" s="112">
        <f t="shared" si="2"/>
        <v>8456951.7999999989</v>
      </c>
      <c r="K20" s="112">
        <f t="shared" si="2"/>
        <v>30589178.350000001</v>
      </c>
      <c r="L20" s="112">
        <f t="shared" si="2"/>
        <v>166045312.15000004</v>
      </c>
      <c r="M20" s="112">
        <f t="shared" si="2"/>
        <v>11317044.4</v>
      </c>
      <c r="N20" s="112">
        <f t="shared" si="2"/>
        <v>3780256</v>
      </c>
      <c r="O20" s="112">
        <f t="shared" si="2"/>
        <v>0</v>
      </c>
      <c r="P20" s="112">
        <f t="shared" ref="P20:Q23" si="3">P12+P16</f>
        <v>0</v>
      </c>
      <c r="Q20" s="116">
        <f t="shared" si="3"/>
        <v>0</v>
      </c>
      <c r="R20" s="20" t="b">
        <f t="shared" si="0"/>
        <v>1</v>
      </c>
      <c r="S20" s="42" t="b">
        <f t="shared" si="1"/>
        <v>1</v>
      </c>
      <c r="T20" s="24"/>
      <c r="U20" s="24"/>
      <c r="V20" s="25"/>
      <c r="W20" s="25"/>
      <c r="X20" s="25"/>
      <c r="Y20" s="25"/>
      <c r="Z20" s="25"/>
    </row>
    <row r="21" spans="1:26" s="26" customFormat="1" ht="39.950000000000003" customHeight="1" x14ac:dyDescent="0.25">
      <c r="A21" s="117" t="s">
        <v>37</v>
      </c>
      <c r="B21" s="81">
        <f>B13+B17</f>
        <v>14</v>
      </c>
      <c r="C21" s="73">
        <f t="shared" si="2"/>
        <v>97854650.790000007</v>
      </c>
      <c r="D21" s="86">
        <f t="shared" si="2"/>
        <v>44195196.619999997</v>
      </c>
      <c r="E21" s="52">
        <f t="shared" si="2"/>
        <v>53659454.170000002</v>
      </c>
      <c r="F21" s="91">
        <f t="shared" si="2"/>
        <v>4858.5</v>
      </c>
      <c r="G21" s="73">
        <f t="shared" si="2"/>
        <v>19054.5</v>
      </c>
      <c r="H21" s="73">
        <f t="shared" si="2"/>
        <v>335016.90000000002</v>
      </c>
      <c r="I21" s="73">
        <f t="shared" si="2"/>
        <v>4772629.6300000008</v>
      </c>
      <c r="J21" s="73">
        <f t="shared" si="2"/>
        <v>8456951.7999999989</v>
      </c>
      <c r="K21" s="73">
        <f t="shared" si="2"/>
        <v>30589178.350000001</v>
      </c>
      <c r="L21" s="73">
        <f t="shared" si="2"/>
        <v>8977153.8900000006</v>
      </c>
      <c r="M21" s="73">
        <f t="shared" si="2"/>
        <v>504610.6</v>
      </c>
      <c r="N21" s="73">
        <f t="shared" si="2"/>
        <v>0</v>
      </c>
      <c r="O21" s="73">
        <f t="shared" si="2"/>
        <v>0</v>
      </c>
      <c r="P21" s="73">
        <f t="shared" si="3"/>
        <v>0</v>
      </c>
      <c r="Q21" s="118">
        <f t="shared" si="3"/>
        <v>0</v>
      </c>
      <c r="R21" s="20" t="b">
        <f t="shared" si="0"/>
        <v>1</v>
      </c>
      <c r="S21" s="42" t="b">
        <f>E21=SUM(F21:Q21)</f>
        <v>1</v>
      </c>
      <c r="T21" s="24"/>
      <c r="U21" s="24"/>
      <c r="V21" s="25"/>
      <c r="W21" s="25"/>
      <c r="X21" s="25"/>
      <c r="Y21" s="25"/>
      <c r="Z21" s="25"/>
    </row>
    <row r="22" spans="1:26" s="26" customFormat="1" ht="39.950000000000003" customHeight="1" x14ac:dyDescent="0.25">
      <c r="A22" s="119" t="s">
        <v>38</v>
      </c>
      <c r="B22" s="82">
        <f>B14+B18</f>
        <v>101</v>
      </c>
      <c r="C22" s="76">
        <f t="shared" si="2"/>
        <v>245222953</v>
      </c>
      <c r="D22" s="87">
        <f t="shared" si="2"/>
        <v>94774484.439999998</v>
      </c>
      <c r="E22" s="51">
        <f t="shared" si="2"/>
        <v>150448468.56</v>
      </c>
      <c r="F22" s="92">
        <f t="shared" si="2"/>
        <v>0</v>
      </c>
      <c r="G22" s="76">
        <f t="shared" si="2"/>
        <v>0</v>
      </c>
      <c r="H22" s="76">
        <f t="shared" si="2"/>
        <v>0</v>
      </c>
      <c r="I22" s="76">
        <f t="shared" si="2"/>
        <v>0</v>
      </c>
      <c r="J22" s="76">
        <f t="shared" si="2"/>
        <v>0</v>
      </c>
      <c r="K22" s="76">
        <f t="shared" si="2"/>
        <v>0</v>
      </c>
      <c r="L22" s="76">
        <f t="shared" si="2"/>
        <v>150448468.56</v>
      </c>
      <c r="M22" s="76">
        <f t="shared" si="2"/>
        <v>0</v>
      </c>
      <c r="N22" s="76">
        <f t="shared" si="2"/>
        <v>0</v>
      </c>
      <c r="O22" s="76">
        <f t="shared" si="2"/>
        <v>0</v>
      </c>
      <c r="P22" s="76">
        <f t="shared" si="3"/>
        <v>0</v>
      </c>
      <c r="Q22" s="120">
        <f t="shared" si="3"/>
        <v>0</v>
      </c>
      <c r="R22" s="20" t="b">
        <f t="shared" si="0"/>
        <v>1</v>
      </c>
      <c r="S22" s="42" t="b">
        <f t="shared" si="1"/>
        <v>1</v>
      </c>
      <c r="T22" s="24"/>
      <c r="U22" s="24"/>
      <c r="V22" s="25"/>
      <c r="W22" s="25"/>
      <c r="X22" s="25"/>
      <c r="Y22" s="25"/>
      <c r="Z22" s="25"/>
    </row>
    <row r="23" spans="1:26" s="26" customFormat="1" ht="39.950000000000003" customHeight="1" thickBot="1" x14ac:dyDescent="0.3">
      <c r="A23" s="121" t="s">
        <v>39</v>
      </c>
      <c r="B23" s="122">
        <f>B15+B19</f>
        <v>5</v>
      </c>
      <c r="C23" s="123">
        <f t="shared" ref="C23:O23" si="4">C15+C19</f>
        <v>40611004</v>
      </c>
      <c r="D23" s="124">
        <f t="shared" si="4"/>
        <v>19398624.5</v>
      </c>
      <c r="E23" s="109">
        <f t="shared" si="4"/>
        <v>21212379.5</v>
      </c>
      <c r="F23" s="125">
        <f t="shared" si="4"/>
        <v>0</v>
      </c>
      <c r="G23" s="123">
        <f t="shared" si="4"/>
        <v>0</v>
      </c>
      <c r="H23" s="123">
        <f t="shared" si="4"/>
        <v>0</v>
      </c>
      <c r="I23" s="123">
        <f t="shared" si="4"/>
        <v>0</v>
      </c>
      <c r="J23" s="123">
        <f t="shared" si="4"/>
        <v>0</v>
      </c>
      <c r="K23" s="123">
        <f t="shared" si="4"/>
        <v>0</v>
      </c>
      <c r="L23" s="123">
        <f t="shared" si="4"/>
        <v>6619689.7000000002</v>
      </c>
      <c r="M23" s="123">
        <f t="shared" si="4"/>
        <v>10812433.800000001</v>
      </c>
      <c r="N23" s="123">
        <f t="shared" si="4"/>
        <v>3780256</v>
      </c>
      <c r="O23" s="123">
        <f t="shared" si="4"/>
        <v>0</v>
      </c>
      <c r="P23" s="123">
        <f t="shared" si="3"/>
        <v>0</v>
      </c>
      <c r="Q23" s="126">
        <f t="shared" si="3"/>
        <v>0</v>
      </c>
      <c r="R23" s="20" t="b">
        <f t="shared" si="0"/>
        <v>1</v>
      </c>
      <c r="S23" s="42" t="b">
        <f t="shared" si="1"/>
        <v>1</v>
      </c>
      <c r="T23" s="24"/>
      <c r="U23" s="24"/>
      <c r="V23" s="25"/>
      <c r="W23" s="25"/>
      <c r="X23" s="25"/>
      <c r="Y23" s="25"/>
      <c r="Z23" s="25"/>
    </row>
    <row r="24" spans="1:26" ht="39.950000000000003" customHeight="1" thickTop="1" x14ac:dyDescent="0.25">
      <c r="A24" s="99" t="s">
        <v>2</v>
      </c>
      <c r="B24" s="100">
        <v>0</v>
      </c>
      <c r="C24" s="101">
        <f>SUM('pow rez'!J3:J3)</f>
        <v>0</v>
      </c>
      <c r="D24" s="102">
        <f>SUM('pow rez'!L3:L3)</f>
        <v>0</v>
      </c>
      <c r="E24" s="103">
        <f>SUM('pow rez'!K3:K3)</f>
        <v>0</v>
      </c>
      <c r="F24" s="104">
        <f>SUM('pow rez'!N3:N3)</f>
        <v>0</v>
      </c>
      <c r="G24" s="101">
        <f>SUM('pow rez'!O3:O3)</f>
        <v>0</v>
      </c>
      <c r="H24" s="101">
        <f>SUM('pow rez'!P3:P3)</f>
        <v>0</v>
      </c>
      <c r="I24" s="101">
        <f>SUM('pow rez'!Q3:Q3)</f>
        <v>0</v>
      </c>
      <c r="J24" s="101">
        <f>SUM('pow rez'!R3:R3)</f>
        <v>0</v>
      </c>
      <c r="K24" s="101">
        <f>SUM('pow rez'!S3:S3)</f>
        <v>0</v>
      </c>
      <c r="L24" s="101">
        <f>SUM('pow rez'!T3:T3)</f>
        <v>0</v>
      </c>
      <c r="M24" s="101">
        <f>SUM('pow rez'!U3:U3)</f>
        <v>0</v>
      </c>
      <c r="N24" s="101">
        <f>SUM('pow rez'!V3:V3)</f>
        <v>0</v>
      </c>
      <c r="O24" s="101">
        <f>SUM('pow rez'!W3:W3)</f>
        <v>0</v>
      </c>
      <c r="P24" s="101">
        <f>SUM('pow rez'!X3:X3)</f>
        <v>0</v>
      </c>
      <c r="Q24" s="105">
        <f>SUM('pow rez'!Y3:Y3)</f>
        <v>0</v>
      </c>
      <c r="R24" s="20" t="b">
        <f t="shared" si="0"/>
        <v>1</v>
      </c>
      <c r="S24" s="42" t="b">
        <f t="shared" si="1"/>
        <v>1</v>
      </c>
      <c r="T24" s="21"/>
      <c r="U24" s="21"/>
      <c r="V24" s="22"/>
      <c r="W24" s="22"/>
      <c r="X24" s="22"/>
      <c r="Y24" s="22"/>
      <c r="Z24" s="22"/>
    </row>
    <row r="25" spans="1:26" ht="39.950000000000003" customHeight="1" x14ac:dyDescent="0.25">
      <c r="A25" s="107" t="s">
        <v>38</v>
      </c>
      <c r="B25" s="152">
        <f>COUNTIF('pow rez'!C3:C3,"N")</f>
        <v>0</v>
      </c>
      <c r="C25" s="153">
        <f>SUMIF('pow rez'!C3:C3,"N",'pow rez'!J3:J3)</f>
        <v>0</v>
      </c>
      <c r="D25" s="154">
        <f>SUMIF('pow rez'!C3:C3,"N",'pow rez'!L3:L3)</f>
        <v>0</v>
      </c>
      <c r="E25" s="51">
        <f>SUMIF('pow rez'!C3:C3,"N",'pow rez'!K3:K3)</f>
        <v>0</v>
      </c>
      <c r="F25" s="160">
        <f>SUMIF('pow rez'!C3:C3,"N",'pow rez'!N3:N3)</f>
        <v>0</v>
      </c>
      <c r="G25" s="153">
        <f>SUMIF('pow rez'!C3:C3,"N",'pow rez'!O3:O3)</f>
        <v>0</v>
      </c>
      <c r="H25" s="153">
        <f>SUMIF('pow rez'!C3:C3,"N",'pow rez'!P3:P3)</f>
        <v>0</v>
      </c>
      <c r="I25" s="153">
        <f>SUMIF('pow rez'!C3:C3,"N",'pow rez'!Q3:Q3)</f>
        <v>0</v>
      </c>
      <c r="J25" s="153">
        <f>SUMIF('pow rez'!C3:C3,"N",'pow rez'!R3:R3)</f>
        <v>0</v>
      </c>
      <c r="K25" s="153">
        <f>SUMIF('pow rez'!C3:C3,"N",'pow rez'!S3:S3)</f>
        <v>0</v>
      </c>
      <c r="L25" s="153">
        <f>SUMIF('pow rez'!C3:C3,"N",'pow rez'!T3:T3)</f>
        <v>0</v>
      </c>
      <c r="M25" s="153">
        <f>SUMIF('pow rez'!C3:C3,"N",'pow rez'!U3:U3)</f>
        <v>0</v>
      </c>
      <c r="N25" s="153">
        <f>SUMIF('pow rez'!C3:C3,"N",'pow rez'!V3:V3)</f>
        <v>0</v>
      </c>
      <c r="O25" s="153">
        <f>SUMIF('pow rez'!C3:C3,"N",'pow rez'!W3:W3)</f>
        <v>0</v>
      </c>
      <c r="P25" s="153">
        <f>SUMIF('pow rez'!D3:D3,"N",'pow rez'!X3:X3)</f>
        <v>0</v>
      </c>
      <c r="Q25" s="161">
        <f>SUMIF('pow rez'!E3:E3,"N",'pow rez'!Y3:Y3)</f>
        <v>0</v>
      </c>
      <c r="R25" s="20" t="b">
        <f t="shared" si="0"/>
        <v>1</v>
      </c>
      <c r="S25" s="42" t="b">
        <f t="shared" si="1"/>
        <v>1</v>
      </c>
      <c r="T25" s="21"/>
      <c r="U25" s="21"/>
      <c r="V25" s="22"/>
      <c r="W25" s="22"/>
      <c r="X25" s="22"/>
      <c r="Y25" s="22"/>
      <c r="Z25" s="22"/>
    </row>
    <row r="26" spans="1:26" ht="39.950000000000003" customHeight="1" thickBot="1" x14ac:dyDescent="0.3">
      <c r="A26" s="108" t="s">
        <v>39</v>
      </c>
      <c r="B26" s="155">
        <f>COUNTIF('pow rez'!C3:C3,"W")</f>
        <v>0</v>
      </c>
      <c r="C26" s="156">
        <f>SUMIF('pow rez'!C3:C3,"W",'pow rez'!J3:J3)</f>
        <v>0</v>
      </c>
      <c r="D26" s="157">
        <f>SUMIF('pow rez'!C3:C3,"W",'pow rez'!L3:L3)</f>
        <v>0</v>
      </c>
      <c r="E26" s="109">
        <f>SUMIF('pow rez'!C3:C3,"W",'pow rez'!K3:K3)</f>
        <v>0</v>
      </c>
      <c r="F26" s="162">
        <f>SUMIF('pow rez'!C3:C3,"W",'pow rez'!N3:N3)</f>
        <v>0</v>
      </c>
      <c r="G26" s="156">
        <f>SUMIF('pow rez'!C3:C3,"W",'pow rez'!O3:O3)</f>
        <v>0</v>
      </c>
      <c r="H26" s="156">
        <f>SUMIF('pow rez'!C3:C3,"W",'pow rez'!P3:P3)</f>
        <v>0</v>
      </c>
      <c r="I26" s="156">
        <f>SUMIF('pow rez'!C3:C3,"W",'pow rez'!Q3:Q3)</f>
        <v>0</v>
      </c>
      <c r="J26" s="156">
        <f>SUMIF('pow rez'!C3:C3,"W",'pow rez'!R3:R3)</f>
        <v>0</v>
      </c>
      <c r="K26" s="156">
        <f>SUMIF('pow rez'!C3:C3,"W",'pow rez'!S3:S3)</f>
        <v>0</v>
      </c>
      <c r="L26" s="156">
        <f>SUMIF('pow rez'!C3:C3,"W",'pow rez'!T3:T3)</f>
        <v>0</v>
      </c>
      <c r="M26" s="156">
        <f>SUMIF('pow rez'!C3:C3,"W",'pow rez'!U3:U3)</f>
        <v>0</v>
      </c>
      <c r="N26" s="156">
        <f>SUMIF('pow rez'!C3:C3,"W",'pow rez'!V3:V3)</f>
        <v>0</v>
      </c>
      <c r="O26" s="156">
        <f>SUMIF('pow rez'!C3:C3,"W",'pow rez'!W3:W3)</f>
        <v>0</v>
      </c>
      <c r="P26" s="156">
        <f>SUMIF('pow rez'!D3:D3,"W",'pow rez'!X3:X3)</f>
        <v>0</v>
      </c>
      <c r="Q26" s="163">
        <f>SUMIF('pow rez'!E3:E3,"W",'pow rez'!Y3:Y3)</f>
        <v>0</v>
      </c>
      <c r="R26" s="20" t="b">
        <f t="shared" si="0"/>
        <v>1</v>
      </c>
      <c r="S26" s="42" t="b">
        <f t="shared" si="1"/>
        <v>1</v>
      </c>
      <c r="T26" s="21"/>
      <c r="U26" s="21"/>
      <c r="V26" s="22"/>
      <c r="W26" s="22"/>
      <c r="X26" s="22"/>
      <c r="Y26" s="22"/>
      <c r="Z26" s="22"/>
    </row>
    <row r="27" spans="1:26" ht="39.950000000000003" customHeight="1" thickTop="1" x14ac:dyDescent="0.25">
      <c r="A27" s="99" t="s">
        <v>3</v>
      </c>
      <c r="B27" s="100">
        <f>COUNTA('gm rez'!L3:L114)</f>
        <v>112</v>
      </c>
      <c r="C27" s="101">
        <f>SUM('gm rez'!K3:K114)</f>
        <v>172259574</v>
      </c>
      <c r="D27" s="102">
        <f>SUM('gm rez'!M3:M114)</f>
        <v>76260168.899999991</v>
      </c>
      <c r="E27" s="103">
        <f>SUM('gm rez'!L3:L114)</f>
        <v>95999405.099999979</v>
      </c>
      <c r="F27" s="104">
        <f>SUM('gm rez'!O3:O114)</f>
        <v>0</v>
      </c>
      <c r="G27" s="101">
        <f>SUM('gm rez'!P3:P114)</f>
        <v>0</v>
      </c>
      <c r="H27" s="101">
        <f>SUM('gm rez'!Q3:Q114)</f>
        <v>0</v>
      </c>
      <c r="I27" s="101">
        <f>SUM('gm rez'!R3:R114)</f>
        <v>0</v>
      </c>
      <c r="J27" s="101">
        <f>SUM('gm rez'!S3:S114)</f>
        <v>0</v>
      </c>
      <c r="K27" s="101">
        <f>SUM('gm rez'!T3:T114)</f>
        <v>0</v>
      </c>
      <c r="L27" s="101">
        <f>SUM('gm rez'!U3:U114)</f>
        <v>94074009.899999991</v>
      </c>
      <c r="M27" s="101">
        <f>SUM('gm rez'!V3:V114)</f>
        <v>29566.2</v>
      </c>
      <c r="N27" s="101">
        <f>SUM('gm rez'!W3:W114)</f>
        <v>1895829</v>
      </c>
      <c r="O27" s="101">
        <f>SUM('gm rez'!X3:X114)</f>
        <v>0</v>
      </c>
      <c r="P27" s="101">
        <f>SUM('gm rez'!Y3:Y114)</f>
        <v>0</v>
      </c>
      <c r="Q27" s="105">
        <f>SUM('gm rez'!Z3:Z114)</f>
        <v>0</v>
      </c>
      <c r="R27" s="20" t="b">
        <f t="shared" si="0"/>
        <v>1</v>
      </c>
      <c r="S27" s="42" t="b">
        <f t="shared" si="1"/>
        <v>1</v>
      </c>
      <c r="T27" s="27"/>
      <c r="U27" s="27"/>
      <c r="V27" s="28"/>
      <c r="W27" s="28"/>
      <c r="X27" s="23"/>
      <c r="Y27" s="12"/>
      <c r="Z27" s="12"/>
    </row>
    <row r="28" spans="1:26" ht="39.950000000000003" customHeight="1" x14ac:dyDescent="0.25">
      <c r="A28" s="107" t="s">
        <v>38</v>
      </c>
      <c r="B28" s="152">
        <f>COUNTIF('gm rez'!C3:C114,"N")</f>
        <v>111</v>
      </c>
      <c r="C28" s="153">
        <f>SUMIF('gm rez'!C3:C114,"N",'gm rez'!K3:K114)</f>
        <v>169040820</v>
      </c>
      <c r="D28" s="154">
        <f>SUMIF('gm rez'!C3:C114,"N",'gm rez'!M3:M114)</f>
        <v>74972667.299999997</v>
      </c>
      <c r="E28" s="51">
        <f>SUMIF('gm rez'!C3:C114,"N",'gm rez'!L3:L114)</f>
        <v>94068152.699999988</v>
      </c>
      <c r="F28" s="160">
        <f>SUMIF('gm rez'!C3:C114,"N",'gm rez'!O3:O114)</f>
        <v>0</v>
      </c>
      <c r="G28" s="153">
        <f>SUMIF('gm rez'!C3:C114,"N",'gm rez'!P3:P114)</f>
        <v>0</v>
      </c>
      <c r="H28" s="153">
        <f>SUMIF('gm rez'!C3:C114,"N",'gm rez'!Q3:Q114)</f>
        <v>0</v>
      </c>
      <c r="I28" s="153">
        <f>SUMIF('gm rez'!C3:C114,"N",'gm rez'!R3:R114)</f>
        <v>0</v>
      </c>
      <c r="J28" s="153">
        <f>SUMIF('gm rez'!C3:C114,"N",'gm rez'!S3:S114)</f>
        <v>0</v>
      </c>
      <c r="K28" s="153">
        <f>SUMIF('gm rez'!C3:C114,"N",'gm rez'!T3:T114)</f>
        <v>0</v>
      </c>
      <c r="L28" s="153">
        <f>SUMIF('gm rez'!C3:C114,"N",'gm rez'!U3:U114)</f>
        <v>94068152.699999988</v>
      </c>
      <c r="M28" s="153">
        <f>SUMIF('gm rez'!C3:C114,"N",'gm rez'!V3:V114)</f>
        <v>0</v>
      </c>
      <c r="N28" s="153">
        <f>SUMIF('gm rez'!C3:C114,"N",'gm rez'!W3:W114)</f>
        <v>0</v>
      </c>
      <c r="O28" s="153">
        <f>SUMIF('gm rez'!C3:C114,"N",'gm rez'!X3:X114)</f>
        <v>0</v>
      </c>
      <c r="P28" s="153">
        <f>SUMIF('gm rez'!D3:D114,"N",'gm rez'!Y3:Y114)</f>
        <v>0</v>
      </c>
      <c r="Q28" s="161">
        <f>SUMIF('gm rez'!E3:E114,"N",'gm rez'!Z3:Z114)</f>
        <v>0</v>
      </c>
      <c r="R28" s="20" t="b">
        <f t="shared" si="0"/>
        <v>1</v>
      </c>
      <c r="S28" s="42" t="b">
        <f t="shared" si="1"/>
        <v>1</v>
      </c>
      <c r="T28" s="27"/>
      <c r="U28" s="27"/>
      <c r="V28" s="28"/>
      <c r="W28" s="28"/>
      <c r="X28" s="23"/>
      <c r="Y28" s="12"/>
      <c r="Z28" s="12"/>
    </row>
    <row r="29" spans="1:26" ht="39.950000000000003" customHeight="1" thickBot="1" x14ac:dyDescent="0.3">
      <c r="A29" s="108" t="s">
        <v>39</v>
      </c>
      <c r="B29" s="155">
        <f>COUNTIF('gm rez'!C3:C114,"W")</f>
        <v>1</v>
      </c>
      <c r="C29" s="156">
        <f>SUMIF('gm rez'!C3:C114,"W",'gm rez'!K3:K114)</f>
        <v>3218754</v>
      </c>
      <c r="D29" s="157">
        <f>SUMIF('gm rez'!C3:C114,"W",'gm rez'!M3:M114)</f>
        <v>1287501.6000000001</v>
      </c>
      <c r="E29" s="109">
        <f>SUMIF('gm rez'!C3:C114,"W",'gm rez'!L3:L114)</f>
        <v>1931252.4</v>
      </c>
      <c r="F29" s="162">
        <f>SUMIF('gm rez'!C3:C114,"W",'gm rez'!O3:O114)</f>
        <v>0</v>
      </c>
      <c r="G29" s="156">
        <f>SUMIF('gm rez'!C3:C114,"W",'gm rez'!P3:P114)</f>
        <v>0</v>
      </c>
      <c r="H29" s="156">
        <f>SUMIF('gm rez'!C3:C114,"W",'gm rez'!Q3:Q114)</f>
        <v>0</v>
      </c>
      <c r="I29" s="156">
        <f>SUMIF('gm rez'!C3:C114,"W",'gm rez'!R3:R114)</f>
        <v>0</v>
      </c>
      <c r="J29" s="156">
        <f>SUMIF('gm rez'!C3:C114,"W",'gm rez'!S3:S114)</f>
        <v>0</v>
      </c>
      <c r="K29" s="156">
        <f>SUMIF('gm rez'!C3:C114,"W",'gm rez'!T3:T114)</f>
        <v>0</v>
      </c>
      <c r="L29" s="156">
        <f>SUMIF('gm rez'!C3:C114,"W",'gm rez'!U3:U114)</f>
        <v>5857.2</v>
      </c>
      <c r="M29" s="156">
        <f>SUMIF('gm rez'!C3:C114,"W",'gm rez'!V3:V114)</f>
        <v>29566.2</v>
      </c>
      <c r="N29" s="156">
        <f>SUMIF('gm rez'!C3:C114,"W",'gm rez'!W3:W114)</f>
        <v>1895829</v>
      </c>
      <c r="O29" s="156">
        <f>SUMIF('gm rez'!C3:C114,"W",'gm rez'!X3:X114)</f>
        <v>0</v>
      </c>
      <c r="P29" s="156">
        <f>SUMIF('gm rez'!D3:D114,"W",'gm rez'!Y3:Y114)</f>
        <v>0</v>
      </c>
      <c r="Q29" s="163">
        <f>SUMIF('gm rez'!E3:E114,"W",'gm rez'!Z3:Z114)</f>
        <v>0</v>
      </c>
      <c r="R29" s="20" t="b">
        <f t="shared" si="0"/>
        <v>1</v>
      </c>
      <c r="S29" s="42" t="b">
        <f t="shared" si="1"/>
        <v>1</v>
      </c>
      <c r="T29" s="27"/>
      <c r="U29" s="27"/>
      <c r="V29" s="28"/>
      <c r="W29" s="28"/>
      <c r="X29" s="23"/>
      <c r="Y29" s="12"/>
      <c r="Z29" s="12"/>
    </row>
    <row r="30" spans="1:26" ht="39.950000000000003" customHeight="1" thickTop="1" x14ac:dyDescent="0.25">
      <c r="A30" s="174" t="s">
        <v>22</v>
      </c>
      <c r="B30" s="175">
        <f>B24+B27</f>
        <v>112</v>
      </c>
      <c r="C30" s="176">
        <f t="shared" ref="C30:O30" si="5">C24+C27</f>
        <v>172259574</v>
      </c>
      <c r="D30" s="177">
        <f t="shared" si="5"/>
        <v>76260168.899999991</v>
      </c>
      <c r="E30" s="178">
        <f t="shared" si="5"/>
        <v>95999405.099999979</v>
      </c>
      <c r="F30" s="179">
        <f t="shared" si="5"/>
        <v>0</v>
      </c>
      <c r="G30" s="176">
        <f t="shared" si="5"/>
        <v>0</v>
      </c>
      <c r="H30" s="176">
        <f t="shared" si="5"/>
        <v>0</v>
      </c>
      <c r="I30" s="176">
        <f t="shared" si="5"/>
        <v>0</v>
      </c>
      <c r="J30" s="176">
        <f t="shared" si="5"/>
        <v>0</v>
      </c>
      <c r="K30" s="176">
        <f t="shared" si="5"/>
        <v>0</v>
      </c>
      <c r="L30" s="176">
        <f t="shared" si="5"/>
        <v>94074009.899999991</v>
      </c>
      <c r="M30" s="176">
        <f t="shared" si="5"/>
        <v>29566.2</v>
      </c>
      <c r="N30" s="176">
        <f t="shared" si="5"/>
        <v>1895829</v>
      </c>
      <c r="O30" s="176">
        <f t="shared" si="5"/>
        <v>0</v>
      </c>
      <c r="P30" s="176">
        <f t="shared" ref="P30:Q32" si="6">P24+P27</f>
        <v>0</v>
      </c>
      <c r="Q30" s="180">
        <f t="shared" si="6"/>
        <v>0</v>
      </c>
      <c r="R30" s="20" t="b">
        <f t="shared" si="0"/>
        <v>1</v>
      </c>
      <c r="S30" s="42" t="b">
        <f t="shared" si="1"/>
        <v>1</v>
      </c>
      <c r="T30" s="29"/>
      <c r="U30" s="29"/>
      <c r="V30" s="2"/>
      <c r="W30" s="2"/>
    </row>
    <row r="31" spans="1:26" ht="39.950000000000003" customHeight="1" x14ac:dyDescent="0.25">
      <c r="A31" s="85" t="s">
        <v>38</v>
      </c>
      <c r="B31" s="83">
        <f t="shared" ref="B31:O31" si="7">B25+B28</f>
        <v>111</v>
      </c>
      <c r="C31" s="74">
        <f t="shared" si="7"/>
        <v>169040820</v>
      </c>
      <c r="D31" s="88">
        <f t="shared" si="7"/>
        <v>74972667.299999997</v>
      </c>
      <c r="E31" s="51">
        <f t="shared" si="7"/>
        <v>94068152.699999988</v>
      </c>
      <c r="F31" s="93">
        <f t="shared" si="7"/>
        <v>0</v>
      </c>
      <c r="G31" s="74">
        <f t="shared" si="7"/>
        <v>0</v>
      </c>
      <c r="H31" s="74">
        <f t="shared" si="7"/>
        <v>0</v>
      </c>
      <c r="I31" s="74">
        <f t="shared" si="7"/>
        <v>0</v>
      </c>
      <c r="J31" s="74">
        <f t="shared" si="7"/>
        <v>0</v>
      </c>
      <c r="K31" s="74">
        <f t="shared" si="7"/>
        <v>0</v>
      </c>
      <c r="L31" s="74">
        <f t="shared" si="7"/>
        <v>94068152.699999988</v>
      </c>
      <c r="M31" s="74">
        <f t="shared" si="7"/>
        <v>0</v>
      </c>
      <c r="N31" s="74">
        <f t="shared" si="7"/>
        <v>0</v>
      </c>
      <c r="O31" s="74">
        <f t="shared" si="7"/>
        <v>0</v>
      </c>
      <c r="P31" s="74">
        <f t="shared" si="6"/>
        <v>0</v>
      </c>
      <c r="Q31" s="80">
        <f t="shared" si="6"/>
        <v>0</v>
      </c>
      <c r="R31" s="20" t="b">
        <f t="shared" si="0"/>
        <v>1</v>
      </c>
      <c r="S31" s="42" t="b">
        <f t="shared" si="1"/>
        <v>1</v>
      </c>
      <c r="T31" s="29"/>
      <c r="U31" s="29"/>
      <c r="V31" s="2"/>
      <c r="W31" s="2"/>
    </row>
    <row r="32" spans="1:26" ht="39.950000000000003" customHeight="1" thickBot="1" x14ac:dyDescent="0.3">
      <c r="A32" s="127" t="s">
        <v>39</v>
      </c>
      <c r="B32" s="128">
        <f t="shared" ref="B32:O32" si="8">B26+B29</f>
        <v>1</v>
      </c>
      <c r="C32" s="129">
        <f t="shared" si="8"/>
        <v>3218754</v>
      </c>
      <c r="D32" s="130">
        <f t="shared" si="8"/>
        <v>1287501.6000000001</v>
      </c>
      <c r="E32" s="131">
        <f t="shared" si="8"/>
        <v>1931252.4</v>
      </c>
      <c r="F32" s="132">
        <f t="shared" si="8"/>
        <v>0</v>
      </c>
      <c r="G32" s="129">
        <f t="shared" si="8"/>
        <v>0</v>
      </c>
      <c r="H32" s="129">
        <f t="shared" si="8"/>
        <v>0</v>
      </c>
      <c r="I32" s="129">
        <f t="shared" si="8"/>
        <v>0</v>
      </c>
      <c r="J32" s="129">
        <f t="shared" si="8"/>
        <v>0</v>
      </c>
      <c r="K32" s="129">
        <f t="shared" si="8"/>
        <v>0</v>
      </c>
      <c r="L32" s="129">
        <f t="shared" si="8"/>
        <v>5857.2</v>
      </c>
      <c r="M32" s="129">
        <f t="shared" si="8"/>
        <v>29566.2</v>
      </c>
      <c r="N32" s="129">
        <f t="shared" si="8"/>
        <v>1895829</v>
      </c>
      <c r="O32" s="129">
        <f t="shared" si="8"/>
        <v>0</v>
      </c>
      <c r="P32" s="129">
        <f t="shared" si="6"/>
        <v>0</v>
      </c>
      <c r="Q32" s="133">
        <f t="shared" si="6"/>
        <v>0</v>
      </c>
      <c r="R32" s="20" t="b">
        <f t="shared" si="0"/>
        <v>1</v>
      </c>
      <c r="S32" s="42" t="b">
        <f t="shared" si="1"/>
        <v>1</v>
      </c>
      <c r="T32" s="29"/>
      <c r="U32" s="29"/>
      <c r="V32" s="2"/>
      <c r="W32" s="2"/>
    </row>
    <row r="33" spans="1:23" ht="39.950000000000003" customHeight="1" thickTop="1" x14ac:dyDescent="0.25">
      <c r="A33" s="134" t="s">
        <v>33</v>
      </c>
      <c r="B33" s="135">
        <f>B20+B30</f>
        <v>232</v>
      </c>
      <c r="C33" s="136">
        <f t="shared" ref="C33:O33" si="9">C20+C30</f>
        <v>555948181.78999996</v>
      </c>
      <c r="D33" s="137">
        <f t="shared" si="9"/>
        <v>234628474.45999998</v>
      </c>
      <c r="E33" s="138">
        <f t="shared" si="9"/>
        <v>321319707.32999998</v>
      </c>
      <c r="F33" s="139">
        <f t="shared" si="9"/>
        <v>4858.5</v>
      </c>
      <c r="G33" s="136">
        <f t="shared" si="9"/>
        <v>19054.5</v>
      </c>
      <c r="H33" s="136">
        <f t="shared" si="9"/>
        <v>335016.90000000002</v>
      </c>
      <c r="I33" s="136">
        <f t="shared" si="9"/>
        <v>4772629.6300000008</v>
      </c>
      <c r="J33" s="136">
        <f t="shared" si="9"/>
        <v>8456951.7999999989</v>
      </c>
      <c r="K33" s="136">
        <f t="shared" si="9"/>
        <v>30589178.350000001</v>
      </c>
      <c r="L33" s="136">
        <f t="shared" si="9"/>
        <v>260119322.05000001</v>
      </c>
      <c r="M33" s="136">
        <f t="shared" si="9"/>
        <v>11346610.6</v>
      </c>
      <c r="N33" s="136">
        <f t="shared" si="9"/>
        <v>5676085</v>
      </c>
      <c r="O33" s="136">
        <f t="shared" si="9"/>
        <v>0</v>
      </c>
      <c r="P33" s="136">
        <f>P20+P30</f>
        <v>0</v>
      </c>
      <c r="Q33" s="140">
        <f>Q20+Q30</f>
        <v>0</v>
      </c>
      <c r="R33" s="20" t="b">
        <f t="shared" si="0"/>
        <v>1</v>
      </c>
      <c r="S33" s="42" t="b">
        <f t="shared" si="1"/>
        <v>1</v>
      </c>
      <c r="T33" s="29"/>
      <c r="U33" s="29"/>
      <c r="V33" s="2"/>
      <c r="W33" s="2"/>
    </row>
    <row r="34" spans="1:23" ht="39.950000000000003" customHeight="1" x14ac:dyDescent="0.25">
      <c r="A34" s="167" t="s">
        <v>37</v>
      </c>
      <c r="B34" s="168">
        <f>B21</f>
        <v>14</v>
      </c>
      <c r="C34" s="169">
        <f t="shared" ref="C34:O34" si="10">C21</f>
        <v>97854650.790000007</v>
      </c>
      <c r="D34" s="170">
        <f t="shared" si="10"/>
        <v>44195196.619999997</v>
      </c>
      <c r="E34" s="52">
        <f t="shared" si="10"/>
        <v>53659454.170000002</v>
      </c>
      <c r="F34" s="171">
        <f t="shared" si="10"/>
        <v>4858.5</v>
      </c>
      <c r="G34" s="169">
        <f t="shared" si="10"/>
        <v>19054.5</v>
      </c>
      <c r="H34" s="169">
        <f t="shared" si="10"/>
        <v>335016.90000000002</v>
      </c>
      <c r="I34" s="169">
        <f t="shared" si="10"/>
        <v>4772629.6300000008</v>
      </c>
      <c r="J34" s="169">
        <f t="shared" si="10"/>
        <v>8456951.7999999989</v>
      </c>
      <c r="K34" s="169">
        <f t="shared" si="10"/>
        <v>30589178.350000001</v>
      </c>
      <c r="L34" s="169">
        <f t="shared" si="10"/>
        <v>8977153.8900000006</v>
      </c>
      <c r="M34" s="169">
        <f t="shared" si="10"/>
        <v>504610.6</v>
      </c>
      <c r="N34" s="169">
        <f t="shared" si="10"/>
        <v>0</v>
      </c>
      <c r="O34" s="169">
        <f t="shared" si="10"/>
        <v>0</v>
      </c>
      <c r="P34" s="169">
        <f>P21</f>
        <v>0</v>
      </c>
      <c r="Q34" s="172">
        <f>Q21</f>
        <v>0</v>
      </c>
      <c r="R34" s="20" t="b">
        <f t="shared" si="0"/>
        <v>1</v>
      </c>
      <c r="S34" s="42" t="b">
        <f t="shared" si="1"/>
        <v>1</v>
      </c>
      <c r="T34" s="29"/>
      <c r="U34" s="29"/>
      <c r="V34" s="2"/>
      <c r="W34" s="2"/>
    </row>
    <row r="35" spans="1:23" ht="39.950000000000003" customHeight="1" x14ac:dyDescent="0.25">
      <c r="A35" s="141" t="s">
        <v>38</v>
      </c>
      <c r="B35" s="84">
        <f>B22+B31</f>
        <v>212</v>
      </c>
      <c r="C35" s="75">
        <f t="shared" ref="C35:O35" si="11">C22+C31</f>
        <v>414263773</v>
      </c>
      <c r="D35" s="89">
        <f t="shared" si="11"/>
        <v>169747151.74000001</v>
      </c>
      <c r="E35" s="95">
        <f t="shared" si="11"/>
        <v>244516621.25999999</v>
      </c>
      <c r="F35" s="94">
        <f t="shared" si="11"/>
        <v>0</v>
      </c>
      <c r="G35" s="75">
        <f t="shared" si="11"/>
        <v>0</v>
      </c>
      <c r="H35" s="75">
        <f t="shared" si="11"/>
        <v>0</v>
      </c>
      <c r="I35" s="75">
        <f t="shared" si="11"/>
        <v>0</v>
      </c>
      <c r="J35" s="75">
        <f t="shared" si="11"/>
        <v>0</v>
      </c>
      <c r="K35" s="75">
        <f t="shared" si="11"/>
        <v>0</v>
      </c>
      <c r="L35" s="75">
        <f t="shared" si="11"/>
        <v>244516621.25999999</v>
      </c>
      <c r="M35" s="75">
        <f t="shared" si="11"/>
        <v>0</v>
      </c>
      <c r="N35" s="75">
        <f t="shared" si="11"/>
        <v>0</v>
      </c>
      <c r="O35" s="75">
        <f t="shared" si="11"/>
        <v>0</v>
      </c>
      <c r="P35" s="75">
        <f>P22+P31</f>
        <v>0</v>
      </c>
      <c r="Q35" s="142">
        <f>Q22+Q31</f>
        <v>0</v>
      </c>
      <c r="R35" s="20" t="b">
        <f t="shared" si="0"/>
        <v>1</v>
      </c>
      <c r="S35" s="42" t="b">
        <f t="shared" si="1"/>
        <v>1</v>
      </c>
      <c r="T35" s="29"/>
      <c r="U35" s="29"/>
      <c r="V35" s="2"/>
      <c r="W35" s="2"/>
    </row>
    <row r="36" spans="1:23" ht="39.950000000000003" customHeight="1" thickBot="1" x14ac:dyDescent="0.3">
      <c r="A36" s="143" t="s">
        <v>39</v>
      </c>
      <c r="B36" s="144">
        <f>B23+B32</f>
        <v>6</v>
      </c>
      <c r="C36" s="145">
        <f t="shared" ref="C36:O36" si="12">C23+C32</f>
        <v>43829758</v>
      </c>
      <c r="D36" s="146">
        <f t="shared" si="12"/>
        <v>20686126.100000001</v>
      </c>
      <c r="E36" s="109">
        <f t="shared" si="12"/>
        <v>23143631.899999999</v>
      </c>
      <c r="F36" s="147">
        <f t="shared" si="12"/>
        <v>0</v>
      </c>
      <c r="G36" s="145">
        <f t="shared" si="12"/>
        <v>0</v>
      </c>
      <c r="H36" s="145">
        <f t="shared" si="12"/>
        <v>0</v>
      </c>
      <c r="I36" s="145">
        <f t="shared" si="12"/>
        <v>0</v>
      </c>
      <c r="J36" s="145">
        <f t="shared" si="12"/>
        <v>0</v>
      </c>
      <c r="K36" s="145">
        <f t="shared" si="12"/>
        <v>0</v>
      </c>
      <c r="L36" s="145">
        <f t="shared" si="12"/>
        <v>6625546.9000000004</v>
      </c>
      <c r="M36" s="145">
        <f t="shared" si="12"/>
        <v>10842000</v>
      </c>
      <c r="N36" s="145">
        <f t="shared" si="12"/>
        <v>5676085</v>
      </c>
      <c r="O36" s="145">
        <f t="shared" si="12"/>
        <v>0</v>
      </c>
      <c r="P36" s="145">
        <f>P23+P32</f>
        <v>0</v>
      </c>
      <c r="Q36" s="148">
        <f>Q23+Q32</f>
        <v>0</v>
      </c>
      <c r="R36" s="20" t="b">
        <f t="shared" si="0"/>
        <v>1</v>
      </c>
      <c r="S36" s="42" t="b">
        <f t="shared" si="1"/>
        <v>1</v>
      </c>
      <c r="T36" s="29"/>
      <c r="U36" s="29"/>
      <c r="V36" s="2"/>
      <c r="W36" s="2"/>
    </row>
    <row r="37" spans="1:23" ht="15.75" thickTop="1" x14ac:dyDescent="0.25">
      <c r="A37" s="30"/>
      <c r="B37" s="30" t="b">
        <f>B12+B16=B20</f>
        <v>1</v>
      </c>
      <c r="C37" s="30" t="b">
        <f t="shared" ref="C37:Q37" si="13">C12+C16=C20</f>
        <v>1</v>
      </c>
      <c r="D37" s="30" t="b">
        <f t="shared" si="13"/>
        <v>1</v>
      </c>
      <c r="E37" s="30" t="b">
        <f t="shared" si="13"/>
        <v>1</v>
      </c>
      <c r="F37" s="30" t="b">
        <f t="shared" si="13"/>
        <v>1</v>
      </c>
      <c r="G37" s="30" t="b">
        <f t="shared" si="13"/>
        <v>1</v>
      </c>
      <c r="H37" s="30" t="b">
        <f t="shared" si="13"/>
        <v>1</v>
      </c>
      <c r="I37" s="30" t="b">
        <f t="shared" si="13"/>
        <v>1</v>
      </c>
      <c r="J37" s="30" t="b">
        <f t="shared" si="13"/>
        <v>1</v>
      </c>
      <c r="K37" s="30" t="b">
        <f t="shared" si="13"/>
        <v>1</v>
      </c>
      <c r="L37" s="30" t="b">
        <f t="shared" si="13"/>
        <v>1</v>
      </c>
      <c r="M37" s="30" t="b">
        <f t="shared" si="13"/>
        <v>1</v>
      </c>
      <c r="N37" s="30" t="b">
        <f t="shared" si="13"/>
        <v>1</v>
      </c>
      <c r="O37" s="30" t="b">
        <f t="shared" si="13"/>
        <v>1</v>
      </c>
      <c r="P37" s="30" t="b">
        <f t="shared" si="13"/>
        <v>1</v>
      </c>
      <c r="Q37" s="30" t="b">
        <f t="shared" si="13"/>
        <v>1</v>
      </c>
      <c r="R37" s="30"/>
      <c r="S37" s="30"/>
      <c r="T37" s="29"/>
      <c r="U37" s="29"/>
      <c r="V37" s="2"/>
      <c r="W37" s="2"/>
    </row>
    <row r="38" spans="1:23" x14ac:dyDescent="0.25">
      <c r="A38" s="30"/>
      <c r="B38" s="30" t="b">
        <f>B13+B17=B21</f>
        <v>1</v>
      </c>
      <c r="C38" s="30" t="b">
        <f t="shared" ref="C38:Q38" si="14">C13+C17=C21</f>
        <v>1</v>
      </c>
      <c r="D38" s="30" t="b">
        <f t="shared" si="14"/>
        <v>1</v>
      </c>
      <c r="E38" s="30" t="b">
        <f t="shared" si="14"/>
        <v>1</v>
      </c>
      <c r="F38" s="30" t="b">
        <f t="shared" si="14"/>
        <v>1</v>
      </c>
      <c r="G38" s="30" t="b">
        <f t="shared" si="14"/>
        <v>1</v>
      </c>
      <c r="H38" s="30" t="b">
        <f t="shared" si="14"/>
        <v>1</v>
      </c>
      <c r="I38" s="30" t="b">
        <f t="shared" si="14"/>
        <v>1</v>
      </c>
      <c r="J38" s="30" t="b">
        <f t="shared" si="14"/>
        <v>1</v>
      </c>
      <c r="K38" s="30" t="b">
        <f t="shared" si="14"/>
        <v>1</v>
      </c>
      <c r="L38" s="30" t="b">
        <f t="shared" si="14"/>
        <v>1</v>
      </c>
      <c r="M38" s="30" t="b">
        <f t="shared" si="14"/>
        <v>1</v>
      </c>
      <c r="N38" s="30" t="b">
        <f t="shared" si="14"/>
        <v>1</v>
      </c>
      <c r="O38" s="30" t="b">
        <f t="shared" si="14"/>
        <v>1</v>
      </c>
      <c r="P38" s="30" t="b">
        <f t="shared" si="14"/>
        <v>1</v>
      </c>
      <c r="Q38" s="30" t="b">
        <f t="shared" si="14"/>
        <v>1</v>
      </c>
      <c r="R38" s="30"/>
      <c r="S38" s="30"/>
      <c r="T38" s="29"/>
      <c r="U38" s="29"/>
      <c r="V38" s="2"/>
      <c r="W38" s="2"/>
    </row>
    <row r="39" spans="1:23" x14ac:dyDescent="0.25">
      <c r="A39" s="30"/>
      <c r="B39" s="30" t="b">
        <f>B14+B18=B22</f>
        <v>1</v>
      </c>
      <c r="C39" s="30" t="b">
        <f t="shared" ref="C39:Q39" si="15">C14+C18=C22</f>
        <v>1</v>
      </c>
      <c r="D39" s="30" t="b">
        <f t="shared" si="15"/>
        <v>1</v>
      </c>
      <c r="E39" s="30" t="b">
        <f t="shared" si="15"/>
        <v>1</v>
      </c>
      <c r="F39" s="30" t="b">
        <f t="shared" si="15"/>
        <v>1</v>
      </c>
      <c r="G39" s="30" t="b">
        <f t="shared" si="15"/>
        <v>1</v>
      </c>
      <c r="H39" s="30" t="b">
        <f t="shared" si="15"/>
        <v>1</v>
      </c>
      <c r="I39" s="30" t="b">
        <f t="shared" si="15"/>
        <v>1</v>
      </c>
      <c r="J39" s="30" t="b">
        <f t="shared" si="15"/>
        <v>1</v>
      </c>
      <c r="K39" s="30" t="b">
        <f t="shared" si="15"/>
        <v>1</v>
      </c>
      <c r="L39" s="30" t="b">
        <f t="shared" si="15"/>
        <v>1</v>
      </c>
      <c r="M39" s="30" t="b">
        <f t="shared" si="15"/>
        <v>1</v>
      </c>
      <c r="N39" s="30" t="b">
        <f t="shared" si="15"/>
        <v>1</v>
      </c>
      <c r="O39" s="30" t="b">
        <f t="shared" si="15"/>
        <v>1</v>
      </c>
      <c r="P39" s="30" t="b">
        <f t="shared" si="15"/>
        <v>1</v>
      </c>
      <c r="Q39" s="30" t="b">
        <f t="shared" si="15"/>
        <v>1</v>
      </c>
      <c r="R39" s="30"/>
      <c r="S39" s="30"/>
      <c r="T39" s="29"/>
      <c r="U39" s="29"/>
      <c r="V39" s="2"/>
      <c r="W39" s="2"/>
    </row>
    <row r="40" spans="1:23" x14ac:dyDescent="0.25">
      <c r="A40" s="30"/>
      <c r="B40" s="30" t="b">
        <f>B15+B19=B23</f>
        <v>1</v>
      </c>
      <c r="C40" s="30" t="b">
        <f t="shared" ref="C40:Q40" si="16">C15+C19=C23</f>
        <v>1</v>
      </c>
      <c r="D40" s="30" t="b">
        <f t="shared" si="16"/>
        <v>1</v>
      </c>
      <c r="E40" s="30" t="b">
        <f t="shared" si="16"/>
        <v>1</v>
      </c>
      <c r="F40" s="30" t="b">
        <f t="shared" si="16"/>
        <v>1</v>
      </c>
      <c r="G40" s="30" t="b">
        <f t="shared" si="16"/>
        <v>1</v>
      </c>
      <c r="H40" s="30" t="b">
        <f t="shared" si="16"/>
        <v>1</v>
      </c>
      <c r="I40" s="30" t="b">
        <f t="shared" si="16"/>
        <v>1</v>
      </c>
      <c r="J40" s="30" t="b">
        <f t="shared" si="16"/>
        <v>1</v>
      </c>
      <c r="K40" s="30" t="b">
        <f t="shared" si="16"/>
        <v>1</v>
      </c>
      <c r="L40" s="30" t="b">
        <f t="shared" si="16"/>
        <v>1</v>
      </c>
      <c r="M40" s="30" t="b">
        <f t="shared" si="16"/>
        <v>1</v>
      </c>
      <c r="N40" s="30" t="b">
        <f t="shared" si="16"/>
        <v>1</v>
      </c>
      <c r="O40" s="30" t="b">
        <f t="shared" si="16"/>
        <v>1</v>
      </c>
      <c r="P40" s="30" t="b">
        <f t="shared" si="16"/>
        <v>1</v>
      </c>
      <c r="Q40" s="30" t="b">
        <f t="shared" si="16"/>
        <v>1</v>
      </c>
      <c r="R40" s="30"/>
      <c r="S40" s="30"/>
      <c r="T40" s="29"/>
      <c r="U40" s="29"/>
      <c r="V40" s="2"/>
      <c r="W40" s="2"/>
    </row>
    <row r="41" spans="1:23" x14ac:dyDescent="0.25">
      <c r="A41" s="31"/>
      <c r="B41" s="31" t="b">
        <f>B24+B27=B30</f>
        <v>1</v>
      </c>
      <c r="C41" s="31" t="b">
        <f t="shared" ref="C41:Q41" si="17">C24+C27=C30</f>
        <v>1</v>
      </c>
      <c r="D41" s="31" t="b">
        <f t="shared" si="17"/>
        <v>1</v>
      </c>
      <c r="E41" s="31" t="b">
        <f t="shared" si="17"/>
        <v>1</v>
      </c>
      <c r="F41" s="31" t="b">
        <f t="shared" si="17"/>
        <v>1</v>
      </c>
      <c r="G41" s="31" t="b">
        <f t="shared" si="17"/>
        <v>1</v>
      </c>
      <c r="H41" s="31" t="b">
        <f t="shared" si="17"/>
        <v>1</v>
      </c>
      <c r="I41" s="31" t="b">
        <f t="shared" si="17"/>
        <v>1</v>
      </c>
      <c r="J41" s="31" t="b">
        <f t="shared" si="17"/>
        <v>1</v>
      </c>
      <c r="K41" s="31" t="b">
        <f t="shared" si="17"/>
        <v>1</v>
      </c>
      <c r="L41" s="31" t="b">
        <f t="shared" si="17"/>
        <v>1</v>
      </c>
      <c r="M41" s="31" t="b">
        <f t="shared" si="17"/>
        <v>1</v>
      </c>
      <c r="N41" s="31" t="b">
        <f t="shared" si="17"/>
        <v>1</v>
      </c>
      <c r="O41" s="31" t="b">
        <f t="shared" si="17"/>
        <v>1</v>
      </c>
      <c r="P41" s="31" t="b">
        <f t="shared" si="17"/>
        <v>1</v>
      </c>
      <c r="Q41" s="31" t="b">
        <f t="shared" si="17"/>
        <v>1</v>
      </c>
      <c r="R41" s="31"/>
      <c r="S41" s="31"/>
      <c r="T41" s="2"/>
      <c r="U41" s="2"/>
      <c r="V41" s="2"/>
      <c r="W41" s="2"/>
    </row>
    <row r="42" spans="1:23" x14ac:dyDescent="0.25">
      <c r="A42" s="31"/>
      <c r="B42" s="31" t="b">
        <f>B28+B25=B31</f>
        <v>1</v>
      </c>
      <c r="C42" s="31" t="b">
        <f t="shared" ref="C42:Q42" si="18">C28+C25=C31</f>
        <v>1</v>
      </c>
      <c r="D42" s="31" t="b">
        <f t="shared" si="18"/>
        <v>1</v>
      </c>
      <c r="E42" s="31" t="b">
        <f t="shared" si="18"/>
        <v>1</v>
      </c>
      <c r="F42" s="31" t="b">
        <f t="shared" si="18"/>
        <v>1</v>
      </c>
      <c r="G42" s="31" t="b">
        <f t="shared" si="18"/>
        <v>1</v>
      </c>
      <c r="H42" s="31" t="b">
        <f t="shared" si="18"/>
        <v>1</v>
      </c>
      <c r="I42" s="31" t="b">
        <f t="shared" si="18"/>
        <v>1</v>
      </c>
      <c r="J42" s="31" t="b">
        <f t="shared" si="18"/>
        <v>1</v>
      </c>
      <c r="K42" s="31" t="b">
        <f t="shared" si="18"/>
        <v>1</v>
      </c>
      <c r="L42" s="31" t="b">
        <f>L28+L25=L31</f>
        <v>1</v>
      </c>
      <c r="M42" s="31" t="b">
        <f t="shared" si="18"/>
        <v>1</v>
      </c>
      <c r="N42" s="31" t="b">
        <f t="shared" si="18"/>
        <v>1</v>
      </c>
      <c r="O42" s="31" t="b">
        <f t="shared" si="18"/>
        <v>1</v>
      </c>
      <c r="P42" s="31" t="b">
        <f t="shared" si="18"/>
        <v>1</v>
      </c>
      <c r="Q42" s="31" t="b">
        <f t="shared" si="18"/>
        <v>1</v>
      </c>
      <c r="R42" s="31"/>
      <c r="S42" s="31"/>
      <c r="T42" s="2"/>
      <c r="U42" s="2"/>
      <c r="V42" s="2"/>
      <c r="W42" s="2"/>
    </row>
    <row r="43" spans="1:23" x14ac:dyDescent="0.25">
      <c r="A43" s="31"/>
      <c r="B43" s="31" t="b">
        <f>B26+B29=B32</f>
        <v>1</v>
      </c>
      <c r="C43" s="31" t="b">
        <f t="shared" ref="C43:Q43" si="19">C26+C29=C32</f>
        <v>1</v>
      </c>
      <c r="D43" s="31" t="b">
        <f t="shared" si="19"/>
        <v>1</v>
      </c>
      <c r="E43" s="31" t="b">
        <f t="shared" si="19"/>
        <v>1</v>
      </c>
      <c r="F43" s="31" t="b">
        <f t="shared" si="19"/>
        <v>1</v>
      </c>
      <c r="G43" s="31" t="b">
        <f t="shared" si="19"/>
        <v>1</v>
      </c>
      <c r="H43" s="31" t="b">
        <f t="shared" si="19"/>
        <v>1</v>
      </c>
      <c r="I43" s="31" t="b">
        <f t="shared" si="19"/>
        <v>1</v>
      </c>
      <c r="J43" s="31" t="b">
        <f t="shared" si="19"/>
        <v>1</v>
      </c>
      <c r="K43" s="31" t="b">
        <f t="shared" si="19"/>
        <v>1</v>
      </c>
      <c r="L43" s="31" t="b">
        <f t="shared" si="19"/>
        <v>1</v>
      </c>
      <c r="M43" s="31" t="b">
        <f t="shared" si="19"/>
        <v>1</v>
      </c>
      <c r="N43" s="31" t="b">
        <f t="shared" si="19"/>
        <v>1</v>
      </c>
      <c r="O43" s="31" t="b">
        <f t="shared" si="19"/>
        <v>1</v>
      </c>
      <c r="P43" s="31" t="b">
        <f t="shared" si="19"/>
        <v>1</v>
      </c>
      <c r="Q43" s="31" t="b">
        <f t="shared" si="19"/>
        <v>1</v>
      </c>
      <c r="R43" s="31"/>
      <c r="S43" s="31"/>
      <c r="T43" s="2"/>
      <c r="U43" s="2"/>
      <c r="V43" s="2"/>
      <c r="W43" s="2"/>
    </row>
    <row r="44" spans="1:23" x14ac:dyDescent="0.25">
      <c r="B44" s="14" t="b">
        <f>B20+B30=B33</f>
        <v>1</v>
      </c>
      <c r="C44" s="14" t="b">
        <f t="shared" ref="C44:Q44" si="20">C20+C30=C33</f>
        <v>1</v>
      </c>
      <c r="D44" s="14" t="b">
        <f t="shared" si="20"/>
        <v>1</v>
      </c>
      <c r="E44" s="14" t="b">
        <f t="shared" si="20"/>
        <v>1</v>
      </c>
      <c r="F44" s="14" t="b">
        <f t="shared" si="20"/>
        <v>1</v>
      </c>
      <c r="G44" s="14" t="b">
        <f t="shared" si="20"/>
        <v>1</v>
      </c>
      <c r="H44" s="14" t="b">
        <f t="shared" si="20"/>
        <v>1</v>
      </c>
      <c r="I44" s="14" t="b">
        <f t="shared" si="20"/>
        <v>1</v>
      </c>
      <c r="J44" s="14" t="b">
        <f t="shared" si="20"/>
        <v>1</v>
      </c>
      <c r="K44" s="14" t="b">
        <f t="shared" si="20"/>
        <v>1</v>
      </c>
      <c r="L44" s="14" t="b">
        <f t="shared" si="20"/>
        <v>1</v>
      </c>
      <c r="M44" s="14" t="b">
        <f t="shared" si="20"/>
        <v>1</v>
      </c>
      <c r="N44" s="14" t="b">
        <f t="shared" si="20"/>
        <v>1</v>
      </c>
      <c r="O44" s="14" t="b">
        <f t="shared" si="20"/>
        <v>1</v>
      </c>
      <c r="P44" s="14" t="b">
        <f t="shared" si="20"/>
        <v>1</v>
      </c>
      <c r="Q44" s="14" t="b">
        <f t="shared" si="20"/>
        <v>1</v>
      </c>
    </row>
  </sheetData>
  <mergeCells count="7">
    <mergeCell ref="F2:N6"/>
    <mergeCell ref="F7:N7"/>
    <mergeCell ref="A10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8" scale="62" orientation="landscape" r:id="rId1"/>
  <headerFooter>
    <oddHeader>&amp;LWojewództwo warmińsko-mazurskie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8"/>
  <sheetViews>
    <sheetView showGridLines="0" view="pageBreakPreview" zoomScale="78" zoomScaleNormal="78" zoomScaleSheetLayoutView="78" workbookViewId="0">
      <selection sqref="A1:A2"/>
    </sheetView>
  </sheetViews>
  <sheetFormatPr defaultRowHeight="15" x14ac:dyDescent="0.25"/>
  <cols>
    <col min="1" max="1" width="7.5703125" style="3" customWidth="1"/>
    <col min="2" max="2" width="16.5703125" style="3" customWidth="1"/>
    <col min="3" max="3" width="15.28515625" style="3" customWidth="1"/>
    <col min="4" max="4" width="18.28515625" style="3" customWidth="1"/>
    <col min="5" max="5" width="12" style="3" customWidth="1"/>
    <col min="6" max="6" width="45.28515625" style="3" customWidth="1"/>
    <col min="7" max="7" width="8.5703125" style="3" customWidth="1"/>
    <col min="8" max="8" width="9.42578125" style="3" customWidth="1"/>
    <col min="9" max="9" width="19.28515625" style="3" customWidth="1"/>
    <col min="10" max="10" width="15.7109375" style="4" customWidth="1"/>
    <col min="11" max="11" width="17.42578125" style="3" customWidth="1"/>
    <col min="12" max="12" width="15.7109375" style="3" customWidth="1"/>
    <col min="13" max="13" width="15.7109375" style="1" customWidth="1"/>
    <col min="14" max="25" width="15.7109375" style="3" customWidth="1"/>
    <col min="26" max="26" width="15.7109375" style="43" customWidth="1"/>
    <col min="27" max="28" width="15.7109375" style="1" customWidth="1"/>
    <col min="29" max="29" width="15.7109375" style="43" customWidth="1"/>
    <col min="30" max="16384" width="9.140625" style="3"/>
  </cols>
  <sheetData>
    <row r="1" spans="1:29" ht="20.100000000000001" customHeight="1" x14ac:dyDescent="0.25">
      <c r="A1" s="305" t="s">
        <v>4</v>
      </c>
      <c r="B1" s="305" t="s">
        <v>5</v>
      </c>
      <c r="C1" s="313" t="s">
        <v>43</v>
      </c>
      <c r="D1" s="307" t="s">
        <v>6</v>
      </c>
      <c r="E1" s="307" t="s">
        <v>32</v>
      </c>
      <c r="F1" s="307" t="s">
        <v>7</v>
      </c>
      <c r="G1" s="305" t="s">
        <v>26</v>
      </c>
      <c r="H1" s="305" t="s">
        <v>8</v>
      </c>
      <c r="I1" s="305" t="s">
        <v>23</v>
      </c>
      <c r="J1" s="309" t="s">
        <v>9</v>
      </c>
      <c r="K1" s="305" t="s">
        <v>16</v>
      </c>
      <c r="L1" s="307" t="s">
        <v>13</v>
      </c>
      <c r="M1" s="305" t="s">
        <v>11</v>
      </c>
      <c r="N1" s="310" t="s">
        <v>12</v>
      </c>
      <c r="O1" s="311"/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1"/>
    </row>
    <row r="2" spans="1:29" ht="20.100000000000001" customHeight="1" x14ac:dyDescent="0.25">
      <c r="A2" s="305"/>
      <c r="B2" s="305"/>
      <c r="C2" s="314"/>
      <c r="D2" s="308"/>
      <c r="E2" s="308"/>
      <c r="F2" s="308"/>
      <c r="G2" s="305"/>
      <c r="H2" s="305"/>
      <c r="I2" s="305"/>
      <c r="J2" s="309"/>
      <c r="K2" s="305"/>
      <c r="L2" s="308"/>
      <c r="M2" s="305"/>
      <c r="N2" s="38">
        <v>2019</v>
      </c>
      <c r="O2" s="38">
        <v>2020</v>
      </c>
      <c r="P2" s="38">
        <v>2021</v>
      </c>
      <c r="Q2" s="38">
        <v>2022</v>
      </c>
      <c r="R2" s="38">
        <v>2023</v>
      </c>
      <c r="S2" s="38">
        <v>2024</v>
      </c>
      <c r="T2" s="38">
        <v>2025</v>
      </c>
      <c r="U2" s="38">
        <v>2026</v>
      </c>
      <c r="V2" s="38">
        <v>2027</v>
      </c>
      <c r="W2" s="38">
        <v>2028</v>
      </c>
      <c r="X2" s="173">
        <v>2029</v>
      </c>
      <c r="Y2" s="173">
        <v>2030</v>
      </c>
      <c r="Z2" s="1" t="s">
        <v>28</v>
      </c>
      <c r="AA2" s="1" t="s">
        <v>29</v>
      </c>
      <c r="AB2" s="1" t="s">
        <v>30</v>
      </c>
      <c r="AC2" s="44" t="s">
        <v>31</v>
      </c>
    </row>
    <row r="3" spans="1:29" ht="57" customHeight="1" x14ac:dyDescent="0.25">
      <c r="A3" s="182">
        <v>1</v>
      </c>
      <c r="B3" s="203" t="s">
        <v>726</v>
      </c>
      <c r="C3" s="204" t="s">
        <v>727</v>
      </c>
      <c r="D3" s="205" t="s">
        <v>717</v>
      </c>
      <c r="E3" s="206" t="s">
        <v>728</v>
      </c>
      <c r="F3" s="207" t="s">
        <v>729</v>
      </c>
      <c r="G3" s="203" t="s">
        <v>143</v>
      </c>
      <c r="H3" s="208">
        <v>4.3460000000000001</v>
      </c>
      <c r="I3" s="209" t="s">
        <v>730</v>
      </c>
      <c r="J3" s="210">
        <v>11099453.640000001</v>
      </c>
      <c r="K3" s="211">
        <v>6551119.5300000003</v>
      </c>
      <c r="L3" s="212">
        <f>J3-K3</f>
        <v>4548334.1100000003</v>
      </c>
      <c r="M3" s="213">
        <v>0.6</v>
      </c>
      <c r="N3" s="214">
        <v>0</v>
      </c>
      <c r="O3" s="214">
        <v>0</v>
      </c>
      <c r="P3" s="215">
        <v>0</v>
      </c>
      <c r="Q3" s="216">
        <v>0</v>
      </c>
      <c r="R3" s="246">
        <v>817141.78</v>
      </c>
      <c r="S3" s="218">
        <v>5733977.75</v>
      </c>
      <c r="T3" s="263"/>
      <c r="U3" s="57"/>
      <c r="V3" s="53"/>
      <c r="W3" s="53"/>
      <c r="X3" s="53"/>
      <c r="Y3" s="53"/>
      <c r="Z3" s="1" t="b">
        <f>K3=SUM(N3:Y3)</f>
        <v>1</v>
      </c>
      <c r="AA3" s="45">
        <f>ROUND(K3/J3,4)</f>
        <v>0.59019999999999995</v>
      </c>
      <c r="AB3" s="46" t="b">
        <f>AA3=M3</f>
        <v>0</v>
      </c>
      <c r="AC3" s="46" t="b">
        <f>J3=K3+L3</f>
        <v>1</v>
      </c>
    </row>
    <row r="4" spans="1:29" ht="34.9" customHeight="1" x14ac:dyDescent="0.25">
      <c r="A4" s="182">
        <v>2</v>
      </c>
      <c r="B4" s="203" t="s">
        <v>731</v>
      </c>
      <c r="C4" s="219" t="s">
        <v>727</v>
      </c>
      <c r="D4" s="220" t="s">
        <v>498</v>
      </c>
      <c r="E4" s="221" t="s">
        <v>732</v>
      </c>
      <c r="F4" s="222" t="s">
        <v>733</v>
      </c>
      <c r="G4" s="203" t="s">
        <v>152</v>
      </c>
      <c r="H4" s="208">
        <v>5.87</v>
      </c>
      <c r="I4" s="223" t="s">
        <v>734</v>
      </c>
      <c r="J4" s="224">
        <v>10807675.359999999</v>
      </c>
      <c r="K4" s="225">
        <f>ROUNDDOWN(J4*M4,2)</f>
        <v>8646140.2799999993</v>
      </c>
      <c r="L4" s="226">
        <f>J4-K4</f>
        <v>2161535.08</v>
      </c>
      <c r="M4" s="213">
        <v>0.8</v>
      </c>
      <c r="N4" s="214">
        <v>0</v>
      </c>
      <c r="O4" s="214">
        <v>0</v>
      </c>
      <c r="P4" s="215">
        <v>0</v>
      </c>
      <c r="Q4" s="215">
        <v>0</v>
      </c>
      <c r="R4" s="216">
        <v>0</v>
      </c>
      <c r="S4" s="246">
        <v>4308468.1399999997</v>
      </c>
      <c r="T4" s="217">
        <v>4337672.1399999997</v>
      </c>
      <c r="U4" s="57"/>
      <c r="V4" s="53"/>
      <c r="W4" s="53"/>
      <c r="X4" s="53"/>
      <c r="Y4" s="53"/>
      <c r="Z4" s="1" t="b">
        <f>K4=SUM(N4:Y4)</f>
        <v>1</v>
      </c>
      <c r="AA4" s="45">
        <f>ROUND(K4/J4,4)</f>
        <v>0.8</v>
      </c>
      <c r="AB4" s="46" t="b">
        <f>AA4=M4</f>
        <v>1</v>
      </c>
      <c r="AC4" s="46" t="b">
        <f>J4=K4+L4</f>
        <v>1</v>
      </c>
    </row>
    <row r="5" spans="1:29" ht="58.9" customHeight="1" x14ac:dyDescent="0.25">
      <c r="A5" s="182">
        <v>3</v>
      </c>
      <c r="B5" s="227" t="s">
        <v>735</v>
      </c>
      <c r="C5" s="228" t="s">
        <v>727</v>
      </c>
      <c r="D5" s="220" t="s">
        <v>498</v>
      </c>
      <c r="E5" s="229" t="s">
        <v>732</v>
      </c>
      <c r="F5" s="230" t="s">
        <v>736</v>
      </c>
      <c r="G5" s="227" t="s">
        <v>152</v>
      </c>
      <c r="H5" s="231">
        <v>0.308</v>
      </c>
      <c r="I5" s="232" t="s">
        <v>737</v>
      </c>
      <c r="J5" s="233">
        <v>3070681</v>
      </c>
      <c r="K5" s="234">
        <f>ROUNDDOWN(J5*M5,2)</f>
        <v>1995942.65</v>
      </c>
      <c r="L5" s="235">
        <f>J5-K5</f>
        <v>1074738.3500000001</v>
      </c>
      <c r="M5" s="236">
        <v>0.65</v>
      </c>
      <c r="N5" s="214">
        <v>0</v>
      </c>
      <c r="O5" s="214">
        <v>0</v>
      </c>
      <c r="P5" s="214">
        <v>0</v>
      </c>
      <c r="Q5" s="214">
        <v>0</v>
      </c>
      <c r="R5" s="214">
        <v>0</v>
      </c>
      <c r="S5" s="264">
        <v>269750</v>
      </c>
      <c r="T5" s="265">
        <v>1221582.05</v>
      </c>
      <c r="U5" s="237">
        <v>504610.6</v>
      </c>
      <c r="V5" s="53"/>
      <c r="W5" s="53"/>
      <c r="X5" s="53"/>
      <c r="Y5" s="53"/>
      <c r="Z5" s="1" t="b">
        <f>K5=SUM(N5:Y5)</f>
        <v>1</v>
      </c>
      <c r="AA5" s="45">
        <f>ROUND(K5/J5,4)</f>
        <v>0.65</v>
      </c>
      <c r="AB5" s="46" t="b">
        <f>AA5=M5</f>
        <v>1</v>
      </c>
      <c r="AC5" s="46" t="b">
        <f>J5=K5+L5</f>
        <v>1</v>
      </c>
    </row>
    <row r="6" spans="1:29" ht="30" customHeight="1" x14ac:dyDescent="0.25">
      <c r="A6" s="182">
        <v>4</v>
      </c>
      <c r="B6" s="249" t="s">
        <v>614</v>
      </c>
      <c r="C6" s="183" t="s">
        <v>140</v>
      </c>
      <c r="D6" s="269" t="s">
        <v>555</v>
      </c>
      <c r="E6" s="260" t="s">
        <v>782</v>
      </c>
      <c r="F6" s="55" t="s">
        <v>615</v>
      </c>
      <c r="G6" s="182" t="s">
        <v>143</v>
      </c>
      <c r="H6" s="185">
        <v>1.6</v>
      </c>
      <c r="I6" s="186" t="s">
        <v>281</v>
      </c>
      <c r="J6" s="49">
        <v>3021660</v>
      </c>
      <c r="K6" s="49">
        <f t="shared" ref="K6:K46" si="0">ROUNDDOWN(J6*M6,2)</f>
        <v>2115162</v>
      </c>
      <c r="L6" s="56">
        <f t="shared" ref="L6:L46" si="1">J6-K6</f>
        <v>906498</v>
      </c>
      <c r="M6" s="187">
        <v>0.7</v>
      </c>
      <c r="N6" s="251">
        <v>0</v>
      </c>
      <c r="O6" s="251">
        <v>0</v>
      </c>
      <c r="P6" s="251">
        <v>0</v>
      </c>
      <c r="Q6" s="251">
        <v>0</v>
      </c>
      <c r="R6" s="251">
        <v>0</v>
      </c>
      <c r="S6" s="251">
        <v>0</v>
      </c>
      <c r="T6" s="56">
        <f t="shared" ref="T6:T45" si="2">SUM(K6)</f>
        <v>2115162</v>
      </c>
      <c r="U6" s="53"/>
      <c r="V6" s="53"/>
      <c r="W6" s="53"/>
      <c r="X6" s="53"/>
      <c r="Y6" s="53"/>
      <c r="Z6" s="1" t="b">
        <f t="shared" ref="Z6:Z49" si="3">K6=SUM(N6:Y6)</f>
        <v>1</v>
      </c>
      <c r="AA6" s="45">
        <f t="shared" ref="AA6:AA49" si="4">ROUND(K6/J6,4)</f>
        <v>0.7</v>
      </c>
      <c r="AB6" s="46" t="b">
        <f t="shared" ref="AB6:AB49" si="5">AA6=M6</f>
        <v>1</v>
      </c>
      <c r="AC6" s="46" t="b">
        <f t="shared" ref="AC6:AC49" si="6">J6=K6+L6</f>
        <v>1</v>
      </c>
    </row>
    <row r="7" spans="1:29" ht="30" customHeight="1" x14ac:dyDescent="0.25">
      <c r="A7" s="182">
        <v>5</v>
      </c>
      <c r="B7" s="249" t="s">
        <v>215</v>
      </c>
      <c r="C7" s="183" t="s">
        <v>140</v>
      </c>
      <c r="D7" s="269" t="s">
        <v>216</v>
      </c>
      <c r="E7" s="260" t="s">
        <v>785</v>
      </c>
      <c r="F7" s="55" t="s">
        <v>217</v>
      </c>
      <c r="G7" s="182" t="s">
        <v>152</v>
      </c>
      <c r="H7" s="185">
        <v>1.6559999999999999</v>
      </c>
      <c r="I7" s="186" t="s">
        <v>218</v>
      </c>
      <c r="J7" s="49">
        <v>4809564</v>
      </c>
      <c r="K7" s="49">
        <f t="shared" si="0"/>
        <v>3366694.8</v>
      </c>
      <c r="L7" s="56">
        <f t="shared" si="1"/>
        <v>1442869.2000000002</v>
      </c>
      <c r="M7" s="187">
        <v>0.7</v>
      </c>
      <c r="N7" s="251">
        <v>0</v>
      </c>
      <c r="O7" s="251">
        <v>0</v>
      </c>
      <c r="P7" s="251">
        <v>0</v>
      </c>
      <c r="Q7" s="251">
        <v>0</v>
      </c>
      <c r="R7" s="251">
        <v>0</v>
      </c>
      <c r="S7" s="251">
        <v>0</v>
      </c>
      <c r="T7" s="56">
        <f t="shared" si="2"/>
        <v>3366694.8</v>
      </c>
      <c r="U7" s="53"/>
      <c r="V7" s="53"/>
      <c r="W7" s="53"/>
      <c r="X7" s="53"/>
      <c r="Y7" s="53"/>
      <c r="Z7" s="1" t="b">
        <f t="shared" si="3"/>
        <v>1</v>
      </c>
      <c r="AA7" s="45">
        <f t="shared" si="4"/>
        <v>0.7</v>
      </c>
      <c r="AB7" s="46" t="b">
        <f t="shared" si="5"/>
        <v>1</v>
      </c>
      <c r="AC7" s="46" t="b">
        <f t="shared" si="6"/>
        <v>1</v>
      </c>
    </row>
    <row r="8" spans="1:29" ht="40.9" customHeight="1" x14ac:dyDescent="0.25">
      <c r="A8" s="182">
        <v>6</v>
      </c>
      <c r="B8" s="249" t="s">
        <v>198</v>
      </c>
      <c r="C8" s="183" t="s">
        <v>140</v>
      </c>
      <c r="D8" s="269" t="s">
        <v>199</v>
      </c>
      <c r="E8" s="260" t="s">
        <v>780</v>
      </c>
      <c r="F8" s="55" t="s">
        <v>200</v>
      </c>
      <c r="G8" s="182" t="s">
        <v>143</v>
      </c>
      <c r="H8" s="185">
        <v>3.4369999999999998</v>
      </c>
      <c r="I8" s="186" t="s">
        <v>201</v>
      </c>
      <c r="J8" s="49">
        <v>7032749</v>
      </c>
      <c r="K8" s="49">
        <f t="shared" si="0"/>
        <v>4922924.3</v>
      </c>
      <c r="L8" s="56">
        <f t="shared" si="1"/>
        <v>2109824.7000000002</v>
      </c>
      <c r="M8" s="187">
        <v>0.7</v>
      </c>
      <c r="N8" s="251">
        <v>0</v>
      </c>
      <c r="O8" s="251">
        <v>0</v>
      </c>
      <c r="P8" s="251">
        <v>0</v>
      </c>
      <c r="Q8" s="251">
        <v>0</v>
      </c>
      <c r="R8" s="251">
        <v>0</v>
      </c>
      <c r="S8" s="251">
        <v>0</v>
      </c>
      <c r="T8" s="56">
        <f t="shared" si="2"/>
        <v>4922924.3</v>
      </c>
      <c r="U8" s="53"/>
      <c r="V8" s="53"/>
      <c r="W8" s="53"/>
      <c r="X8" s="53"/>
      <c r="Y8" s="53"/>
      <c r="Z8" s="1" t="b">
        <f t="shared" si="3"/>
        <v>1</v>
      </c>
      <c r="AA8" s="45">
        <f t="shared" si="4"/>
        <v>0.7</v>
      </c>
      <c r="AB8" s="46" t="b">
        <f t="shared" si="5"/>
        <v>1</v>
      </c>
      <c r="AC8" s="46" t="b">
        <f t="shared" si="6"/>
        <v>1</v>
      </c>
    </row>
    <row r="9" spans="1:29" ht="43.15" customHeight="1" x14ac:dyDescent="0.25">
      <c r="A9" s="182">
        <v>7</v>
      </c>
      <c r="B9" s="249" t="s">
        <v>172</v>
      </c>
      <c r="C9" s="183" t="s">
        <v>140</v>
      </c>
      <c r="D9" s="269" t="s">
        <v>173</v>
      </c>
      <c r="E9" s="260" t="s">
        <v>781</v>
      </c>
      <c r="F9" s="55" t="s">
        <v>174</v>
      </c>
      <c r="G9" s="182" t="s">
        <v>143</v>
      </c>
      <c r="H9" s="185">
        <v>1.8</v>
      </c>
      <c r="I9" s="186" t="s">
        <v>175</v>
      </c>
      <c r="J9" s="49">
        <v>3059636</v>
      </c>
      <c r="K9" s="49">
        <f t="shared" si="0"/>
        <v>2141745.2000000002</v>
      </c>
      <c r="L9" s="56">
        <f t="shared" si="1"/>
        <v>917890.79999999981</v>
      </c>
      <c r="M9" s="187">
        <v>0.7</v>
      </c>
      <c r="N9" s="251">
        <v>0</v>
      </c>
      <c r="O9" s="251">
        <v>0</v>
      </c>
      <c r="P9" s="251">
        <v>0</v>
      </c>
      <c r="Q9" s="251">
        <v>0</v>
      </c>
      <c r="R9" s="251">
        <v>0</v>
      </c>
      <c r="S9" s="251">
        <v>0</v>
      </c>
      <c r="T9" s="56">
        <f t="shared" si="2"/>
        <v>2141745.2000000002</v>
      </c>
      <c r="U9" s="53"/>
      <c r="V9" s="53"/>
      <c r="W9" s="53"/>
      <c r="X9" s="53"/>
      <c r="Y9" s="53"/>
      <c r="Z9" s="1" t="b">
        <f t="shared" si="3"/>
        <v>1</v>
      </c>
      <c r="AA9" s="45">
        <f t="shared" si="4"/>
        <v>0.7</v>
      </c>
      <c r="AB9" s="46" t="b">
        <f t="shared" si="5"/>
        <v>1</v>
      </c>
      <c r="AC9" s="46" t="b">
        <f t="shared" si="6"/>
        <v>1</v>
      </c>
    </row>
    <row r="10" spans="1:29" ht="30" customHeight="1" x14ac:dyDescent="0.25">
      <c r="A10" s="182">
        <v>8</v>
      </c>
      <c r="B10" s="249" t="s">
        <v>162</v>
      </c>
      <c r="C10" s="183" t="s">
        <v>140</v>
      </c>
      <c r="D10" s="269" t="s">
        <v>159</v>
      </c>
      <c r="E10" s="260" t="s">
        <v>788</v>
      </c>
      <c r="F10" s="55" t="s">
        <v>163</v>
      </c>
      <c r="G10" s="182" t="s">
        <v>143</v>
      </c>
      <c r="H10" s="185">
        <v>2.08</v>
      </c>
      <c r="I10" s="186" t="s">
        <v>164</v>
      </c>
      <c r="J10" s="49">
        <v>2786823</v>
      </c>
      <c r="K10" s="49">
        <f t="shared" si="0"/>
        <v>1950776.1</v>
      </c>
      <c r="L10" s="56">
        <f t="shared" si="1"/>
        <v>836046.89999999991</v>
      </c>
      <c r="M10" s="187">
        <v>0.7</v>
      </c>
      <c r="N10" s="251">
        <v>0</v>
      </c>
      <c r="O10" s="251">
        <v>0</v>
      </c>
      <c r="P10" s="251">
        <v>0</v>
      </c>
      <c r="Q10" s="251">
        <v>0</v>
      </c>
      <c r="R10" s="251">
        <v>0</v>
      </c>
      <c r="S10" s="251">
        <v>0</v>
      </c>
      <c r="T10" s="56">
        <f t="shared" si="2"/>
        <v>1950776.1</v>
      </c>
      <c r="U10" s="53"/>
      <c r="V10" s="53"/>
      <c r="W10" s="53"/>
      <c r="X10" s="53"/>
      <c r="Y10" s="53"/>
      <c r="Z10" s="1" t="b">
        <f t="shared" si="3"/>
        <v>1</v>
      </c>
      <c r="AA10" s="45">
        <f t="shared" si="4"/>
        <v>0.7</v>
      </c>
      <c r="AB10" s="46" t="b">
        <f t="shared" si="5"/>
        <v>1</v>
      </c>
      <c r="AC10" s="46" t="b">
        <f t="shared" si="6"/>
        <v>1</v>
      </c>
    </row>
    <row r="11" spans="1:29" ht="30" customHeight="1" x14ac:dyDescent="0.25">
      <c r="A11" s="182">
        <v>9</v>
      </c>
      <c r="B11" s="249" t="s">
        <v>222</v>
      </c>
      <c r="C11" s="183" t="s">
        <v>140</v>
      </c>
      <c r="D11" s="269" t="s">
        <v>223</v>
      </c>
      <c r="E11" s="260" t="s">
        <v>787</v>
      </c>
      <c r="F11" s="55" t="s">
        <v>224</v>
      </c>
      <c r="G11" s="182" t="s">
        <v>143</v>
      </c>
      <c r="H11" s="185">
        <v>2.6829999999999998</v>
      </c>
      <c r="I11" s="186" t="s">
        <v>225</v>
      </c>
      <c r="J11" s="49">
        <v>4248267</v>
      </c>
      <c r="K11" s="49">
        <f t="shared" si="0"/>
        <v>2973786.9</v>
      </c>
      <c r="L11" s="56">
        <f t="shared" si="1"/>
        <v>1274480.1000000001</v>
      </c>
      <c r="M11" s="187">
        <v>0.7</v>
      </c>
      <c r="N11" s="251">
        <v>0</v>
      </c>
      <c r="O11" s="251">
        <v>0</v>
      </c>
      <c r="P11" s="251">
        <v>0</v>
      </c>
      <c r="Q11" s="251">
        <v>0</v>
      </c>
      <c r="R11" s="251">
        <v>0</v>
      </c>
      <c r="S11" s="251">
        <v>0</v>
      </c>
      <c r="T11" s="56">
        <f t="shared" si="2"/>
        <v>2973786.9</v>
      </c>
      <c r="U11" s="53"/>
      <c r="V11" s="53"/>
      <c r="W11" s="53"/>
      <c r="X11" s="53"/>
      <c r="Y11" s="53"/>
      <c r="Z11" s="1" t="b">
        <f t="shared" si="3"/>
        <v>1</v>
      </c>
      <c r="AA11" s="45">
        <f t="shared" si="4"/>
        <v>0.7</v>
      </c>
      <c r="AB11" s="46" t="b">
        <f t="shared" si="5"/>
        <v>1</v>
      </c>
      <c r="AC11" s="46" t="b">
        <f t="shared" si="6"/>
        <v>1</v>
      </c>
    </row>
    <row r="12" spans="1:29" ht="30" customHeight="1" x14ac:dyDescent="0.25">
      <c r="A12" s="182">
        <v>10</v>
      </c>
      <c r="B12" s="249" t="s">
        <v>551</v>
      </c>
      <c r="C12" s="183" t="s">
        <v>140</v>
      </c>
      <c r="D12" s="269" t="s">
        <v>552</v>
      </c>
      <c r="E12" s="260" t="s">
        <v>786</v>
      </c>
      <c r="F12" s="55" t="s">
        <v>553</v>
      </c>
      <c r="G12" s="182" t="s">
        <v>143</v>
      </c>
      <c r="H12" s="185">
        <v>1.79</v>
      </c>
      <c r="I12" s="186" t="s">
        <v>315</v>
      </c>
      <c r="J12" s="49">
        <v>3600291</v>
      </c>
      <c r="K12" s="49">
        <f t="shared" si="0"/>
        <v>2520203.7000000002</v>
      </c>
      <c r="L12" s="56">
        <f t="shared" si="1"/>
        <v>1080087.2999999998</v>
      </c>
      <c r="M12" s="187">
        <v>0.7</v>
      </c>
      <c r="N12" s="251">
        <v>0</v>
      </c>
      <c r="O12" s="251">
        <v>0</v>
      </c>
      <c r="P12" s="251">
        <v>0</v>
      </c>
      <c r="Q12" s="251">
        <v>0</v>
      </c>
      <c r="R12" s="251">
        <v>0</v>
      </c>
      <c r="S12" s="251">
        <v>0</v>
      </c>
      <c r="T12" s="56">
        <f t="shared" si="2"/>
        <v>2520203.7000000002</v>
      </c>
      <c r="U12" s="53"/>
      <c r="V12" s="53"/>
      <c r="W12" s="53"/>
      <c r="X12" s="53"/>
      <c r="Y12" s="53"/>
      <c r="Z12" s="1" t="b">
        <f t="shared" si="3"/>
        <v>1</v>
      </c>
      <c r="AA12" s="45">
        <f t="shared" si="4"/>
        <v>0.7</v>
      </c>
      <c r="AB12" s="46" t="b">
        <f t="shared" si="5"/>
        <v>1</v>
      </c>
      <c r="AC12" s="46" t="b">
        <f t="shared" si="6"/>
        <v>1</v>
      </c>
    </row>
    <row r="13" spans="1:29" ht="30" customHeight="1" x14ac:dyDescent="0.25">
      <c r="A13" s="182">
        <v>11</v>
      </c>
      <c r="B13" s="249" t="s">
        <v>554</v>
      </c>
      <c r="C13" s="183" t="s">
        <v>140</v>
      </c>
      <c r="D13" s="269" t="s">
        <v>555</v>
      </c>
      <c r="E13" s="260" t="s">
        <v>782</v>
      </c>
      <c r="F13" s="55" t="s">
        <v>556</v>
      </c>
      <c r="G13" s="182" t="s">
        <v>143</v>
      </c>
      <c r="H13" s="185">
        <v>0.83</v>
      </c>
      <c r="I13" s="186" t="s">
        <v>281</v>
      </c>
      <c r="J13" s="49">
        <v>1557574</v>
      </c>
      <c r="K13" s="49">
        <f t="shared" si="0"/>
        <v>1090301.8</v>
      </c>
      <c r="L13" s="56">
        <f t="shared" si="1"/>
        <v>467272.19999999995</v>
      </c>
      <c r="M13" s="187">
        <v>0.7</v>
      </c>
      <c r="N13" s="251">
        <v>0</v>
      </c>
      <c r="O13" s="251">
        <v>0</v>
      </c>
      <c r="P13" s="251">
        <v>0</v>
      </c>
      <c r="Q13" s="251">
        <v>0</v>
      </c>
      <c r="R13" s="251">
        <v>0</v>
      </c>
      <c r="S13" s="251">
        <v>0</v>
      </c>
      <c r="T13" s="56">
        <f t="shared" si="2"/>
        <v>1090301.8</v>
      </c>
      <c r="U13" s="53"/>
      <c r="V13" s="53"/>
      <c r="W13" s="53"/>
      <c r="X13" s="53"/>
      <c r="Y13" s="53"/>
      <c r="Z13" s="1" t="b">
        <f t="shared" si="3"/>
        <v>1</v>
      </c>
      <c r="AA13" s="45">
        <f t="shared" si="4"/>
        <v>0.7</v>
      </c>
      <c r="AB13" s="46" t="b">
        <f t="shared" si="5"/>
        <v>1</v>
      </c>
      <c r="AC13" s="46" t="b">
        <f t="shared" si="6"/>
        <v>1</v>
      </c>
    </row>
    <row r="14" spans="1:29" ht="30" customHeight="1" x14ac:dyDescent="0.25">
      <c r="A14" s="182">
        <v>12</v>
      </c>
      <c r="B14" s="249" t="s">
        <v>145</v>
      </c>
      <c r="C14" s="183" t="s">
        <v>140</v>
      </c>
      <c r="D14" s="269" t="s">
        <v>146</v>
      </c>
      <c r="E14" s="260" t="s">
        <v>791</v>
      </c>
      <c r="F14" s="55" t="s">
        <v>147</v>
      </c>
      <c r="G14" s="182" t="s">
        <v>143</v>
      </c>
      <c r="H14" s="185">
        <v>0.79400000000000004</v>
      </c>
      <c r="I14" s="186" t="s">
        <v>148</v>
      </c>
      <c r="J14" s="49">
        <v>1600000</v>
      </c>
      <c r="K14" s="49">
        <f t="shared" si="0"/>
        <v>1120000</v>
      </c>
      <c r="L14" s="56">
        <f t="shared" si="1"/>
        <v>480000</v>
      </c>
      <c r="M14" s="187">
        <v>0.7</v>
      </c>
      <c r="N14" s="251">
        <v>0</v>
      </c>
      <c r="O14" s="251">
        <v>0</v>
      </c>
      <c r="P14" s="251">
        <v>0</v>
      </c>
      <c r="Q14" s="251">
        <v>0</v>
      </c>
      <c r="R14" s="251">
        <v>0</v>
      </c>
      <c r="S14" s="251">
        <v>0</v>
      </c>
      <c r="T14" s="56">
        <f t="shared" si="2"/>
        <v>1120000</v>
      </c>
      <c r="U14" s="53"/>
      <c r="V14" s="53"/>
      <c r="W14" s="53"/>
      <c r="X14" s="53"/>
      <c r="Y14" s="53"/>
      <c r="Z14" s="1" t="b">
        <f t="shared" si="3"/>
        <v>1</v>
      </c>
      <c r="AA14" s="45">
        <f t="shared" si="4"/>
        <v>0.7</v>
      </c>
      <c r="AB14" s="46" t="b">
        <f t="shared" si="5"/>
        <v>1</v>
      </c>
      <c r="AC14" s="46" t="b">
        <f t="shared" si="6"/>
        <v>1</v>
      </c>
    </row>
    <row r="15" spans="1:29" ht="65.45" customHeight="1" x14ac:dyDescent="0.25">
      <c r="A15" s="182">
        <v>13</v>
      </c>
      <c r="B15" s="249" t="s">
        <v>716</v>
      </c>
      <c r="C15" s="183" t="s">
        <v>140</v>
      </c>
      <c r="D15" s="269" t="s">
        <v>717</v>
      </c>
      <c r="E15" s="260" t="s">
        <v>728</v>
      </c>
      <c r="F15" s="55" t="s">
        <v>718</v>
      </c>
      <c r="G15" s="182" t="s">
        <v>143</v>
      </c>
      <c r="H15" s="185">
        <v>2.2229999999999999</v>
      </c>
      <c r="I15" s="186" t="s">
        <v>537</v>
      </c>
      <c r="J15" s="50">
        <v>5880139</v>
      </c>
      <c r="K15" s="49">
        <f t="shared" si="0"/>
        <v>4116097.3</v>
      </c>
      <c r="L15" s="56">
        <f t="shared" si="1"/>
        <v>1764041.7000000002</v>
      </c>
      <c r="M15" s="187">
        <v>0.7</v>
      </c>
      <c r="N15" s="251">
        <v>0</v>
      </c>
      <c r="O15" s="251">
        <v>0</v>
      </c>
      <c r="P15" s="251">
        <v>0</v>
      </c>
      <c r="Q15" s="251">
        <v>0</v>
      </c>
      <c r="R15" s="251">
        <v>0</v>
      </c>
      <c r="S15" s="251">
        <v>0</v>
      </c>
      <c r="T15" s="56">
        <f t="shared" si="2"/>
        <v>4116097.3</v>
      </c>
      <c r="U15" s="53"/>
      <c r="V15" s="53"/>
      <c r="W15" s="53"/>
      <c r="X15" s="53"/>
      <c r="Y15" s="53"/>
      <c r="Z15" s="1" t="b">
        <f t="shared" si="3"/>
        <v>1</v>
      </c>
      <c r="AA15" s="45">
        <f t="shared" si="4"/>
        <v>0.7</v>
      </c>
      <c r="AB15" s="46" t="b">
        <f t="shared" si="5"/>
        <v>1</v>
      </c>
      <c r="AC15" s="46" t="b">
        <f t="shared" si="6"/>
        <v>1</v>
      </c>
    </row>
    <row r="16" spans="1:29" ht="31.15" customHeight="1" x14ac:dyDescent="0.25">
      <c r="A16" s="182">
        <v>14</v>
      </c>
      <c r="B16" s="249" t="s">
        <v>557</v>
      </c>
      <c r="C16" s="183" t="s">
        <v>140</v>
      </c>
      <c r="D16" s="269" t="s">
        <v>552</v>
      </c>
      <c r="E16" s="260" t="s">
        <v>786</v>
      </c>
      <c r="F16" s="55" t="s">
        <v>558</v>
      </c>
      <c r="G16" s="182" t="s">
        <v>143</v>
      </c>
      <c r="H16" s="185">
        <v>0.78500000000000003</v>
      </c>
      <c r="I16" s="186" t="s">
        <v>315</v>
      </c>
      <c r="J16" s="49">
        <v>3100415</v>
      </c>
      <c r="K16" s="49">
        <f t="shared" si="0"/>
        <v>2170290.5</v>
      </c>
      <c r="L16" s="56">
        <f t="shared" si="1"/>
        <v>930124.5</v>
      </c>
      <c r="M16" s="187">
        <v>0.7</v>
      </c>
      <c r="N16" s="251">
        <v>0</v>
      </c>
      <c r="O16" s="251">
        <v>0</v>
      </c>
      <c r="P16" s="251">
        <v>0</v>
      </c>
      <c r="Q16" s="251">
        <v>0</v>
      </c>
      <c r="R16" s="251">
        <v>0</v>
      </c>
      <c r="S16" s="251">
        <v>0</v>
      </c>
      <c r="T16" s="56">
        <f t="shared" si="2"/>
        <v>2170290.5</v>
      </c>
      <c r="U16" s="53"/>
      <c r="V16" s="53"/>
      <c r="W16" s="53"/>
      <c r="X16" s="53"/>
      <c r="Y16" s="53"/>
      <c r="Z16" s="1" t="b">
        <f t="shared" si="3"/>
        <v>1</v>
      </c>
      <c r="AA16" s="45">
        <f t="shared" si="4"/>
        <v>0.7</v>
      </c>
      <c r="AB16" s="46" t="b">
        <f t="shared" si="5"/>
        <v>1</v>
      </c>
      <c r="AC16" s="46" t="b">
        <f t="shared" si="6"/>
        <v>1</v>
      </c>
    </row>
    <row r="17" spans="1:29" ht="33.6" customHeight="1" x14ac:dyDescent="0.25">
      <c r="A17" s="182">
        <v>15</v>
      </c>
      <c r="B17" s="249" t="s">
        <v>690</v>
      </c>
      <c r="C17" s="183" t="s">
        <v>140</v>
      </c>
      <c r="D17" s="269" t="s">
        <v>692</v>
      </c>
      <c r="E17" s="260" t="s">
        <v>65</v>
      </c>
      <c r="F17" s="55" t="s">
        <v>693</v>
      </c>
      <c r="G17" s="182" t="s">
        <v>143</v>
      </c>
      <c r="H17" s="185">
        <v>1</v>
      </c>
      <c r="I17" s="186" t="s">
        <v>694</v>
      </c>
      <c r="J17" s="50">
        <v>4765540</v>
      </c>
      <c r="K17" s="49">
        <f t="shared" si="0"/>
        <v>3335878</v>
      </c>
      <c r="L17" s="56">
        <f t="shared" si="1"/>
        <v>1429662</v>
      </c>
      <c r="M17" s="187">
        <v>0.7</v>
      </c>
      <c r="N17" s="251">
        <v>0</v>
      </c>
      <c r="O17" s="251">
        <v>0</v>
      </c>
      <c r="P17" s="251">
        <v>0</v>
      </c>
      <c r="Q17" s="251">
        <v>0</v>
      </c>
      <c r="R17" s="251">
        <v>0</v>
      </c>
      <c r="S17" s="251">
        <v>0</v>
      </c>
      <c r="T17" s="56">
        <f t="shared" si="2"/>
        <v>3335878</v>
      </c>
      <c r="U17" s="53"/>
      <c r="V17" s="53"/>
      <c r="W17" s="53"/>
      <c r="X17" s="53"/>
      <c r="Y17" s="53"/>
      <c r="Z17" s="1" t="b">
        <f t="shared" si="3"/>
        <v>1</v>
      </c>
      <c r="AA17" s="45">
        <f t="shared" si="4"/>
        <v>0.7</v>
      </c>
      <c r="AB17" s="46" t="b">
        <f t="shared" si="5"/>
        <v>1</v>
      </c>
      <c r="AC17" s="46" t="b">
        <f t="shared" si="6"/>
        <v>1</v>
      </c>
    </row>
    <row r="18" spans="1:29" ht="33.6" customHeight="1" x14ac:dyDescent="0.25">
      <c r="A18" s="182">
        <v>16</v>
      </c>
      <c r="B18" s="249" t="s">
        <v>559</v>
      </c>
      <c r="C18" s="183" t="s">
        <v>140</v>
      </c>
      <c r="D18" s="269" t="s">
        <v>552</v>
      </c>
      <c r="E18" s="260" t="s">
        <v>786</v>
      </c>
      <c r="F18" s="55" t="s">
        <v>560</v>
      </c>
      <c r="G18" s="182" t="s">
        <v>179</v>
      </c>
      <c r="H18" s="185">
        <v>1.8</v>
      </c>
      <c r="I18" s="186" t="s">
        <v>315</v>
      </c>
      <c r="J18" s="49">
        <v>2438279</v>
      </c>
      <c r="K18" s="49">
        <f t="shared" si="0"/>
        <v>1706795.3</v>
      </c>
      <c r="L18" s="56">
        <f t="shared" si="1"/>
        <v>731483.7</v>
      </c>
      <c r="M18" s="187">
        <v>0.7</v>
      </c>
      <c r="N18" s="251">
        <v>0</v>
      </c>
      <c r="O18" s="251">
        <v>0</v>
      </c>
      <c r="P18" s="251">
        <v>0</v>
      </c>
      <c r="Q18" s="251">
        <v>0</v>
      </c>
      <c r="R18" s="251">
        <v>0</v>
      </c>
      <c r="S18" s="251">
        <v>0</v>
      </c>
      <c r="T18" s="56">
        <f t="shared" si="2"/>
        <v>1706795.3</v>
      </c>
      <c r="U18" s="53"/>
      <c r="V18" s="53"/>
      <c r="W18" s="53"/>
      <c r="X18" s="53"/>
      <c r="Y18" s="53"/>
      <c r="Z18" s="1" t="b">
        <f t="shared" si="3"/>
        <v>1</v>
      </c>
      <c r="AA18" s="45">
        <f t="shared" si="4"/>
        <v>0.7</v>
      </c>
      <c r="AB18" s="46" t="b">
        <f t="shared" si="5"/>
        <v>1</v>
      </c>
      <c r="AC18" s="46" t="b">
        <f t="shared" si="6"/>
        <v>1</v>
      </c>
    </row>
    <row r="19" spans="1:29" ht="33.6" customHeight="1" x14ac:dyDescent="0.25">
      <c r="A19" s="182">
        <v>17</v>
      </c>
      <c r="B19" s="249" t="s">
        <v>645</v>
      </c>
      <c r="C19" s="183" t="s">
        <v>140</v>
      </c>
      <c r="D19" s="269" t="s">
        <v>177</v>
      </c>
      <c r="E19" s="260" t="s">
        <v>784</v>
      </c>
      <c r="F19" s="55" t="s">
        <v>646</v>
      </c>
      <c r="G19" s="182" t="s">
        <v>179</v>
      </c>
      <c r="H19" s="185">
        <v>2.4500000000000002</v>
      </c>
      <c r="I19" s="186" t="s">
        <v>180</v>
      </c>
      <c r="J19" s="49">
        <v>1981409</v>
      </c>
      <c r="K19" s="49">
        <f t="shared" si="0"/>
        <v>1386986.3</v>
      </c>
      <c r="L19" s="56">
        <f t="shared" si="1"/>
        <v>594422.69999999995</v>
      </c>
      <c r="M19" s="187">
        <v>0.7</v>
      </c>
      <c r="N19" s="251">
        <v>0</v>
      </c>
      <c r="O19" s="251">
        <v>0</v>
      </c>
      <c r="P19" s="251">
        <v>0</v>
      </c>
      <c r="Q19" s="251">
        <v>0</v>
      </c>
      <c r="R19" s="251">
        <v>0</v>
      </c>
      <c r="S19" s="251">
        <v>0</v>
      </c>
      <c r="T19" s="56">
        <f t="shared" si="2"/>
        <v>1386986.3</v>
      </c>
      <c r="U19" s="53"/>
      <c r="V19" s="53"/>
      <c r="W19" s="53"/>
      <c r="X19" s="53"/>
      <c r="Y19" s="53"/>
      <c r="Z19" s="1" t="b">
        <f t="shared" si="3"/>
        <v>1</v>
      </c>
      <c r="AA19" s="45">
        <f t="shared" si="4"/>
        <v>0.7</v>
      </c>
      <c r="AB19" s="46" t="b">
        <f t="shared" si="5"/>
        <v>1</v>
      </c>
      <c r="AC19" s="46" t="b">
        <f t="shared" si="6"/>
        <v>1</v>
      </c>
    </row>
    <row r="20" spans="1:29" ht="36" customHeight="1" x14ac:dyDescent="0.25">
      <c r="A20" s="182">
        <v>18</v>
      </c>
      <c r="B20" s="249" t="s">
        <v>668</v>
      </c>
      <c r="C20" s="183" t="s">
        <v>140</v>
      </c>
      <c r="D20" s="269" t="s">
        <v>666</v>
      </c>
      <c r="E20" s="260" t="s">
        <v>799</v>
      </c>
      <c r="F20" s="55" t="s">
        <v>669</v>
      </c>
      <c r="G20" s="182" t="s">
        <v>152</v>
      </c>
      <c r="H20" s="185">
        <v>0.32200000000000001</v>
      </c>
      <c r="I20" s="186" t="s">
        <v>670</v>
      </c>
      <c r="J20" s="49">
        <v>4005806</v>
      </c>
      <c r="K20" s="49">
        <f t="shared" si="0"/>
        <v>2804064.2</v>
      </c>
      <c r="L20" s="56">
        <f t="shared" si="1"/>
        <v>1201741.7999999998</v>
      </c>
      <c r="M20" s="187">
        <v>0.7</v>
      </c>
      <c r="N20" s="251">
        <v>0</v>
      </c>
      <c r="O20" s="251">
        <v>0</v>
      </c>
      <c r="P20" s="251">
        <v>0</v>
      </c>
      <c r="Q20" s="251">
        <v>0</v>
      </c>
      <c r="R20" s="251">
        <v>0</v>
      </c>
      <c r="S20" s="251">
        <v>0</v>
      </c>
      <c r="T20" s="56">
        <f t="shared" si="2"/>
        <v>2804064.2</v>
      </c>
      <c r="U20" s="53"/>
      <c r="V20" s="53"/>
      <c r="W20" s="53"/>
      <c r="X20" s="53"/>
      <c r="Y20" s="53"/>
      <c r="Z20" s="1" t="b">
        <f t="shared" si="3"/>
        <v>1</v>
      </c>
      <c r="AA20" s="45">
        <f t="shared" si="4"/>
        <v>0.7</v>
      </c>
      <c r="AB20" s="46" t="b">
        <f t="shared" si="5"/>
        <v>1</v>
      </c>
      <c r="AC20" s="46" t="b">
        <f t="shared" si="6"/>
        <v>1</v>
      </c>
    </row>
    <row r="21" spans="1:29" ht="36" customHeight="1" x14ac:dyDescent="0.25">
      <c r="A21" s="182">
        <v>19</v>
      </c>
      <c r="B21" s="249" t="s">
        <v>506</v>
      </c>
      <c r="C21" s="183" t="s">
        <v>140</v>
      </c>
      <c r="D21" s="269" t="s">
        <v>498</v>
      </c>
      <c r="E21" s="260" t="s">
        <v>732</v>
      </c>
      <c r="F21" s="55" t="s">
        <v>507</v>
      </c>
      <c r="G21" s="182" t="s">
        <v>143</v>
      </c>
      <c r="H21" s="185">
        <v>0.95499999999999996</v>
      </c>
      <c r="I21" s="186" t="s">
        <v>500</v>
      </c>
      <c r="J21" s="49">
        <v>1572600</v>
      </c>
      <c r="K21" s="49">
        <f t="shared" si="0"/>
        <v>1100820</v>
      </c>
      <c r="L21" s="56">
        <f t="shared" si="1"/>
        <v>471780</v>
      </c>
      <c r="M21" s="187">
        <v>0.7</v>
      </c>
      <c r="N21" s="251">
        <v>0</v>
      </c>
      <c r="O21" s="251">
        <v>0</v>
      </c>
      <c r="P21" s="251">
        <v>0</v>
      </c>
      <c r="Q21" s="251">
        <v>0</v>
      </c>
      <c r="R21" s="251">
        <v>0</v>
      </c>
      <c r="S21" s="251">
        <v>0</v>
      </c>
      <c r="T21" s="56">
        <f t="shared" si="2"/>
        <v>1100820</v>
      </c>
      <c r="U21" s="53"/>
      <c r="V21" s="53"/>
      <c r="W21" s="53"/>
      <c r="X21" s="53"/>
      <c r="Y21" s="53"/>
      <c r="Z21" s="1" t="b">
        <f t="shared" si="3"/>
        <v>1</v>
      </c>
      <c r="AA21" s="45">
        <f t="shared" si="4"/>
        <v>0.7</v>
      </c>
      <c r="AB21" s="46" t="b">
        <f t="shared" si="5"/>
        <v>1</v>
      </c>
      <c r="AC21" s="46" t="b">
        <f t="shared" si="6"/>
        <v>1</v>
      </c>
    </row>
    <row r="22" spans="1:29" ht="36" customHeight="1" x14ac:dyDescent="0.25">
      <c r="A22" s="182">
        <v>20</v>
      </c>
      <c r="B22" s="249" t="s">
        <v>176</v>
      </c>
      <c r="C22" s="183" t="s">
        <v>140</v>
      </c>
      <c r="D22" s="269" t="s">
        <v>177</v>
      </c>
      <c r="E22" s="260" t="s">
        <v>784</v>
      </c>
      <c r="F22" s="55" t="s">
        <v>178</v>
      </c>
      <c r="G22" s="182" t="s">
        <v>179</v>
      </c>
      <c r="H22" s="185">
        <v>2.95</v>
      </c>
      <c r="I22" s="186" t="s">
        <v>180</v>
      </c>
      <c r="J22" s="49">
        <v>2717094</v>
      </c>
      <c r="K22" s="49">
        <f t="shared" si="0"/>
        <v>1901965.8</v>
      </c>
      <c r="L22" s="56">
        <f t="shared" si="1"/>
        <v>815128.2</v>
      </c>
      <c r="M22" s="187">
        <v>0.7</v>
      </c>
      <c r="N22" s="251">
        <v>0</v>
      </c>
      <c r="O22" s="251">
        <v>0</v>
      </c>
      <c r="P22" s="251">
        <v>0</v>
      </c>
      <c r="Q22" s="251">
        <v>0</v>
      </c>
      <c r="R22" s="251">
        <v>0</v>
      </c>
      <c r="S22" s="251">
        <v>0</v>
      </c>
      <c r="T22" s="56">
        <f t="shared" si="2"/>
        <v>1901965.8</v>
      </c>
      <c r="U22" s="53"/>
      <c r="V22" s="53"/>
      <c r="W22" s="53"/>
      <c r="X22" s="53"/>
      <c r="Y22" s="53"/>
      <c r="Z22" s="1" t="b">
        <f t="shared" si="3"/>
        <v>1</v>
      </c>
      <c r="AA22" s="45">
        <f t="shared" si="4"/>
        <v>0.7</v>
      </c>
      <c r="AB22" s="46" t="b">
        <f t="shared" si="5"/>
        <v>1</v>
      </c>
      <c r="AC22" s="46" t="b">
        <f t="shared" si="6"/>
        <v>1</v>
      </c>
    </row>
    <row r="23" spans="1:29" ht="30" customHeight="1" x14ac:dyDescent="0.25">
      <c r="A23" s="182">
        <v>21</v>
      </c>
      <c r="B23" s="182" t="s">
        <v>158</v>
      </c>
      <c r="C23" s="183" t="s">
        <v>140</v>
      </c>
      <c r="D23" s="269" t="s">
        <v>159</v>
      </c>
      <c r="E23" s="260" t="s">
        <v>788</v>
      </c>
      <c r="F23" s="55" t="s">
        <v>160</v>
      </c>
      <c r="G23" s="182" t="s">
        <v>143</v>
      </c>
      <c r="H23" s="185">
        <v>2.34</v>
      </c>
      <c r="I23" s="186" t="s">
        <v>161</v>
      </c>
      <c r="J23" s="49">
        <v>2591556</v>
      </c>
      <c r="K23" s="49">
        <f t="shared" si="0"/>
        <v>1814089.2</v>
      </c>
      <c r="L23" s="56">
        <f t="shared" si="1"/>
        <v>777466.8</v>
      </c>
      <c r="M23" s="187">
        <v>0.7</v>
      </c>
      <c r="N23" s="251">
        <v>0</v>
      </c>
      <c r="O23" s="251">
        <v>0</v>
      </c>
      <c r="P23" s="251">
        <v>0</v>
      </c>
      <c r="Q23" s="251">
        <v>0</v>
      </c>
      <c r="R23" s="251">
        <v>0</v>
      </c>
      <c r="S23" s="251">
        <v>0</v>
      </c>
      <c r="T23" s="56">
        <f t="shared" si="2"/>
        <v>1814089.2</v>
      </c>
      <c r="U23" s="53"/>
      <c r="V23" s="53"/>
      <c r="W23" s="53"/>
      <c r="X23" s="53"/>
      <c r="Y23" s="53"/>
      <c r="Z23" s="1" t="b">
        <f t="shared" si="3"/>
        <v>1</v>
      </c>
      <c r="AA23" s="45">
        <f t="shared" si="4"/>
        <v>0.7</v>
      </c>
      <c r="AB23" s="46" t="b">
        <f t="shared" si="5"/>
        <v>1</v>
      </c>
      <c r="AC23" s="46" t="b">
        <f t="shared" si="6"/>
        <v>1</v>
      </c>
    </row>
    <row r="24" spans="1:29" ht="30" customHeight="1" x14ac:dyDescent="0.25">
      <c r="A24" s="182">
        <v>22</v>
      </c>
      <c r="B24" s="249" t="s">
        <v>338</v>
      </c>
      <c r="C24" s="183" t="s">
        <v>140</v>
      </c>
      <c r="D24" s="269" t="s">
        <v>146</v>
      </c>
      <c r="E24" s="260" t="s">
        <v>791</v>
      </c>
      <c r="F24" s="55" t="s">
        <v>339</v>
      </c>
      <c r="G24" s="182" t="s">
        <v>143</v>
      </c>
      <c r="H24" s="185">
        <v>2.2629999999999999</v>
      </c>
      <c r="I24" s="186" t="s">
        <v>340</v>
      </c>
      <c r="J24" s="49">
        <v>3900000</v>
      </c>
      <c r="K24" s="49">
        <f t="shared" si="0"/>
        <v>2730000</v>
      </c>
      <c r="L24" s="56">
        <f t="shared" si="1"/>
        <v>1170000</v>
      </c>
      <c r="M24" s="187">
        <v>0.7</v>
      </c>
      <c r="N24" s="251">
        <v>0</v>
      </c>
      <c r="O24" s="251">
        <v>0</v>
      </c>
      <c r="P24" s="251">
        <v>0</v>
      </c>
      <c r="Q24" s="251">
        <v>0</v>
      </c>
      <c r="R24" s="251">
        <v>0</v>
      </c>
      <c r="S24" s="251">
        <v>0</v>
      </c>
      <c r="T24" s="56">
        <f t="shared" si="2"/>
        <v>2730000</v>
      </c>
      <c r="U24" s="53"/>
      <c r="V24" s="53"/>
      <c r="W24" s="53"/>
      <c r="X24" s="53"/>
      <c r="Y24" s="53"/>
      <c r="Z24" s="1" t="b">
        <f t="shared" si="3"/>
        <v>1</v>
      </c>
      <c r="AA24" s="45">
        <f t="shared" si="4"/>
        <v>0.7</v>
      </c>
      <c r="AB24" s="46" t="b">
        <f t="shared" si="5"/>
        <v>1</v>
      </c>
      <c r="AC24" s="46" t="b">
        <f t="shared" si="6"/>
        <v>1</v>
      </c>
    </row>
    <row r="25" spans="1:29" ht="30" customHeight="1" x14ac:dyDescent="0.25">
      <c r="A25" s="182">
        <v>23</v>
      </c>
      <c r="B25" s="249" t="s">
        <v>685</v>
      </c>
      <c r="C25" s="183" t="s">
        <v>140</v>
      </c>
      <c r="D25" s="269" t="s">
        <v>691</v>
      </c>
      <c r="E25" s="260" t="s">
        <v>70</v>
      </c>
      <c r="F25" s="55" t="s">
        <v>686</v>
      </c>
      <c r="G25" s="182" t="s">
        <v>143</v>
      </c>
      <c r="H25" s="185">
        <v>0.998</v>
      </c>
      <c r="I25" s="186" t="s">
        <v>687</v>
      </c>
      <c r="J25" s="49">
        <v>1293781</v>
      </c>
      <c r="K25" s="49">
        <f t="shared" si="0"/>
        <v>905646.7</v>
      </c>
      <c r="L25" s="56">
        <f t="shared" si="1"/>
        <v>388134.30000000005</v>
      </c>
      <c r="M25" s="187">
        <v>0.7</v>
      </c>
      <c r="N25" s="251">
        <v>0</v>
      </c>
      <c r="O25" s="251">
        <v>0</v>
      </c>
      <c r="P25" s="251">
        <v>0</v>
      </c>
      <c r="Q25" s="251">
        <v>0</v>
      </c>
      <c r="R25" s="251">
        <v>0</v>
      </c>
      <c r="S25" s="251">
        <v>0</v>
      </c>
      <c r="T25" s="56">
        <f t="shared" si="2"/>
        <v>905646.7</v>
      </c>
      <c r="U25" s="53"/>
      <c r="V25" s="53"/>
      <c r="W25" s="53"/>
      <c r="X25" s="53"/>
      <c r="Y25" s="53"/>
      <c r="Z25" s="1" t="b">
        <f t="shared" si="3"/>
        <v>1</v>
      </c>
      <c r="AA25" s="45">
        <f t="shared" si="4"/>
        <v>0.7</v>
      </c>
      <c r="AB25" s="46" t="b">
        <f t="shared" si="5"/>
        <v>1</v>
      </c>
      <c r="AC25" s="46" t="b">
        <f t="shared" si="6"/>
        <v>1</v>
      </c>
    </row>
    <row r="26" spans="1:29" ht="30" customHeight="1" x14ac:dyDescent="0.25">
      <c r="A26" s="182">
        <v>24</v>
      </c>
      <c r="B26" s="249" t="s">
        <v>688</v>
      </c>
      <c r="C26" s="183" t="s">
        <v>140</v>
      </c>
      <c r="D26" s="269" t="s">
        <v>691</v>
      </c>
      <c r="E26" s="260" t="s">
        <v>70</v>
      </c>
      <c r="F26" s="55" t="s">
        <v>689</v>
      </c>
      <c r="G26" s="182" t="s">
        <v>143</v>
      </c>
      <c r="H26" s="185">
        <v>2.0249999999999999</v>
      </c>
      <c r="I26" s="186" t="s">
        <v>687</v>
      </c>
      <c r="J26" s="50">
        <v>2096023</v>
      </c>
      <c r="K26" s="49">
        <f t="shared" si="0"/>
        <v>1467216.1</v>
      </c>
      <c r="L26" s="56">
        <f t="shared" si="1"/>
        <v>628806.89999999991</v>
      </c>
      <c r="M26" s="187">
        <v>0.7</v>
      </c>
      <c r="N26" s="251">
        <v>0</v>
      </c>
      <c r="O26" s="251">
        <v>0</v>
      </c>
      <c r="P26" s="251">
        <v>0</v>
      </c>
      <c r="Q26" s="251">
        <v>0</v>
      </c>
      <c r="R26" s="251">
        <v>0</v>
      </c>
      <c r="S26" s="251">
        <v>0</v>
      </c>
      <c r="T26" s="56">
        <f t="shared" si="2"/>
        <v>1467216.1</v>
      </c>
      <c r="U26" s="53"/>
      <c r="V26" s="53"/>
      <c r="W26" s="53"/>
      <c r="X26" s="53"/>
      <c r="Y26" s="53"/>
      <c r="Z26" s="1" t="b">
        <f t="shared" si="3"/>
        <v>1</v>
      </c>
      <c r="AA26" s="45">
        <f t="shared" si="4"/>
        <v>0.7</v>
      </c>
      <c r="AB26" s="46" t="b">
        <f t="shared" si="5"/>
        <v>1</v>
      </c>
      <c r="AC26" s="46" t="b">
        <f t="shared" si="6"/>
        <v>1</v>
      </c>
    </row>
    <row r="27" spans="1:29" ht="30" customHeight="1" x14ac:dyDescent="0.25">
      <c r="A27" s="182">
        <v>25</v>
      </c>
      <c r="B27" s="249" t="s">
        <v>642</v>
      </c>
      <c r="C27" s="183" t="s">
        <v>140</v>
      </c>
      <c r="D27" s="269" t="s">
        <v>643</v>
      </c>
      <c r="E27" s="260" t="s">
        <v>790</v>
      </c>
      <c r="F27" s="55" t="s">
        <v>644</v>
      </c>
      <c r="G27" s="182" t="s">
        <v>179</v>
      </c>
      <c r="H27" s="185">
        <v>3.13</v>
      </c>
      <c r="I27" s="276" t="s">
        <v>419</v>
      </c>
      <c r="J27" s="49">
        <v>2952331</v>
      </c>
      <c r="K27" s="49">
        <f t="shared" si="0"/>
        <v>2066631.7</v>
      </c>
      <c r="L27" s="56">
        <f t="shared" si="1"/>
        <v>885699.3</v>
      </c>
      <c r="M27" s="187">
        <v>0.7</v>
      </c>
      <c r="N27" s="251">
        <v>0</v>
      </c>
      <c r="O27" s="251">
        <v>0</v>
      </c>
      <c r="P27" s="251">
        <v>0</v>
      </c>
      <c r="Q27" s="251">
        <v>0</v>
      </c>
      <c r="R27" s="251">
        <v>0</v>
      </c>
      <c r="S27" s="251">
        <v>0</v>
      </c>
      <c r="T27" s="56">
        <f t="shared" si="2"/>
        <v>2066631.7</v>
      </c>
      <c r="U27" s="53"/>
      <c r="V27" s="53"/>
      <c r="W27" s="53"/>
      <c r="X27" s="53"/>
      <c r="Y27" s="53"/>
      <c r="Z27" s="1" t="b">
        <f t="shared" si="3"/>
        <v>1</v>
      </c>
      <c r="AA27" s="45">
        <f t="shared" si="4"/>
        <v>0.7</v>
      </c>
      <c r="AB27" s="46" t="b">
        <f t="shared" si="5"/>
        <v>1</v>
      </c>
      <c r="AC27" s="46" t="b">
        <f t="shared" si="6"/>
        <v>1</v>
      </c>
    </row>
    <row r="28" spans="1:29" ht="33.6" customHeight="1" x14ac:dyDescent="0.25">
      <c r="A28" s="182">
        <v>26</v>
      </c>
      <c r="B28" s="249" t="s">
        <v>365</v>
      </c>
      <c r="C28" s="183" t="s">
        <v>140</v>
      </c>
      <c r="D28" s="269" t="s">
        <v>362</v>
      </c>
      <c r="E28" s="260" t="s">
        <v>789</v>
      </c>
      <c r="F28" s="55" t="s">
        <v>366</v>
      </c>
      <c r="G28" s="182" t="s">
        <v>179</v>
      </c>
      <c r="H28" s="185">
        <v>0.317</v>
      </c>
      <c r="I28" s="186" t="s">
        <v>364</v>
      </c>
      <c r="J28" s="49">
        <v>605659</v>
      </c>
      <c r="K28" s="49">
        <f t="shared" si="0"/>
        <v>423961.3</v>
      </c>
      <c r="L28" s="56">
        <f t="shared" si="1"/>
        <v>181697.7</v>
      </c>
      <c r="M28" s="187">
        <v>0.7</v>
      </c>
      <c r="N28" s="251">
        <v>0</v>
      </c>
      <c r="O28" s="251">
        <v>0</v>
      </c>
      <c r="P28" s="251">
        <v>0</v>
      </c>
      <c r="Q28" s="251">
        <v>0</v>
      </c>
      <c r="R28" s="251">
        <v>0</v>
      </c>
      <c r="S28" s="251">
        <v>0</v>
      </c>
      <c r="T28" s="56">
        <f t="shared" si="2"/>
        <v>423961.3</v>
      </c>
      <c r="U28" s="53"/>
      <c r="V28" s="53"/>
      <c r="W28" s="53"/>
      <c r="X28" s="53"/>
      <c r="Y28" s="53"/>
      <c r="Z28" s="1" t="b">
        <f t="shared" si="3"/>
        <v>1</v>
      </c>
      <c r="AA28" s="45">
        <f t="shared" si="4"/>
        <v>0.7</v>
      </c>
      <c r="AB28" s="46" t="b">
        <f t="shared" si="5"/>
        <v>1</v>
      </c>
      <c r="AC28" s="46" t="b">
        <f t="shared" si="6"/>
        <v>1</v>
      </c>
    </row>
    <row r="29" spans="1:29" ht="33.6" customHeight="1" x14ac:dyDescent="0.25">
      <c r="A29" s="182">
        <v>27</v>
      </c>
      <c r="B29" s="249" t="s">
        <v>369</v>
      </c>
      <c r="C29" s="183" t="s">
        <v>140</v>
      </c>
      <c r="D29" s="269" t="s">
        <v>362</v>
      </c>
      <c r="E29" s="260" t="s">
        <v>789</v>
      </c>
      <c r="F29" s="55" t="s">
        <v>370</v>
      </c>
      <c r="G29" s="182" t="s">
        <v>179</v>
      </c>
      <c r="H29" s="185">
        <v>2.1829999999999998</v>
      </c>
      <c r="I29" s="186" t="s">
        <v>364</v>
      </c>
      <c r="J29" s="49">
        <v>1996859</v>
      </c>
      <c r="K29" s="49">
        <f t="shared" si="0"/>
        <v>1397801.3</v>
      </c>
      <c r="L29" s="56">
        <f t="shared" si="1"/>
        <v>599057.69999999995</v>
      </c>
      <c r="M29" s="187">
        <v>0.7</v>
      </c>
      <c r="N29" s="251">
        <v>0</v>
      </c>
      <c r="O29" s="251">
        <v>0</v>
      </c>
      <c r="P29" s="251">
        <v>0</v>
      </c>
      <c r="Q29" s="251">
        <v>0</v>
      </c>
      <c r="R29" s="251">
        <v>0</v>
      </c>
      <c r="S29" s="251">
        <v>0</v>
      </c>
      <c r="T29" s="56">
        <f t="shared" si="2"/>
        <v>1397801.3</v>
      </c>
      <c r="U29" s="53"/>
      <c r="V29" s="53"/>
      <c r="W29" s="53"/>
      <c r="X29" s="53"/>
      <c r="Y29" s="53"/>
      <c r="Z29" s="1" t="b">
        <f t="shared" si="3"/>
        <v>1</v>
      </c>
      <c r="AA29" s="45">
        <f t="shared" si="4"/>
        <v>0.7</v>
      </c>
      <c r="AB29" s="46" t="b">
        <f t="shared" si="5"/>
        <v>1</v>
      </c>
      <c r="AC29" s="46" t="b">
        <f t="shared" si="6"/>
        <v>1</v>
      </c>
    </row>
    <row r="30" spans="1:29" ht="33.6" customHeight="1" x14ac:dyDescent="0.25">
      <c r="A30" s="182">
        <v>28</v>
      </c>
      <c r="B30" s="249" t="s">
        <v>266</v>
      </c>
      <c r="C30" s="183" t="s">
        <v>140</v>
      </c>
      <c r="D30" s="269" t="s">
        <v>267</v>
      </c>
      <c r="E30" s="260" t="s">
        <v>792</v>
      </c>
      <c r="F30" s="55" t="s">
        <v>268</v>
      </c>
      <c r="G30" s="182" t="s">
        <v>179</v>
      </c>
      <c r="H30" s="185">
        <v>2.5369999999999999</v>
      </c>
      <c r="I30" s="186" t="s">
        <v>229</v>
      </c>
      <c r="J30" s="49">
        <v>1835909</v>
      </c>
      <c r="K30" s="49">
        <f t="shared" si="0"/>
        <v>1285136.3</v>
      </c>
      <c r="L30" s="56">
        <f t="shared" si="1"/>
        <v>550772.69999999995</v>
      </c>
      <c r="M30" s="187">
        <v>0.7</v>
      </c>
      <c r="N30" s="251">
        <v>0</v>
      </c>
      <c r="O30" s="251">
        <v>0</v>
      </c>
      <c r="P30" s="251">
        <v>0</v>
      </c>
      <c r="Q30" s="251">
        <v>0</v>
      </c>
      <c r="R30" s="251">
        <v>0</v>
      </c>
      <c r="S30" s="251">
        <v>0</v>
      </c>
      <c r="T30" s="56">
        <f t="shared" si="2"/>
        <v>1285136.3</v>
      </c>
      <c r="U30" s="53"/>
      <c r="V30" s="53"/>
      <c r="W30" s="53"/>
      <c r="X30" s="53"/>
      <c r="Y30" s="53"/>
      <c r="Z30" s="1" t="b">
        <f t="shared" si="3"/>
        <v>1</v>
      </c>
      <c r="AA30" s="45">
        <f t="shared" si="4"/>
        <v>0.7</v>
      </c>
      <c r="AB30" s="46" t="b">
        <f t="shared" si="5"/>
        <v>1</v>
      </c>
      <c r="AC30" s="46" t="b">
        <f t="shared" si="6"/>
        <v>1</v>
      </c>
    </row>
    <row r="31" spans="1:29" ht="33.6" customHeight="1" x14ac:dyDescent="0.25">
      <c r="A31" s="182">
        <v>29</v>
      </c>
      <c r="B31" s="249" t="s">
        <v>705</v>
      </c>
      <c r="C31" s="183" t="s">
        <v>140</v>
      </c>
      <c r="D31" s="269" t="s">
        <v>643</v>
      </c>
      <c r="E31" s="260" t="s">
        <v>790</v>
      </c>
      <c r="F31" s="55" t="s">
        <v>706</v>
      </c>
      <c r="G31" s="182" t="s">
        <v>179</v>
      </c>
      <c r="H31" s="185">
        <v>1.64</v>
      </c>
      <c r="I31" s="186" t="s">
        <v>704</v>
      </c>
      <c r="J31" s="50">
        <v>1660717</v>
      </c>
      <c r="K31" s="49">
        <f t="shared" si="0"/>
        <v>1162501.8999999999</v>
      </c>
      <c r="L31" s="56">
        <f t="shared" si="1"/>
        <v>498215.10000000009</v>
      </c>
      <c r="M31" s="187">
        <v>0.7</v>
      </c>
      <c r="N31" s="251">
        <v>0</v>
      </c>
      <c r="O31" s="251">
        <v>0</v>
      </c>
      <c r="P31" s="251">
        <v>0</v>
      </c>
      <c r="Q31" s="251">
        <v>0</v>
      </c>
      <c r="R31" s="251">
        <v>0</v>
      </c>
      <c r="S31" s="251">
        <v>0</v>
      </c>
      <c r="T31" s="56">
        <f t="shared" si="2"/>
        <v>1162501.8999999999</v>
      </c>
      <c r="U31" s="53"/>
      <c r="V31" s="53"/>
      <c r="W31" s="53"/>
      <c r="X31" s="53"/>
      <c r="Y31" s="53"/>
      <c r="Z31" s="1" t="b">
        <f t="shared" si="3"/>
        <v>1</v>
      </c>
      <c r="AA31" s="45">
        <f t="shared" si="4"/>
        <v>0.7</v>
      </c>
      <c r="AB31" s="46" t="b">
        <f t="shared" si="5"/>
        <v>1</v>
      </c>
      <c r="AC31" s="46" t="b">
        <f t="shared" si="6"/>
        <v>1</v>
      </c>
    </row>
    <row r="32" spans="1:29" ht="33.6" customHeight="1" x14ac:dyDescent="0.25">
      <c r="A32" s="182">
        <v>30</v>
      </c>
      <c r="B32" s="249" t="s">
        <v>269</v>
      </c>
      <c r="C32" s="183" t="s">
        <v>140</v>
      </c>
      <c r="D32" s="269" t="s">
        <v>267</v>
      </c>
      <c r="E32" s="260" t="s">
        <v>792</v>
      </c>
      <c r="F32" s="55" t="s">
        <v>270</v>
      </c>
      <c r="G32" s="182" t="s">
        <v>179</v>
      </c>
      <c r="H32" s="185">
        <v>1.776</v>
      </c>
      <c r="I32" s="186" t="s">
        <v>229</v>
      </c>
      <c r="J32" s="49">
        <v>1342272</v>
      </c>
      <c r="K32" s="49">
        <f t="shared" si="0"/>
        <v>939590.4</v>
      </c>
      <c r="L32" s="56">
        <f t="shared" si="1"/>
        <v>402681.59999999998</v>
      </c>
      <c r="M32" s="187">
        <v>0.7</v>
      </c>
      <c r="N32" s="251">
        <v>0</v>
      </c>
      <c r="O32" s="251">
        <v>0</v>
      </c>
      <c r="P32" s="251">
        <v>0</v>
      </c>
      <c r="Q32" s="251">
        <v>0</v>
      </c>
      <c r="R32" s="251">
        <v>0</v>
      </c>
      <c r="S32" s="251">
        <v>0</v>
      </c>
      <c r="T32" s="56">
        <f t="shared" si="2"/>
        <v>939590.4</v>
      </c>
      <c r="U32" s="53"/>
      <c r="V32" s="53"/>
      <c r="W32" s="53"/>
      <c r="X32" s="53"/>
      <c r="Y32" s="53"/>
      <c r="Z32" s="1" t="b">
        <f t="shared" si="3"/>
        <v>1</v>
      </c>
      <c r="AA32" s="45">
        <f t="shared" si="4"/>
        <v>0.7</v>
      </c>
      <c r="AB32" s="46" t="b">
        <f t="shared" si="5"/>
        <v>1</v>
      </c>
      <c r="AC32" s="46" t="b">
        <f t="shared" si="6"/>
        <v>1</v>
      </c>
    </row>
    <row r="33" spans="1:29" ht="33.6" customHeight="1" x14ac:dyDescent="0.25">
      <c r="A33" s="182">
        <v>31</v>
      </c>
      <c r="B33" s="249" t="s">
        <v>255</v>
      </c>
      <c r="C33" s="183" t="s">
        <v>140</v>
      </c>
      <c r="D33" s="269" t="s">
        <v>248</v>
      </c>
      <c r="E33" s="260" t="s">
        <v>783</v>
      </c>
      <c r="F33" s="277" t="s">
        <v>812</v>
      </c>
      <c r="G33" s="182" t="s">
        <v>179</v>
      </c>
      <c r="H33" s="185">
        <v>1.05</v>
      </c>
      <c r="I33" s="186" t="s">
        <v>250</v>
      </c>
      <c r="J33" s="49">
        <v>1540044</v>
      </c>
      <c r="K33" s="49">
        <f t="shared" si="0"/>
        <v>1078030.8</v>
      </c>
      <c r="L33" s="56">
        <f t="shared" si="1"/>
        <v>462013.19999999995</v>
      </c>
      <c r="M33" s="187">
        <v>0.7</v>
      </c>
      <c r="N33" s="251">
        <v>0</v>
      </c>
      <c r="O33" s="251">
        <v>0</v>
      </c>
      <c r="P33" s="251">
        <v>0</v>
      </c>
      <c r="Q33" s="251">
        <v>0</v>
      </c>
      <c r="R33" s="251">
        <v>0</v>
      </c>
      <c r="S33" s="251">
        <v>0</v>
      </c>
      <c r="T33" s="56">
        <f t="shared" si="2"/>
        <v>1078030.8</v>
      </c>
      <c r="U33" s="53"/>
      <c r="V33" s="53"/>
      <c r="W33" s="53"/>
      <c r="X33" s="53"/>
      <c r="Y33" s="53"/>
      <c r="Z33" s="1" t="b">
        <f t="shared" si="3"/>
        <v>1</v>
      </c>
      <c r="AA33" s="45">
        <f t="shared" si="4"/>
        <v>0.7</v>
      </c>
      <c r="AB33" s="46" t="b">
        <f t="shared" si="5"/>
        <v>1</v>
      </c>
      <c r="AC33" s="46" t="b">
        <f t="shared" si="6"/>
        <v>1</v>
      </c>
    </row>
    <row r="34" spans="1:29" ht="43.15" customHeight="1" x14ac:dyDescent="0.25">
      <c r="A34" s="182">
        <v>32</v>
      </c>
      <c r="B34" s="249" t="s">
        <v>341</v>
      </c>
      <c r="C34" s="183" t="s">
        <v>140</v>
      </c>
      <c r="D34" s="269" t="s">
        <v>146</v>
      </c>
      <c r="E34" s="260" t="s">
        <v>791</v>
      </c>
      <c r="F34" s="55" t="s">
        <v>342</v>
      </c>
      <c r="G34" s="182" t="s">
        <v>143</v>
      </c>
      <c r="H34" s="185">
        <v>0.44500000000000001</v>
      </c>
      <c r="I34" s="186" t="s">
        <v>343</v>
      </c>
      <c r="J34" s="49">
        <v>575000</v>
      </c>
      <c r="K34" s="49">
        <f t="shared" si="0"/>
        <v>402500</v>
      </c>
      <c r="L34" s="56">
        <f t="shared" si="1"/>
        <v>172500</v>
      </c>
      <c r="M34" s="187">
        <v>0.7</v>
      </c>
      <c r="N34" s="251">
        <v>0</v>
      </c>
      <c r="O34" s="251">
        <v>0</v>
      </c>
      <c r="P34" s="251">
        <v>0</v>
      </c>
      <c r="Q34" s="251">
        <v>0</v>
      </c>
      <c r="R34" s="251">
        <v>0</v>
      </c>
      <c r="S34" s="251">
        <v>0</v>
      </c>
      <c r="T34" s="56">
        <f t="shared" si="2"/>
        <v>402500</v>
      </c>
      <c r="U34" s="53"/>
      <c r="V34" s="53"/>
      <c r="W34" s="53"/>
      <c r="X34" s="53"/>
      <c r="Y34" s="53"/>
      <c r="Z34" s="1" t="b">
        <f t="shared" si="3"/>
        <v>1</v>
      </c>
      <c r="AA34" s="45">
        <f t="shared" si="4"/>
        <v>0.7</v>
      </c>
      <c r="AB34" s="46" t="b">
        <f t="shared" si="5"/>
        <v>1</v>
      </c>
      <c r="AC34" s="46" t="b">
        <f t="shared" si="6"/>
        <v>1</v>
      </c>
    </row>
    <row r="35" spans="1:29" ht="43.15" customHeight="1" x14ac:dyDescent="0.25">
      <c r="A35" s="182">
        <v>33</v>
      </c>
      <c r="B35" s="249" t="s">
        <v>361</v>
      </c>
      <c r="C35" s="183" t="s">
        <v>140</v>
      </c>
      <c r="D35" s="269" t="s">
        <v>362</v>
      </c>
      <c r="E35" s="260" t="s">
        <v>789</v>
      </c>
      <c r="F35" s="55" t="s">
        <v>363</v>
      </c>
      <c r="G35" s="182" t="s">
        <v>179</v>
      </c>
      <c r="H35" s="185">
        <v>1.6970000000000001</v>
      </c>
      <c r="I35" s="186" t="s">
        <v>364</v>
      </c>
      <c r="J35" s="49">
        <v>1767953</v>
      </c>
      <c r="K35" s="49">
        <f t="shared" si="0"/>
        <v>1237567.1000000001</v>
      </c>
      <c r="L35" s="56">
        <f t="shared" si="1"/>
        <v>530385.89999999991</v>
      </c>
      <c r="M35" s="187">
        <v>0.7</v>
      </c>
      <c r="N35" s="251">
        <v>0</v>
      </c>
      <c r="O35" s="251">
        <v>0</v>
      </c>
      <c r="P35" s="251">
        <v>0</v>
      </c>
      <c r="Q35" s="251">
        <v>0</v>
      </c>
      <c r="R35" s="251">
        <v>0</v>
      </c>
      <c r="S35" s="251">
        <v>0</v>
      </c>
      <c r="T35" s="56">
        <f t="shared" si="2"/>
        <v>1237567.1000000001</v>
      </c>
      <c r="U35" s="53"/>
      <c r="V35" s="53"/>
      <c r="W35" s="53"/>
      <c r="X35" s="53"/>
      <c r="Y35" s="53"/>
      <c r="Z35" s="1" t="b">
        <f t="shared" si="3"/>
        <v>1</v>
      </c>
      <c r="AA35" s="45">
        <f t="shared" si="4"/>
        <v>0.7</v>
      </c>
      <c r="AB35" s="46" t="b">
        <f t="shared" si="5"/>
        <v>1</v>
      </c>
      <c r="AC35" s="46" t="b">
        <f t="shared" si="6"/>
        <v>1</v>
      </c>
    </row>
    <row r="36" spans="1:29" ht="34.15" customHeight="1" x14ac:dyDescent="0.25">
      <c r="A36" s="182">
        <v>34</v>
      </c>
      <c r="B36" s="249" t="s">
        <v>181</v>
      </c>
      <c r="C36" s="183" t="s">
        <v>140</v>
      </c>
      <c r="D36" s="269" t="s">
        <v>177</v>
      </c>
      <c r="E36" s="260" t="s">
        <v>784</v>
      </c>
      <c r="F36" s="55" t="s">
        <v>182</v>
      </c>
      <c r="G36" s="182" t="s">
        <v>179</v>
      </c>
      <c r="H36" s="185">
        <v>1.26</v>
      </c>
      <c r="I36" s="186" t="s">
        <v>180</v>
      </c>
      <c r="J36" s="49">
        <v>1079407</v>
      </c>
      <c r="K36" s="49">
        <f t="shared" si="0"/>
        <v>755584.9</v>
      </c>
      <c r="L36" s="56">
        <f t="shared" si="1"/>
        <v>323822.09999999998</v>
      </c>
      <c r="M36" s="187">
        <v>0.7</v>
      </c>
      <c r="N36" s="251">
        <v>0</v>
      </c>
      <c r="O36" s="251">
        <v>0</v>
      </c>
      <c r="P36" s="251">
        <v>0</v>
      </c>
      <c r="Q36" s="251">
        <v>0</v>
      </c>
      <c r="R36" s="251">
        <v>0</v>
      </c>
      <c r="S36" s="251">
        <v>0</v>
      </c>
      <c r="T36" s="56">
        <f t="shared" si="2"/>
        <v>755584.9</v>
      </c>
      <c r="U36" s="53"/>
      <c r="V36" s="53"/>
      <c r="W36" s="53"/>
      <c r="X36" s="53"/>
      <c r="Y36" s="53"/>
      <c r="Z36" s="1" t="b">
        <f t="shared" si="3"/>
        <v>1</v>
      </c>
      <c r="AA36" s="45">
        <f t="shared" si="4"/>
        <v>0.7</v>
      </c>
      <c r="AB36" s="46" t="b">
        <f t="shared" si="5"/>
        <v>1</v>
      </c>
      <c r="AC36" s="46" t="b">
        <f t="shared" si="6"/>
        <v>1</v>
      </c>
    </row>
    <row r="37" spans="1:29" ht="34.15" customHeight="1" x14ac:dyDescent="0.25">
      <c r="A37" s="182">
        <v>35</v>
      </c>
      <c r="B37" s="249" t="s">
        <v>503</v>
      </c>
      <c r="C37" s="183" t="s">
        <v>140</v>
      </c>
      <c r="D37" s="269" t="s">
        <v>498</v>
      </c>
      <c r="E37" s="260" t="s">
        <v>732</v>
      </c>
      <c r="F37" s="55" t="s">
        <v>504</v>
      </c>
      <c r="G37" s="182" t="s">
        <v>143</v>
      </c>
      <c r="H37" s="185">
        <v>0.96</v>
      </c>
      <c r="I37" s="186" t="s">
        <v>505</v>
      </c>
      <c r="J37" s="49">
        <v>2370000</v>
      </c>
      <c r="K37" s="49">
        <f t="shared" si="0"/>
        <v>1659000</v>
      </c>
      <c r="L37" s="56">
        <f t="shared" si="1"/>
        <v>711000</v>
      </c>
      <c r="M37" s="187">
        <v>0.7</v>
      </c>
      <c r="N37" s="251">
        <v>0</v>
      </c>
      <c r="O37" s="251">
        <v>0</v>
      </c>
      <c r="P37" s="251">
        <v>0</v>
      </c>
      <c r="Q37" s="251">
        <v>0</v>
      </c>
      <c r="R37" s="251">
        <v>0</v>
      </c>
      <c r="S37" s="251">
        <v>0</v>
      </c>
      <c r="T37" s="56">
        <f t="shared" si="2"/>
        <v>1659000</v>
      </c>
      <c r="U37" s="53"/>
      <c r="V37" s="53"/>
      <c r="W37" s="53"/>
      <c r="X37" s="53"/>
      <c r="Y37" s="53"/>
      <c r="Z37" s="1" t="b">
        <f t="shared" si="3"/>
        <v>1</v>
      </c>
      <c r="AA37" s="45">
        <f t="shared" si="4"/>
        <v>0.7</v>
      </c>
      <c r="AB37" s="46" t="b">
        <f t="shared" si="5"/>
        <v>1</v>
      </c>
      <c r="AC37" s="46" t="b">
        <f t="shared" si="6"/>
        <v>1</v>
      </c>
    </row>
    <row r="38" spans="1:29" ht="34.15" customHeight="1" x14ac:dyDescent="0.25">
      <c r="A38" s="182">
        <v>36</v>
      </c>
      <c r="B38" s="249" t="s">
        <v>367</v>
      </c>
      <c r="C38" s="183" t="s">
        <v>140</v>
      </c>
      <c r="D38" s="269" t="s">
        <v>362</v>
      </c>
      <c r="E38" s="260" t="s">
        <v>789</v>
      </c>
      <c r="F38" s="55" t="s">
        <v>368</v>
      </c>
      <c r="G38" s="182" t="s">
        <v>179</v>
      </c>
      <c r="H38" s="185">
        <v>1.73</v>
      </c>
      <c r="I38" s="186" t="s">
        <v>364</v>
      </c>
      <c r="J38" s="49">
        <v>1802159</v>
      </c>
      <c r="K38" s="49">
        <f t="shared" si="0"/>
        <v>1261511.3</v>
      </c>
      <c r="L38" s="56">
        <f t="shared" si="1"/>
        <v>540647.69999999995</v>
      </c>
      <c r="M38" s="187">
        <v>0.7</v>
      </c>
      <c r="N38" s="251">
        <v>0</v>
      </c>
      <c r="O38" s="251">
        <v>0</v>
      </c>
      <c r="P38" s="251">
        <v>0</v>
      </c>
      <c r="Q38" s="251">
        <v>0</v>
      </c>
      <c r="R38" s="251">
        <v>0</v>
      </c>
      <c r="S38" s="251">
        <v>0</v>
      </c>
      <c r="T38" s="56">
        <f t="shared" si="2"/>
        <v>1261511.3</v>
      </c>
      <c r="U38" s="53"/>
      <c r="V38" s="53"/>
      <c r="W38" s="53"/>
      <c r="X38" s="53"/>
      <c r="Y38" s="53"/>
      <c r="Z38" s="1" t="b">
        <f t="shared" si="3"/>
        <v>1</v>
      </c>
      <c r="AA38" s="45">
        <f t="shared" si="4"/>
        <v>0.7</v>
      </c>
      <c r="AB38" s="46" t="b">
        <f t="shared" si="5"/>
        <v>1</v>
      </c>
      <c r="AC38" s="46" t="b">
        <f t="shared" si="6"/>
        <v>1</v>
      </c>
    </row>
    <row r="39" spans="1:29" ht="34.15" customHeight="1" x14ac:dyDescent="0.25">
      <c r="A39" s="182">
        <v>37</v>
      </c>
      <c r="B39" s="249" t="s">
        <v>596</v>
      </c>
      <c r="C39" s="183" t="s">
        <v>140</v>
      </c>
      <c r="D39" s="269" t="s">
        <v>267</v>
      </c>
      <c r="E39" s="260" t="s">
        <v>792</v>
      </c>
      <c r="F39" s="55" t="s">
        <v>597</v>
      </c>
      <c r="G39" s="182" t="s">
        <v>179</v>
      </c>
      <c r="H39" s="185">
        <v>0.86899999999999999</v>
      </c>
      <c r="I39" s="186" t="s">
        <v>229</v>
      </c>
      <c r="J39" s="49">
        <v>834947</v>
      </c>
      <c r="K39" s="49">
        <f t="shared" si="0"/>
        <v>584462.9</v>
      </c>
      <c r="L39" s="56">
        <f t="shared" si="1"/>
        <v>250484.09999999998</v>
      </c>
      <c r="M39" s="187">
        <v>0.7</v>
      </c>
      <c r="N39" s="251">
        <v>0</v>
      </c>
      <c r="O39" s="251">
        <v>0</v>
      </c>
      <c r="P39" s="251">
        <v>0</v>
      </c>
      <c r="Q39" s="251">
        <v>0</v>
      </c>
      <c r="R39" s="251">
        <v>0</v>
      </c>
      <c r="S39" s="251">
        <v>0</v>
      </c>
      <c r="T39" s="56">
        <f t="shared" si="2"/>
        <v>584462.9</v>
      </c>
      <c r="U39" s="53"/>
      <c r="V39" s="53"/>
      <c r="W39" s="53"/>
      <c r="X39" s="53"/>
      <c r="Y39" s="53"/>
      <c r="Z39" s="1" t="b">
        <f t="shared" si="3"/>
        <v>1</v>
      </c>
      <c r="AA39" s="45">
        <f t="shared" si="4"/>
        <v>0.7</v>
      </c>
      <c r="AB39" s="46" t="b">
        <f t="shared" si="5"/>
        <v>1</v>
      </c>
      <c r="AC39" s="46" t="b">
        <f t="shared" si="6"/>
        <v>1</v>
      </c>
    </row>
    <row r="40" spans="1:29" ht="31.9" customHeight="1" x14ac:dyDescent="0.25">
      <c r="A40" s="182">
        <v>38</v>
      </c>
      <c r="B40" s="249" t="s">
        <v>702</v>
      </c>
      <c r="C40" s="183" t="s">
        <v>140</v>
      </c>
      <c r="D40" s="269" t="s">
        <v>643</v>
      </c>
      <c r="E40" s="260" t="s">
        <v>790</v>
      </c>
      <c r="F40" s="55" t="s">
        <v>703</v>
      </c>
      <c r="G40" s="182" t="s">
        <v>179</v>
      </c>
      <c r="H40" s="185">
        <v>1.67</v>
      </c>
      <c r="I40" s="186" t="s">
        <v>704</v>
      </c>
      <c r="J40" s="50">
        <v>1131212</v>
      </c>
      <c r="K40" s="49">
        <f t="shared" si="0"/>
        <v>791848.4</v>
      </c>
      <c r="L40" s="56">
        <f t="shared" si="1"/>
        <v>339363.6</v>
      </c>
      <c r="M40" s="187">
        <v>0.7</v>
      </c>
      <c r="N40" s="251">
        <v>0</v>
      </c>
      <c r="O40" s="251">
        <v>0</v>
      </c>
      <c r="P40" s="251">
        <v>0</v>
      </c>
      <c r="Q40" s="251">
        <v>0</v>
      </c>
      <c r="R40" s="251">
        <v>0</v>
      </c>
      <c r="S40" s="251">
        <v>0</v>
      </c>
      <c r="T40" s="56">
        <f t="shared" si="2"/>
        <v>791848.4</v>
      </c>
      <c r="U40" s="53"/>
      <c r="V40" s="53"/>
      <c r="W40" s="53"/>
      <c r="X40" s="53"/>
      <c r="Y40" s="53"/>
      <c r="Z40" s="1" t="b">
        <f t="shared" si="3"/>
        <v>1</v>
      </c>
      <c r="AA40" s="45">
        <f t="shared" si="4"/>
        <v>0.7</v>
      </c>
      <c r="AB40" s="46" t="b">
        <f t="shared" si="5"/>
        <v>1</v>
      </c>
      <c r="AC40" s="46" t="b">
        <f t="shared" si="6"/>
        <v>1</v>
      </c>
    </row>
    <row r="41" spans="1:29" ht="30" customHeight="1" x14ac:dyDescent="0.25">
      <c r="A41" s="182">
        <v>39</v>
      </c>
      <c r="B41" s="249" t="s">
        <v>707</v>
      </c>
      <c r="C41" s="183" t="s">
        <v>140</v>
      </c>
      <c r="D41" s="269" t="s">
        <v>643</v>
      </c>
      <c r="E41" s="260" t="s">
        <v>790</v>
      </c>
      <c r="F41" s="55" t="s">
        <v>708</v>
      </c>
      <c r="G41" s="182" t="s">
        <v>179</v>
      </c>
      <c r="H41" s="185">
        <v>1.669</v>
      </c>
      <c r="I41" s="186" t="s">
        <v>704</v>
      </c>
      <c r="J41" s="50">
        <v>1438907</v>
      </c>
      <c r="K41" s="49">
        <f t="shared" si="0"/>
        <v>1007234.9</v>
      </c>
      <c r="L41" s="56">
        <f t="shared" si="1"/>
        <v>431672.1</v>
      </c>
      <c r="M41" s="187">
        <v>0.7</v>
      </c>
      <c r="N41" s="251">
        <v>0</v>
      </c>
      <c r="O41" s="251">
        <v>0</v>
      </c>
      <c r="P41" s="251">
        <v>0</v>
      </c>
      <c r="Q41" s="251">
        <v>0</v>
      </c>
      <c r="R41" s="251">
        <v>0</v>
      </c>
      <c r="S41" s="251">
        <v>0</v>
      </c>
      <c r="T41" s="56">
        <f t="shared" si="2"/>
        <v>1007234.9</v>
      </c>
      <c r="U41" s="53"/>
      <c r="V41" s="53"/>
      <c r="W41" s="53"/>
      <c r="X41" s="53"/>
      <c r="Y41" s="53"/>
      <c r="Z41" s="1" t="b">
        <f t="shared" si="3"/>
        <v>1</v>
      </c>
      <c r="AA41" s="45">
        <f t="shared" si="4"/>
        <v>0.7</v>
      </c>
      <c r="AB41" s="46" t="b">
        <f t="shared" si="5"/>
        <v>1</v>
      </c>
      <c r="AC41" s="46" t="b">
        <f t="shared" si="6"/>
        <v>1</v>
      </c>
    </row>
    <row r="42" spans="1:29" ht="33.6" customHeight="1" x14ac:dyDescent="0.25">
      <c r="A42" s="182">
        <v>40</v>
      </c>
      <c r="B42" s="249" t="s">
        <v>189</v>
      </c>
      <c r="C42" s="183" t="s">
        <v>140</v>
      </c>
      <c r="D42" s="269" t="s">
        <v>777</v>
      </c>
      <c r="E42" s="260" t="s">
        <v>68</v>
      </c>
      <c r="F42" s="55" t="s">
        <v>190</v>
      </c>
      <c r="G42" s="182" t="s">
        <v>143</v>
      </c>
      <c r="H42" s="185">
        <v>1.99</v>
      </c>
      <c r="I42" s="186" t="s">
        <v>191</v>
      </c>
      <c r="J42" s="49">
        <v>4060500</v>
      </c>
      <c r="K42" s="49">
        <f t="shared" si="0"/>
        <v>2842350</v>
      </c>
      <c r="L42" s="56">
        <f t="shared" si="1"/>
        <v>1218150</v>
      </c>
      <c r="M42" s="187">
        <v>0.7</v>
      </c>
      <c r="N42" s="251">
        <v>0</v>
      </c>
      <c r="O42" s="251">
        <v>0</v>
      </c>
      <c r="P42" s="251">
        <v>0</v>
      </c>
      <c r="Q42" s="251">
        <v>0</v>
      </c>
      <c r="R42" s="251">
        <v>0</v>
      </c>
      <c r="S42" s="251">
        <v>0</v>
      </c>
      <c r="T42" s="56">
        <f t="shared" si="2"/>
        <v>2842350</v>
      </c>
      <c r="U42" s="53"/>
      <c r="V42" s="53"/>
      <c r="W42" s="53"/>
      <c r="X42" s="53"/>
      <c r="Y42" s="53"/>
      <c r="Z42" s="1" t="b">
        <f t="shared" si="3"/>
        <v>1</v>
      </c>
      <c r="AA42" s="45">
        <f t="shared" si="4"/>
        <v>0.7</v>
      </c>
      <c r="AB42" s="46" t="b">
        <f t="shared" si="5"/>
        <v>1</v>
      </c>
      <c r="AC42" s="46" t="b">
        <f t="shared" si="6"/>
        <v>1</v>
      </c>
    </row>
    <row r="43" spans="1:29" ht="37.15" customHeight="1" x14ac:dyDescent="0.25">
      <c r="A43" s="182">
        <v>41</v>
      </c>
      <c r="B43" s="249" t="s">
        <v>247</v>
      </c>
      <c r="C43" s="183" t="s">
        <v>140</v>
      </c>
      <c r="D43" s="269" t="s">
        <v>248</v>
      </c>
      <c r="E43" s="260" t="s">
        <v>783</v>
      </c>
      <c r="F43" s="55" t="s">
        <v>249</v>
      </c>
      <c r="G43" s="182" t="s">
        <v>179</v>
      </c>
      <c r="H43" s="185">
        <v>3.31</v>
      </c>
      <c r="I43" s="186" t="s">
        <v>250</v>
      </c>
      <c r="J43" s="49">
        <v>1163142</v>
      </c>
      <c r="K43" s="49">
        <f t="shared" si="0"/>
        <v>814199.4</v>
      </c>
      <c r="L43" s="56">
        <f t="shared" si="1"/>
        <v>348942.6</v>
      </c>
      <c r="M43" s="187">
        <v>0.7</v>
      </c>
      <c r="N43" s="251">
        <v>0</v>
      </c>
      <c r="O43" s="251">
        <v>0</v>
      </c>
      <c r="P43" s="251">
        <v>0</v>
      </c>
      <c r="Q43" s="251">
        <v>0</v>
      </c>
      <c r="R43" s="251">
        <v>0</v>
      </c>
      <c r="S43" s="251">
        <v>0</v>
      </c>
      <c r="T43" s="56">
        <f t="shared" si="2"/>
        <v>814199.4</v>
      </c>
      <c r="U43" s="53"/>
      <c r="V43" s="53"/>
      <c r="W43" s="53"/>
      <c r="X43" s="53"/>
      <c r="Y43" s="53"/>
      <c r="Z43" s="1" t="b">
        <f t="shared" si="3"/>
        <v>1</v>
      </c>
      <c r="AA43" s="45">
        <f t="shared" si="4"/>
        <v>0.7</v>
      </c>
      <c r="AB43" s="46" t="b">
        <f t="shared" si="5"/>
        <v>1</v>
      </c>
      <c r="AC43" s="46" t="b">
        <f t="shared" si="6"/>
        <v>1</v>
      </c>
    </row>
    <row r="44" spans="1:29" ht="38.450000000000003" customHeight="1" x14ac:dyDescent="0.25">
      <c r="A44" s="182">
        <v>42</v>
      </c>
      <c r="B44" s="249" t="s">
        <v>254</v>
      </c>
      <c r="C44" s="183" t="s">
        <v>140</v>
      </c>
      <c r="D44" s="269" t="s">
        <v>248</v>
      </c>
      <c r="E44" s="260" t="s">
        <v>783</v>
      </c>
      <c r="F44" s="55" t="s">
        <v>253</v>
      </c>
      <c r="G44" s="182" t="s">
        <v>143</v>
      </c>
      <c r="H44" s="185">
        <v>4.1980000000000004</v>
      </c>
      <c r="I44" s="186" t="s">
        <v>250</v>
      </c>
      <c r="J44" s="49">
        <v>2983927</v>
      </c>
      <c r="K44" s="49">
        <f t="shared" si="0"/>
        <v>2088748.9</v>
      </c>
      <c r="L44" s="56">
        <f t="shared" si="1"/>
        <v>895178.10000000009</v>
      </c>
      <c r="M44" s="187">
        <v>0.7</v>
      </c>
      <c r="N44" s="251">
        <v>0</v>
      </c>
      <c r="O44" s="251">
        <v>0</v>
      </c>
      <c r="P44" s="251">
        <v>0</v>
      </c>
      <c r="Q44" s="251">
        <v>0</v>
      </c>
      <c r="R44" s="251">
        <v>0</v>
      </c>
      <c r="S44" s="251">
        <v>0</v>
      </c>
      <c r="T44" s="56">
        <f t="shared" si="2"/>
        <v>2088748.9</v>
      </c>
      <c r="U44" s="53"/>
      <c r="V44" s="53"/>
      <c r="W44" s="53"/>
      <c r="X44" s="53"/>
      <c r="Y44" s="53"/>
      <c r="Z44" s="1" t="b">
        <f t="shared" si="3"/>
        <v>1</v>
      </c>
      <c r="AA44" s="45">
        <f t="shared" si="4"/>
        <v>0.7</v>
      </c>
      <c r="AB44" s="46" t="b">
        <f t="shared" si="5"/>
        <v>1</v>
      </c>
      <c r="AC44" s="46" t="b">
        <f t="shared" si="6"/>
        <v>1</v>
      </c>
    </row>
    <row r="45" spans="1:29" ht="30" customHeight="1" x14ac:dyDescent="0.25">
      <c r="A45" s="182">
        <v>43</v>
      </c>
      <c r="B45" s="249" t="s">
        <v>271</v>
      </c>
      <c r="C45" s="183" t="s">
        <v>140</v>
      </c>
      <c r="D45" s="269" t="s">
        <v>267</v>
      </c>
      <c r="E45" s="260" t="s">
        <v>792</v>
      </c>
      <c r="F45" s="55" t="s">
        <v>272</v>
      </c>
      <c r="G45" s="182" t="s">
        <v>179</v>
      </c>
      <c r="H45" s="185">
        <v>1.425</v>
      </c>
      <c r="I45" s="186" t="s">
        <v>229</v>
      </c>
      <c r="J45" s="49">
        <v>1022696</v>
      </c>
      <c r="K45" s="49">
        <f t="shared" si="0"/>
        <v>715887.2</v>
      </c>
      <c r="L45" s="56">
        <f t="shared" si="1"/>
        <v>306808.80000000005</v>
      </c>
      <c r="M45" s="187">
        <v>0.7</v>
      </c>
      <c r="N45" s="251">
        <v>0</v>
      </c>
      <c r="O45" s="251">
        <v>0</v>
      </c>
      <c r="P45" s="251">
        <v>0</v>
      </c>
      <c r="Q45" s="251">
        <v>0</v>
      </c>
      <c r="R45" s="251">
        <v>0</v>
      </c>
      <c r="S45" s="251">
        <v>0</v>
      </c>
      <c r="T45" s="56">
        <f t="shared" si="2"/>
        <v>715887.2</v>
      </c>
      <c r="U45" s="53"/>
      <c r="V45" s="53"/>
      <c r="W45" s="53"/>
      <c r="X45" s="53"/>
      <c r="Y45" s="53"/>
      <c r="Z45" s="1" t="b">
        <f t="shared" si="3"/>
        <v>1</v>
      </c>
      <c r="AA45" s="45">
        <f t="shared" si="4"/>
        <v>0.7</v>
      </c>
      <c r="AB45" s="46" t="b">
        <f t="shared" si="5"/>
        <v>1</v>
      </c>
      <c r="AC45" s="46" t="b">
        <f t="shared" si="6"/>
        <v>1</v>
      </c>
    </row>
    <row r="46" spans="1:29" ht="30" customHeight="1" x14ac:dyDescent="0.25">
      <c r="A46" s="182">
        <v>44</v>
      </c>
      <c r="B46" s="249" t="s">
        <v>798</v>
      </c>
      <c r="C46" s="183" t="s">
        <v>140</v>
      </c>
      <c r="D46" s="269" t="s">
        <v>498</v>
      </c>
      <c r="E46" s="260" t="s">
        <v>732</v>
      </c>
      <c r="F46" s="55" t="s">
        <v>501</v>
      </c>
      <c r="G46" s="182" t="s">
        <v>152</v>
      </c>
      <c r="H46" s="185">
        <v>0.59599999999999997</v>
      </c>
      <c r="I46" s="186" t="s">
        <v>502</v>
      </c>
      <c r="J46" s="49">
        <v>5755404</v>
      </c>
      <c r="K46" s="49">
        <f t="shared" si="0"/>
        <v>4028782.8</v>
      </c>
      <c r="L46" s="56">
        <f t="shared" si="1"/>
        <v>1726621.2000000002</v>
      </c>
      <c r="M46" s="187">
        <v>0.7</v>
      </c>
      <c r="N46" s="251">
        <v>0</v>
      </c>
      <c r="O46" s="251">
        <v>0</v>
      </c>
      <c r="P46" s="251">
        <v>0</v>
      </c>
      <c r="Q46" s="251">
        <v>0</v>
      </c>
      <c r="R46" s="251">
        <v>0</v>
      </c>
      <c r="S46" s="251">
        <v>0</v>
      </c>
      <c r="T46" s="256">
        <f>K46</f>
        <v>4028782.8</v>
      </c>
      <c r="U46" s="53"/>
      <c r="V46" s="53"/>
      <c r="W46" s="53"/>
      <c r="X46" s="53"/>
      <c r="Y46" s="53"/>
      <c r="Z46" s="1" t="b">
        <f t="shared" si="3"/>
        <v>1</v>
      </c>
      <c r="AA46" s="45">
        <f t="shared" si="4"/>
        <v>0.7</v>
      </c>
      <c r="AB46" s="46" t="b">
        <f t="shared" si="5"/>
        <v>1</v>
      </c>
      <c r="AC46" s="46" t="b">
        <f t="shared" si="6"/>
        <v>1</v>
      </c>
    </row>
    <row r="47" spans="1:29" ht="30" customHeight="1" x14ac:dyDescent="0.25">
      <c r="A47" s="182">
        <v>45</v>
      </c>
      <c r="B47" s="249" t="s">
        <v>251</v>
      </c>
      <c r="C47" s="183" t="s">
        <v>140</v>
      </c>
      <c r="D47" s="269" t="s">
        <v>248</v>
      </c>
      <c r="E47" s="260" t="s">
        <v>783</v>
      </c>
      <c r="F47" s="55" t="s">
        <v>252</v>
      </c>
      <c r="G47" s="182" t="s">
        <v>143</v>
      </c>
      <c r="H47" s="185">
        <v>2.2149999999999999</v>
      </c>
      <c r="I47" s="186" t="s">
        <v>250</v>
      </c>
      <c r="J47" s="49">
        <v>2164762</v>
      </c>
      <c r="K47" s="49">
        <f>ROUNDDOWN(J47*M47,2)</f>
        <v>1515333.4</v>
      </c>
      <c r="L47" s="56">
        <f>J47-K47</f>
        <v>649428.60000000009</v>
      </c>
      <c r="M47" s="187">
        <v>0.7</v>
      </c>
      <c r="N47" s="251">
        <v>0</v>
      </c>
      <c r="O47" s="251">
        <v>0</v>
      </c>
      <c r="P47" s="251">
        <v>0</v>
      </c>
      <c r="Q47" s="251">
        <v>0</v>
      </c>
      <c r="R47" s="251">
        <v>0</v>
      </c>
      <c r="S47" s="251">
        <v>0</v>
      </c>
      <c r="T47" s="56">
        <f>SUM(K47)</f>
        <v>1515333.4</v>
      </c>
      <c r="U47" s="53"/>
      <c r="V47" s="53"/>
      <c r="W47" s="53"/>
      <c r="X47" s="53"/>
      <c r="Y47" s="53"/>
      <c r="Z47" s="1" t="b">
        <f t="shared" si="3"/>
        <v>1</v>
      </c>
      <c r="AA47" s="45">
        <f t="shared" si="4"/>
        <v>0.7</v>
      </c>
      <c r="AB47" s="46" t="b">
        <f t="shared" si="5"/>
        <v>1</v>
      </c>
      <c r="AC47" s="46" t="b">
        <f t="shared" si="6"/>
        <v>1</v>
      </c>
    </row>
    <row r="48" spans="1:29" ht="30" customHeight="1" x14ac:dyDescent="0.25">
      <c r="A48" s="262">
        <v>46</v>
      </c>
      <c r="B48" s="249" t="s">
        <v>497</v>
      </c>
      <c r="C48" s="183" t="s">
        <v>140</v>
      </c>
      <c r="D48" s="269" t="s">
        <v>498</v>
      </c>
      <c r="E48" s="260" t="s">
        <v>732</v>
      </c>
      <c r="F48" s="55" t="s">
        <v>499</v>
      </c>
      <c r="G48" s="182" t="s">
        <v>143</v>
      </c>
      <c r="H48" s="185">
        <v>0.95</v>
      </c>
      <c r="I48" s="186" t="s">
        <v>500</v>
      </c>
      <c r="J48" s="49">
        <v>1824000</v>
      </c>
      <c r="K48" s="49">
        <f>ROUNDDOWN(J48*M48,2)</f>
        <v>1276800</v>
      </c>
      <c r="L48" s="56">
        <f>J48-K48</f>
        <v>547200</v>
      </c>
      <c r="M48" s="187">
        <v>0.7</v>
      </c>
      <c r="N48" s="251">
        <v>0</v>
      </c>
      <c r="O48" s="251">
        <v>0</v>
      </c>
      <c r="P48" s="251">
        <v>0</v>
      </c>
      <c r="Q48" s="251">
        <v>0</v>
      </c>
      <c r="R48" s="251">
        <v>0</v>
      </c>
      <c r="S48" s="251">
        <v>0</v>
      </c>
      <c r="T48" s="256">
        <f>SUM(K48)</f>
        <v>1276800</v>
      </c>
      <c r="U48" s="53"/>
      <c r="V48" s="53"/>
      <c r="W48" s="53"/>
      <c r="X48" s="53"/>
      <c r="Y48" s="53"/>
      <c r="Z48" s="1" t="b">
        <f t="shared" si="3"/>
        <v>1</v>
      </c>
      <c r="AA48" s="45">
        <f t="shared" si="4"/>
        <v>0.7</v>
      </c>
      <c r="AB48" s="46" t="b">
        <f t="shared" si="5"/>
        <v>1</v>
      </c>
      <c r="AC48" s="46" t="b">
        <f t="shared" si="6"/>
        <v>1</v>
      </c>
    </row>
    <row r="49" spans="1:29" ht="30" customHeight="1" x14ac:dyDescent="0.25">
      <c r="A49" s="262">
        <v>47</v>
      </c>
      <c r="B49" s="249" t="s">
        <v>192</v>
      </c>
      <c r="C49" s="183" t="s">
        <v>140</v>
      </c>
      <c r="D49" s="269" t="s">
        <v>777</v>
      </c>
      <c r="E49" s="260" t="s">
        <v>68</v>
      </c>
      <c r="F49" s="55" t="s">
        <v>193</v>
      </c>
      <c r="G49" s="182" t="s">
        <v>143</v>
      </c>
      <c r="H49" s="185">
        <v>0.23</v>
      </c>
      <c r="I49" s="186" t="s">
        <v>191</v>
      </c>
      <c r="J49" s="49">
        <v>650000</v>
      </c>
      <c r="K49" s="49">
        <f>ROUNDDOWN(J49*M49,2)</f>
        <v>455000</v>
      </c>
      <c r="L49" s="56">
        <f>J49-K49</f>
        <v>195000</v>
      </c>
      <c r="M49" s="187">
        <v>0.7</v>
      </c>
      <c r="N49" s="251">
        <v>0</v>
      </c>
      <c r="O49" s="251">
        <v>0</v>
      </c>
      <c r="P49" s="251">
        <v>0</v>
      </c>
      <c r="Q49" s="251">
        <v>0</v>
      </c>
      <c r="R49" s="251">
        <v>0</v>
      </c>
      <c r="S49" s="251">
        <v>0</v>
      </c>
      <c r="T49" s="56">
        <f>SUM(K49)</f>
        <v>455000</v>
      </c>
      <c r="U49" s="53"/>
      <c r="V49" s="53"/>
      <c r="W49" s="53"/>
      <c r="X49" s="53"/>
      <c r="Y49" s="53"/>
      <c r="Z49" s="1" t="b">
        <f t="shared" si="3"/>
        <v>1</v>
      </c>
      <c r="AA49" s="45">
        <f t="shared" si="4"/>
        <v>0.7</v>
      </c>
      <c r="AB49" s="46" t="b">
        <f t="shared" si="5"/>
        <v>1</v>
      </c>
      <c r="AC49" s="46" t="b">
        <f t="shared" si="6"/>
        <v>1</v>
      </c>
    </row>
    <row r="50" spans="1:29" ht="20.100000000000001" customHeight="1" x14ac:dyDescent="0.25">
      <c r="A50" s="312" t="s">
        <v>44</v>
      </c>
      <c r="B50" s="312"/>
      <c r="C50" s="312"/>
      <c r="D50" s="312"/>
      <c r="E50" s="312"/>
      <c r="F50" s="312"/>
      <c r="G50" s="312"/>
      <c r="H50" s="58">
        <f>SUM(H3:H49)</f>
        <v>85.152000000000001</v>
      </c>
      <c r="I50" s="59" t="s">
        <v>14</v>
      </c>
      <c r="J50" s="60">
        <f>SUM(J3:J49)</f>
        <v>135594823</v>
      </c>
      <c r="K50" s="60">
        <f>SUM(K3:K49)</f>
        <v>94625111.560000032</v>
      </c>
      <c r="L50" s="60">
        <f>SUM(L3:L49)</f>
        <v>40969711.440000013</v>
      </c>
      <c r="M50" s="62" t="s">
        <v>14</v>
      </c>
      <c r="N50" s="61">
        <f t="shared" ref="N50:Y50" si="7">SUM(N3:N49)</f>
        <v>0</v>
      </c>
      <c r="O50" s="61">
        <f t="shared" si="7"/>
        <v>0</v>
      </c>
      <c r="P50" s="63">
        <f t="shared" si="7"/>
        <v>0</v>
      </c>
      <c r="Q50" s="63">
        <f t="shared" si="7"/>
        <v>0</v>
      </c>
      <c r="R50" s="63">
        <f t="shared" si="7"/>
        <v>817141.78</v>
      </c>
      <c r="S50" s="63">
        <f t="shared" si="7"/>
        <v>10312195.890000001</v>
      </c>
      <c r="T50" s="63">
        <f t="shared" si="7"/>
        <v>82991163.290000021</v>
      </c>
      <c r="U50" s="63">
        <f t="shared" si="7"/>
        <v>504610.6</v>
      </c>
      <c r="V50" s="63">
        <f t="shared" si="7"/>
        <v>0</v>
      </c>
      <c r="W50" s="63">
        <f t="shared" si="7"/>
        <v>0</v>
      </c>
      <c r="X50" s="63">
        <f t="shared" si="7"/>
        <v>0</v>
      </c>
      <c r="Y50" s="63">
        <f t="shared" si="7"/>
        <v>0</v>
      </c>
      <c r="Z50" s="1" t="b">
        <f>K50=SUM(N50:Y50)</f>
        <v>1</v>
      </c>
      <c r="AA50" s="45">
        <f>ROUND(K50/J50,4)</f>
        <v>0.69789999999999996</v>
      </c>
      <c r="AB50" s="46" t="b">
        <f>AA50=M50</f>
        <v>0</v>
      </c>
      <c r="AC50" s="46" t="b">
        <f>J50=K50+L50</f>
        <v>1</v>
      </c>
    </row>
    <row r="51" spans="1:29" ht="20.100000000000001" customHeight="1" x14ac:dyDescent="0.25">
      <c r="A51" s="306" t="s">
        <v>37</v>
      </c>
      <c r="B51" s="306"/>
      <c r="C51" s="306"/>
      <c r="D51" s="306"/>
      <c r="E51" s="306"/>
      <c r="F51" s="306"/>
      <c r="G51" s="306"/>
      <c r="H51" s="64">
        <f>SUMIF($C$3:$C$49,"K",H3:H49)</f>
        <v>10.524000000000001</v>
      </c>
      <c r="I51" s="65" t="s">
        <v>14</v>
      </c>
      <c r="J51" s="66">
        <f>SUMIF($C$3:$C$49,"K",J3:J49)</f>
        <v>24977810</v>
      </c>
      <c r="K51" s="66">
        <f>SUMIF($C$3:$C$49,"K",K3:K49)</f>
        <v>17193202.459999997</v>
      </c>
      <c r="L51" s="66">
        <f>SUMIF($C$3:$C$49,"K",L3:L49)</f>
        <v>7784607.540000001</v>
      </c>
      <c r="M51" s="68" t="s">
        <v>14</v>
      </c>
      <c r="N51" s="67">
        <f t="shared" ref="N51:Y51" si="8">SUMIF($C$3:$C$49,"K",N3:N49)</f>
        <v>0</v>
      </c>
      <c r="O51" s="67">
        <f t="shared" si="8"/>
        <v>0</v>
      </c>
      <c r="P51" s="69">
        <f t="shared" si="8"/>
        <v>0</v>
      </c>
      <c r="Q51" s="69">
        <f t="shared" si="8"/>
        <v>0</v>
      </c>
      <c r="R51" s="69">
        <f t="shared" si="8"/>
        <v>817141.78</v>
      </c>
      <c r="S51" s="69">
        <f t="shared" si="8"/>
        <v>10312195.890000001</v>
      </c>
      <c r="T51" s="69">
        <f t="shared" si="8"/>
        <v>5559254.1899999995</v>
      </c>
      <c r="U51" s="69">
        <f t="shared" si="8"/>
        <v>504610.6</v>
      </c>
      <c r="V51" s="69">
        <f t="shared" si="8"/>
        <v>0</v>
      </c>
      <c r="W51" s="69">
        <f t="shared" si="8"/>
        <v>0</v>
      </c>
      <c r="X51" s="69">
        <f t="shared" si="8"/>
        <v>0</v>
      </c>
      <c r="Y51" s="69">
        <f t="shared" si="8"/>
        <v>0</v>
      </c>
      <c r="Z51" s="1" t="b">
        <f>K51=SUM(N51:Y51)</f>
        <v>1</v>
      </c>
      <c r="AA51" s="45">
        <f>ROUND(K51/J51,4)</f>
        <v>0.68830000000000002</v>
      </c>
      <c r="AB51" s="46" t="s">
        <v>14</v>
      </c>
      <c r="AC51" s="46" t="b">
        <f>J51=K51+L51</f>
        <v>1</v>
      </c>
    </row>
    <row r="52" spans="1:29" ht="20.100000000000001" customHeight="1" x14ac:dyDescent="0.25">
      <c r="A52" s="312" t="s">
        <v>38</v>
      </c>
      <c r="B52" s="312"/>
      <c r="C52" s="312"/>
      <c r="D52" s="312"/>
      <c r="E52" s="312"/>
      <c r="F52" s="312"/>
      <c r="G52" s="312"/>
      <c r="H52" s="58">
        <f>SUMIF($C$3:$C$49,"N",H3:H49)</f>
        <v>74.628</v>
      </c>
      <c r="I52" s="59" t="s">
        <v>14</v>
      </c>
      <c r="J52" s="60">
        <f>SUMIF($C$3:$C$49,"N",J3:J49)</f>
        <v>110617013</v>
      </c>
      <c r="K52" s="60">
        <f>SUMIF($C$3:$C$49,"N",K3:K49)</f>
        <v>77431909.100000009</v>
      </c>
      <c r="L52" s="60">
        <f>SUMIF($C$3:$C$49,"N",L3:L49)</f>
        <v>33185103.900000006</v>
      </c>
      <c r="M52" s="62" t="s">
        <v>14</v>
      </c>
      <c r="N52" s="61">
        <f t="shared" ref="N52:Y52" si="9">SUMIF($C$3:$C$49,"N",N3:N49)</f>
        <v>0</v>
      </c>
      <c r="O52" s="61">
        <f t="shared" si="9"/>
        <v>0</v>
      </c>
      <c r="P52" s="63">
        <f t="shared" si="9"/>
        <v>0</v>
      </c>
      <c r="Q52" s="63">
        <f t="shared" si="9"/>
        <v>0</v>
      </c>
      <c r="R52" s="63">
        <f t="shared" si="9"/>
        <v>0</v>
      </c>
      <c r="S52" s="63">
        <f t="shared" si="9"/>
        <v>0</v>
      </c>
      <c r="T52" s="63">
        <f t="shared" si="9"/>
        <v>77431909.100000009</v>
      </c>
      <c r="U52" s="63">
        <f t="shared" si="9"/>
        <v>0</v>
      </c>
      <c r="V52" s="63">
        <f t="shared" si="9"/>
        <v>0</v>
      </c>
      <c r="W52" s="63">
        <f t="shared" si="9"/>
        <v>0</v>
      </c>
      <c r="X52" s="63">
        <f t="shared" si="9"/>
        <v>0</v>
      </c>
      <c r="Y52" s="63">
        <f t="shared" si="9"/>
        <v>0</v>
      </c>
      <c r="Z52" s="1" t="b">
        <f>K52=SUM(N52:Y52)</f>
        <v>1</v>
      </c>
      <c r="AA52" s="45">
        <f>ROUND(K52/J52,4)</f>
        <v>0.7</v>
      </c>
      <c r="AB52" s="46" t="s">
        <v>14</v>
      </c>
      <c r="AC52" s="46" t="b">
        <f>J52=K52+L52</f>
        <v>1</v>
      </c>
    </row>
    <row r="53" spans="1:29" ht="20.100000000000001" customHeight="1" x14ac:dyDescent="0.25">
      <c r="A53" s="306" t="s">
        <v>39</v>
      </c>
      <c r="B53" s="306"/>
      <c r="C53" s="306"/>
      <c r="D53" s="306"/>
      <c r="E53" s="306"/>
      <c r="F53" s="306"/>
      <c r="G53" s="306"/>
      <c r="H53" s="64">
        <f>SUMIF($C$3:$C$49,"W",H3:H49)</f>
        <v>0</v>
      </c>
      <c r="I53" s="65" t="s">
        <v>14</v>
      </c>
      <c r="J53" s="66">
        <f>SUMIF($C$3:$C$49,"W",J3:J49)</f>
        <v>0</v>
      </c>
      <c r="K53" s="67">
        <f>SUMIF($C$3:$C$49,"W",K3:K49)</f>
        <v>0</v>
      </c>
      <c r="L53" s="67">
        <f>SUMIF($C$3:$C$49,"W",L3:L49)</f>
        <v>0</v>
      </c>
      <c r="M53" s="68" t="s">
        <v>14</v>
      </c>
      <c r="N53" s="67">
        <f t="shared" ref="N53:Y53" si="10">SUMIF($C$3:$C$49,"W",N3:N49)</f>
        <v>0</v>
      </c>
      <c r="O53" s="67">
        <f t="shared" si="10"/>
        <v>0</v>
      </c>
      <c r="P53" s="69">
        <f t="shared" si="10"/>
        <v>0</v>
      </c>
      <c r="Q53" s="69">
        <f t="shared" si="10"/>
        <v>0</v>
      </c>
      <c r="R53" s="69">
        <f t="shared" si="10"/>
        <v>0</v>
      </c>
      <c r="S53" s="69">
        <f t="shared" si="10"/>
        <v>0</v>
      </c>
      <c r="T53" s="69">
        <f t="shared" si="10"/>
        <v>0</v>
      </c>
      <c r="U53" s="69">
        <f t="shared" si="10"/>
        <v>0</v>
      </c>
      <c r="V53" s="69">
        <f t="shared" si="10"/>
        <v>0</v>
      </c>
      <c r="W53" s="69">
        <f t="shared" si="10"/>
        <v>0</v>
      </c>
      <c r="X53" s="69">
        <f t="shared" si="10"/>
        <v>0</v>
      </c>
      <c r="Y53" s="69">
        <f t="shared" si="10"/>
        <v>0</v>
      </c>
      <c r="Z53" s="1" t="b">
        <f>K53=SUM(N53:Y53)</f>
        <v>1</v>
      </c>
      <c r="AA53" s="45" t="e">
        <f>ROUND(K53/J53,4)</f>
        <v>#DIV/0!</v>
      </c>
      <c r="AB53" s="46" t="s">
        <v>14</v>
      </c>
      <c r="AC53" s="46" t="b">
        <f>J53=K53+L53</f>
        <v>1</v>
      </c>
    </row>
    <row r="54" spans="1:29" x14ac:dyDescent="0.25">
      <c r="A54" s="35"/>
      <c r="B54" s="35"/>
      <c r="C54" s="35"/>
      <c r="D54" s="35"/>
      <c r="E54" s="35"/>
      <c r="F54" s="35"/>
      <c r="G54" s="35"/>
    </row>
    <row r="55" spans="1:29" x14ac:dyDescent="0.25">
      <c r="A55" s="33" t="s">
        <v>24</v>
      </c>
      <c r="B55" s="33"/>
      <c r="C55" s="33"/>
      <c r="D55" s="33"/>
      <c r="E55" s="33"/>
      <c r="F55" s="33"/>
      <c r="G55" s="33"/>
      <c r="H55" s="14"/>
      <c r="I55" s="14"/>
      <c r="J55" s="6"/>
      <c r="K55" s="14"/>
      <c r="L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"/>
      <c r="AC55" s="46"/>
    </row>
    <row r="56" spans="1:29" x14ac:dyDescent="0.25">
      <c r="A56" s="34" t="s">
        <v>25</v>
      </c>
      <c r="B56" s="34"/>
      <c r="C56" s="34"/>
      <c r="D56" s="34"/>
      <c r="E56" s="34"/>
      <c r="F56" s="34"/>
      <c r="G56" s="34"/>
      <c r="H56" s="14"/>
      <c r="I56" s="14"/>
      <c r="J56" s="30"/>
      <c r="K56" s="14"/>
      <c r="L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"/>
    </row>
    <row r="57" spans="1:29" x14ac:dyDescent="0.25">
      <c r="A57" s="33" t="s">
        <v>42</v>
      </c>
      <c r="B57" s="35"/>
      <c r="C57" s="35"/>
      <c r="D57" s="35"/>
      <c r="E57" s="35"/>
      <c r="F57" s="35"/>
      <c r="G57" s="35"/>
      <c r="J57" s="29"/>
    </row>
    <row r="58" spans="1:29" x14ac:dyDescent="0.25">
      <c r="A58" s="36" t="s">
        <v>46</v>
      </c>
      <c r="B58" s="36"/>
      <c r="C58" s="36"/>
      <c r="D58" s="36"/>
      <c r="E58" s="36"/>
      <c r="F58" s="36"/>
      <c r="G58" s="36"/>
      <c r="J58" s="29"/>
    </row>
  </sheetData>
  <mergeCells count="18">
    <mergeCell ref="N1:Y1"/>
    <mergeCell ref="D1:D2"/>
    <mergeCell ref="A53:G53"/>
    <mergeCell ref="A52:G52"/>
    <mergeCell ref="E1:E2"/>
    <mergeCell ref="A50:G50"/>
    <mergeCell ref="A1:A2"/>
    <mergeCell ref="B1:B2"/>
    <mergeCell ref="C1:C2"/>
    <mergeCell ref="F1:F2"/>
    <mergeCell ref="G1:G2"/>
    <mergeCell ref="A51:G51"/>
    <mergeCell ref="L1:L2"/>
    <mergeCell ref="M1:M2"/>
    <mergeCell ref="H1:H2"/>
    <mergeCell ref="I1:I2"/>
    <mergeCell ref="J1:J2"/>
    <mergeCell ref="K1:K2"/>
  </mergeCells>
  <phoneticPr fontId="13" type="noConversion"/>
  <conditionalFormatting sqref="Z3:Z53 AA3:AC51">
    <cfRule type="cellIs" dxfId="47" priority="15" operator="equal">
      <formula>FALSE</formula>
    </cfRule>
  </conditionalFormatting>
  <conditionalFormatting sqref="Z50:Z53 AA50:AB51 Z3:AB49">
    <cfRule type="containsText" dxfId="46" priority="13" operator="containsText" text="fałsz">
      <formula>NOT(ISERROR(SEARCH("fałsz",Z3)))</formula>
    </cfRule>
  </conditionalFormatting>
  <conditionalFormatting sqref="AC55">
    <cfRule type="cellIs" dxfId="45" priority="12" operator="equal">
      <formula>FALSE</formula>
    </cfRule>
  </conditionalFormatting>
  <conditionalFormatting sqref="AC55">
    <cfRule type="cellIs" dxfId="44" priority="11" operator="equal">
      <formula>FALSE</formula>
    </cfRule>
  </conditionalFormatting>
  <conditionalFormatting sqref="AA53:AB53">
    <cfRule type="cellIs" dxfId="43" priority="10" operator="equal">
      <formula>FALSE</formula>
    </cfRule>
  </conditionalFormatting>
  <conditionalFormatting sqref="AA53:AB53">
    <cfRule type="containsText" dxfId="42" priority="8" operator="containsText" text="fałsz">
      <formula>NOT(ISERROR(SEARCH("fałsz",AA53)))</formula>
    </cfRule>
  </conditionalFormatting>
  <conditionalFormatting sqref="AC53">
    <cfRule type="cellIs" dxfId="41" priority="7" operator="equal">
      <formula>FALSE</formula>
    </cfRule>
  </conditionalFormatting>
  <conditionalFormatting sqref="AC53">
    <cfRule type="cellIs" dxfId="40" priority="6" operator="equal">
      <formula>FALSE</formula>
    </cfRule>
  </conditionalFormatting>
  <conditionalFormatting sqref="AA52:AB52">
    <cfRule type="cellIs" dxfId="39" priority="5" operator="equal">
      <formula>FALSE</formula>
    </cfRule>
  </conditionalFormatting>
  <conditionalFormatting sqref="AA52:AB52">
    <cfRule type="containsText" dxfId="38" priority="3" operator="containsText" text="fałsz">
      <formula>NOT(ISERROR(SEARCH("fałsz",AA52)))</formula>
    </cfRule>
  </conditionalFormatting>
  <conditionalFormatting sqref="AC52">
    <cfRule type="cellIs" dxfId="37" priority="2" operator="equal">
      <formula>FALSE</formula>
    </cfRule>
  </conditionalFormatting>
  <conditionalFormatting sqref="AC52">
    <cfRule type="cellIs" dxfId="36" priority="1" operator="equal">
      <formula>FALSE</formula>
    </cfRule>
  </conditionalFormatting>
  <dataValidations disablePrompts="1" count="2">
    <dataValidation type="list" allowBlank="1" showInputMessage="1" showErrorMessage="1" sqref="C4:C49">
      <formula1>"N,K,W"</formula1>
    </dataValidation>
    <dataValidation type="list" allowBlank="1" showInputMessage="1" showErrorMessage="1" sqref="G3:G49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66" scale="72" fitToHeight="0" orientation="landscape" r:id="rId1"/>
  <headerFooter>
    <oddHeader>&amp;LWojewództwo warmińsko-mazurskie 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4"/>
  <sheetViews>
    <sheetView showGridLines="0" view="pageBreakPreview" zoomScaleNormal="75" zoomScaleSheetLayoutView="100" workbookViewId="0">
      <selection sqref="A1:A2"/>
    </sheetView>
  </sheetViews>
  <sheetFormatPr defaultRowHeight="15" x14ac:dyDescent="0.25"/>
  <cols>
    <col min="1" max="1" width="7.28515625" style="3" customWidth="1"/>
    <col min="2" max="2" width="13.42578125" style="3" customWidth="1"/>
    <col min="3" max="3" width="8.7109375" style="3" customWidth="1"/>
    <col min="4" max="4" width="18.28515625" style="3" customWidth="1"/>
    <col min="5" max="5" width="13.28515625" style="3" customWidth="1"/>
    <col min="6" max="6" width="13.42578125" style="3" customWidth="1"/>
    <col min="7" max="7" width="44.7109375" style="3" customWidth="1"/>
    <col min="8" max="8" width="7.28515625" style="3" customWidth="1"/>
    <col min="9" max="9" width="12.7109375" style="3" customWidth="1"/>
    <col min="10" max="10" width="19.7109375" style="3" customWidth="1"/>
    <col min="11" max="11" width="19.7109375" style="4" customWidth="1"/>
    <col min="12" max="12" width="17.28515625" style="3" customWidth="1"/>
    <col min="13" max="13" width="15.7109375" style="3" customWidth="1"/>
    <col min="14" max="14" width="15.7109375" style="1" customWidth="1"/>
    <col min="15" max="19" width="15.7109375" style="3" customWidth="1"/>
    <col min="20" max="20" width="17.28515625" style="3" customWidth="1"/>
    <col min="21" max="22" width="15.7109375" style="3" customWidth="1"/>
    <col min="23" max="23" width="17" style="3" customWidth="1"/>
    <col min="24" max="26" width="15.7109375" style="3" customWidth="1"/>
    <col min="27" max="29" width="15.7109375" style="14" customWidth="1"/>
    <col min="30" max="30" width="15.7109375" style="3" customWidth="1"/>
    <col min="31" max="16384" width="9.140625" style="3"/>
  </cols>
  <sheetData>
    <row r="1" spans="1:30" ht="20.100000000000001" customHeight="1" x14ac:dyDescent="0.25">
      <c r="A1" s="305" t="s">
        <v>4</v>
      </c>
      <c r="B1" s="305" t="s">
        <v>5</v>
      </c>
      <c r="C1" s="313" t="s">
        <v>43</v>
      </c>
      <c r="D1" s="307" t="s">
        <v>6</v>
      </c>
      <c r="E1" s="305" t="s">
        <v>32</v>
      </c>
      <c r="F1" s="307" t="s">
        <v>15</v>
      </c>
      <c r="G1" s="305" t="s">
        <v>7</v>
      </c>
      <c r="H1" s="305" t="s">
        <v>26</v>
      </c>
      <c r="I1" s="305" t="s">
        <v>8</v>
      </c>
      <c r="J1" s="305" t="s">
        <v>27</v>
      </c>
      <c r="K1" s="309" t="s">
        <v>9</v>
      </c>
      <c r="L1" s="305" t="s">
        <v>17</v>
      </c>
      <c r="M1" s="307" t="s">
        <v>13</v>
      </c>
      <c r="N1" s="305" t="s">
        <v>11</v>
      </c>
      <c r="O1" s="314" t="s">
        <v>12</v>
      </c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</row>
    <row r="2" spans="1:30" ht="37.5" customHeight="1" x14ac:dyDescent="0.25">
      <c r="A2" s="305"/>
      <c r="B2" s="305"/>
      <c r="C2" s="314"/>
      <c r="D2" s="308"/>
      <c r="E2" s="305"/>
      <c r="F2" s="308"/>
      <c r="G2" s="305"/>
      <c r="H2" s="305"/>
      <c r="I2" s="305"/>
      <c r="J2" s="305"/>
      <c r="K2" s="309"/>
      <c r="L2" s="305"/>
      <c r="M2" s="308"/>
      <c r="N2" s="305"/>
      <c r="O2" s="38">
        <v>2019</v>
      </c>
      <c r="P2" s="38">
        <v>2020</v>
      </c>
      <c r="Q2" s="38">
        <v>2021</v>
      </c>
      <c r="R2" s="38">
        <v>2022</v>
      </c>
      <c r="S2" s="38">
        <v>2023</v>
      </c>
      <c r="T2" s="38">
        <v>2024</v>
      </c>
      <c r="U2" s="38">
        <v>2025</v>
      </c>
      <c r="V2" s="38">
        <v>2026</v>
      </c>
      <c r="W2" s="38">
        <v>2027</v>
      </c>
      <c r="X2" s="38">
        <v>2028</v>
      </c>
      <c r="Y2" s="173">
        <v>2029</v>
      </c>
      <c r="Z2" s="173">
        <v>2030</v>
      </c>
      <c r="AA2" s="1" t="s">
        <v>28</v>
      </c>
      <c r="AB2" s="1" t="s">
        <v>29</v>
      </c>
      <c r="AC2" s="1" t="s">
        <v>30</v>
      </c>
      <c r="AD2" s="44" t="s">
        <v>31</v>
      </c>
    </row>
    <row r="3" spans="1:30" ht="30" customHeight="1" x14ac:dyDescent="0.25">
      <c r="A3" s="181">
        <v>1</v>
      </c>
      <c r="B3" s="203" t="s">
        <v>738</v>
      </c>
      <c r="C3" s="203" t="s">
        <v>727</v>
      </c>
      <c r="D3" s="238" t="s">
        <v>383</v>
      </c>
      <c r="E3" s="239">
        <v>281410</v>
      </c>
      <c r="F3" s="238" t="s">
        <v>498</v>
      </c>
      <c r="G3" s="238" t="s">
        <v>739</v>
      </c>
      <c r="H3" s="203" t="s">
        <v>143</v>
      </c>
      <c r="I3" s="240">
        <v>0.89</v>
      </c>
      <c r="J3" s="203" t="s">
        <v>740</v>
      </c>
      <c r="K3" s="217">
        <v>1897029</v>
      </c>
      <c r="L3" s="241">
        <v>948514.5</v>
      </c>
      <c r="M3" s="241">
        <f>K3-L3</f>
        <v>948514.5</v>
      </c>
      <c r="N3" s="242">
        <v>0.5</v>
      </c>
      <c r="O3" s="243">
        <v>4858.5</v>
      </c>
      <c r="P3" s="243">
        <v>19054.5</v>
      </c>
      <c r="Q3" s="243">
        <v>23974.5</v>
      </c>
      <c r="R3" s="243">
        <v>243002.5</v>
      </c>
      <c r="S3" s="243">
        <v>242080</v>
      </c>
      <c r="T3" s="243">
        <v>322280</v>
      </c>
      <c r="U3" s="241">
        <v>93264.5</v>
      </c>
      <c r="V3" s="266"/>
      <c r="W3" s="54"/>
      <c r="X3" s="54"/>
      <c r="Y3" s="54"/>
      <c r="Z3" s="54"/>
      <c r="AA3" s="1" t="b">
        <f t="shared" ref="AA3:AA71" si="0">L3=SUM(O3:Z3)</f>
        <v>1</v>
      </c>
      <c r="AB3" s="45">
        <f t="shared" ref="AB3:AB78" si="1">ROUND(L3/K3,4)</f>
        <v>0.5</v>
      </c>
      <c r="AC3" s="46" t="b">
        <f t="shared" ref="AC3:AC66" si="2">AB3=N3</f>
        <v>1</v>
      </c>
      <c r="AD3" s="46" t="b">
        <f t="shared" ref="AD3:AD78" si="3">K3=L3+M3</f>
        <v>1</v>
      </c>
    </row>
    <row r="4" spans="1:30" ht="30" customHeight="1" x14ac:dyDescent="0.25">
      <c r="A4" s="181">
        <v>2</v>
      </c>
      <c r="B4" s="203" t="s">
        <v>741</v>
      </c>
      <c r="C4" s="203" t="s">
        <v>727</v>
      </c>
      <c r="D4" s="205" t="s">
        <v>470</v>
      </c>
      <c r="E4" s="244">
        <v>281304</v>
      </c>
      <c r="F4" s="238" t="s">
        <v>159</v>
      </c>
      <c r="G4" s="207" t="s">
        <v>742</v>
      </c>
      <c r="H4" s="203" t="s">
        <v>152</v>
      </c>
      <c r="I4" s="208">
        <v>2.6110000000000002</v>
      </c>
      <c r="J4" s="209" t="s">
        <v>743</v>
      </c>
      <c r="K4" s="241">
        <v>11979862.810000001</v>
      </c>
      <c r="L4" s="272">
        <v>7187917.6799999997</v>
      </c>
      <c r="M4" s="217">
        <f t="shared" ref="M4:M13" si="4">K4-L4</f>
        <v>4791945.1300000008</v>
      </c>
      <c r="N4" s="213">
        <v>0.6</v>
      </c>
      <c r="O4" s="245">
        <v>0</v>
      </c>
      <c r="P4" s="245">
        <v>0</v>
      </c>
      <c r="Q4" s="246">
        <v>300098.40000000002</v>
      </c>
      <c r="R4" s="246">
        <v>2387692.85</v>
      </c>
      <c r="S4" s="246">
        <v>3034207.8</v>
      </c>
      <c r="T4" s="243">
        <v>1465918.63</v>
      </c>
      <c r="U4" s="253"/>
      <c r="V4" s="266"/>
      <c r="W4" s="54"/>
      <c r="X4" s="54"/>
      <c r="Y4" s="54"/>
      <c r="Z4" s="54"/>
      <c r="AA4" s="1" t="b">
        <f t="shared" si="0"/>
        <v>1</v>
      </c>
      <c r="AB4" s="45">
        <f t="shared" si="1"/>
        <v>0.6</v>
      </c>
      <c r="AC4" s="46" t="b">
        <f t="shared" si="2"/>
        <v>1</v>
      </c>
      <c r="AD4" s="46" t="b">
        <f t="shared" si="3"/>
        <v>1</v>
      </c>
    </row>
    <row r="5" spans="1:30" ht="58.5" customHeight="1" x14ac:dyDescent="0.25">
      <c r="A5" s="181">
        <v>3</v>
      </c>
      <c r="B5" s="203" t="s">
        <v>744</v>
      </c>
      <c r="C5" s="203" t="s">
        <v>727</v>
      </c>
      <c r="D5" s="205" t="s">
        <v>745</v>
      </c>
      <c r="E5" s="244">
        <v>280306</v>
      </c>
      <c r="F5" s="238" t="s">
        <v>223</v>
      </c>
      <c r="G5" s="207" t="s">
        <v>746</v>
      </c>
      <c r="H5" s="203" t="s">
        <v>152</v>
      </c>
      <c r="I5" s="208">
        <v>1.6539999999999999</v>
      </c>
      <c r="J5" s="209" t="s">
        <v>747</v>
      </c>
      <c r="K5" s="241">
        <v>10081814.23</v>
      </c>
      <c r="L5" s="272">
        <v>6049088.5300000003</v>
      </c>
      <c r="M5" s="217">
        <f t="shared" si="4"/>
        <v>4032725.7</v>
      </c>
      <c r="N5" s="213">
        <v>0.6</v>
      </c>
      <c r="O5" s="245">
        <v>0</v>
      </c>
      <c r="P5" s="245">
        <v>0</v>
      </c>
      <c r="Q5" s="246">
        <v>10944</v>
      </c>
      <c r="R5" s="246">
        <v>1893575.38</v>
      </c>
      <c r="S5" s="246">
        <v>2383636.89</v>
      </c>
      <c r="T5" s="243">
        <v>1091632.46</v>
      </c>
      <c r="U5" s="241">
        <v>669299.80000000005</v>
      </c>
      <c r="V5" s="266"/>
      <c r="W5" s="54"/>
      <c r="X5" s="54"/>
      <c r="Y5" s="54"/>
      <c r="Z5" s="54"/>
      <c r="AA5" s="1" t="b">
        <f t="shared" si="0"/>
        <v>1</v>
      </c>
      <c r="AB5" s="45">
        <f t="shared" si="1"/>
        <v>0.6</v>
      </c>
      <c r="AC5" s="46" t="b">
        <f t="shared" si="2"/>
        <v>1</v>
      </c>
      <c r="AD5" s="46" t="b">
        <f t="shared" si="3"/>
        <v>1</v>
      </c>
    </row>
    <row r="6" spans="1:30" ht="30" customHeight="1" x14ac:dyDescent="0.25">
      <c r="A6" s="181">
        <v>4</v>
      </c>
      <c r="B6" s="203" t="s">
        <v>748</v>
      </c>
      <c r="C6" s="203" t="s">
        <v>727</v>
      </c>
      <c r="D6" s="205" t="s">
        <v>539</v>
      </c>
      <c r="E6" s="244">
        <v>281603</v>
      </c>
      <c r="F6" s="238" t="s">
        <v>362</v>
      </c>
      <c r="G6" s="207" t="s">
        <v>749</v>
      </c>
      <c r="H6" s="203" t="s">
        <v>152</v>
      </c>
      <c r="I6" s="208">
        <v>1.095</v>
      </c>
      <c r="J6" s="209" t="s">
        <v>750</v>
      </c>
      <c r="K6" s="241">
        <v>3474110</v>
      </c>
      <c r="L6" s="272">
        <v>1569739.49</v>
      </c>
      <c r="M6" s="217">
        <f t="shared" si="4"/>
        <v>1904370.51</v>
      </c>
      <c r="N6" s="213">
        <v>0.6</v>
      </c>
      <c r="O6" s="245">
        <v>0</v>
      </c>
      <c r="P6" s="245">
        <v>0</v>
      </c>
      <c r="Q6" s="216">
        <v>0</v>
      </c>
      <c r="R6" s="216">
        <v>0</v>
      </c>
      <c r="S6" s="247">
        <v>0</v>
      </c>
      <c r="T6" s="243">
        <v>1569739.49</v>
      </c>
      <c r="U6" s="278"/>
      <c r="V6" s="266"/>
      <c r="W6" s="54"/>
      <c r="X6" s="54"/>
      <c r="Y6" s="54"/>
      <c r="Z6" s="54"/>
      <c r="AA6" s="1" t="b">
        <f t="shared" si="0"/>
        <v>1</v>
      </c>
      <c r="AB6" s="45">
        <f t="shared" si="1"/>
        <v>0.45179999999999998</v>
      </c>
      <c r="AC6" s="46" t="b">
        <f t="shared" si="2"/>
        <v>0</v>
      </c>
      <c r="AD6" s="46" t="b">
        <f t="shared" si="3"/>
        <v>1</v>
      </c>
    </row>
    <row r="7" spans="1:30" ht="30" customHeight="1" x14ac:dyDescent="0.25">
      <c r="A7" s="181">
        <v>5</v>
      </c>
      <c r="B7" s="203" t="s">
        <v>751</v>
      </c>
      <c r="C7" s="203" t="s">
        <v>727</v>
      </c>
      <c r="D7" s="205" t="s">
        <v>167</v>
      </c>
      <c r="E7" s="244">
        <v>281404</v>
      </c>
      <c r="F7" s="238" t="s">
        <v>498</v>
      </c>
      <c r="G7" s="207" t="s">
        <v>752</v>
      </c>
      <c r="H7" s="203" t="s">
        <v>152</v>
      </c>
      <c r="I7" s="208">
        <v>2.2029999999999998</v>
      </c>
      <c r="J7" s="209" t="s">
        <v>753</v>
      </c>
      <c r="K7" s="241">
        <v>9133159.8499999996</v>
      </c>
      <c r="L7" s="272">
        <v>4566579.92</v>
      </c>
      <c r="M7" s="217">
        <f t="shared" si="4"/>
        <v>4566579.93</v>
      </c>
      <c r="N7" s="213">
        <v>0.5</v>
      </c>
      <c r="O7" s="245">
        <v>0</v>
      </c>
      <c r="P7" s="245">
        <v>0</v>
      </c>
      <c r="Q7" s="216">
        <v>0</v>
      </c>
      <c r="R7" s="246">
        <v>191766.15</v>
      </c>
      <c r="S7" s="243">
        <v>1979885.33</v>
      </c>
      <c r="T7" s="243">
        <v>2394928.44</v>
      </c>
      <c r="U7" s="278"/>
      <c r="V7" s="266"/>
      <c r="W7" s="54"/>
      <c r="X7" s="54"/>
      <c r="Y7" s="54"/>
      <c r="Z7" s="54"/>
      <c r="AA7" s="1" t="b">
        <f t="shared" si="0"/>
        <v>1</v>
      </c>
      <c r="AB7" s="45">
        <f t="shared" si="1"/>
        <v>0.5</v>
      </c>
      <c r="AC7" s="46" t="b">
        <f t="shared" si="2"/>
        <v>1</v>
      </c>
      <c r="AD7" s="46" t="b">
        <f t="shared" si="3"/>
        <v>1</v>
      </c>
    </row>
    <row r="8" spans="1:30" ht="30" customHeight="1" x14ac:dyDescent="0.25">
      <c r="A8" s="181">
        <v>6</v>
      </c>
      <c r="B8" s="203" t="s">
        <v>754</v>
      </c>
      <c r="C8" s="203" t="s">
        <v>727</v>
      </c>
      <c r="D8" s="205" t="s">
        <v>167</v>
      </c>
      <c r="E8" s="244">
        <v>281404</v>
      </c>
      <c r="F8" s="238" t="s">
        <v>498</v>
      </c>
      <c r="G8" s="207" t="s">
        <v>755</v>
      </c>
      <c r="H8" s="203" t="s">
        <v>143</v>
      </c>
      <c r="I8" s="208">
        <v>1.6140000000000001</v>
      </c>
      <c r="J8" s="209" t="s">
        <v>756</v>
      </c>
      <c r="K8" s="241">
        <v>7777832.7300000004</v>
      </c>
      <c r="L8" s="272">
        <v>3796171.33</v>
      </c>
      <c r="M8" s="217">
        <f t="shared" si="4"/>
        <v>3981661.4000000004</v>
      </c>
      <c r="N8" s="213">
        <v>0.5</v>
      </c>
      <c r="O8" s="245">
        <v>0</v>
      </c>
      <c r="P8" s="245">
        <v>0</v>
      </c>
      <c r="Q8" s="216">
        <v>0</v>
      </c>
      <c r="R8" s="246">
        <v>56592.75</v>
      </c>
      <c r="S8" s="247">
        <v>0</v>
      </c>
      <c r="T8" s="243">
        <v>3224169.58</v>
      </c>
      <c r="U8" s="241">
        <v>515409</v>
      </c>
      <c r="V8" s="266"/>
      <c r="W8" s="54"/>
      <c r="X8" s="54"/>
      <c r="Y8" s="54"/>
      <c r="Z8" s="54"/>
      <c r="AA8" s="1" t="b">
        <f t="shared" si="0"/>
        <v>1</v>
      </c>
      <c r="AB8" s="45">
        <f t="shared" si="1"/>
        <v>0.48809999999999998</v>
      </c>
      <c r="AC8" s="46" t="b">
        <f t="shared" si="2"/>
        <v>0</v>
      </c>
      <c r="AD8" s="46" t="b">
        <f t="shared" si="3"/>
        <v>1</v>
      </c>
    </row>
    <row r="9" spans="1:30" ht="30" customHeight="1" x14ac:dyDescent="0.25">
      <c r="A9" s="181">
        <v>7</v>
      </c>
      <c r="B9" s="203" t="s">
        <v>757</v>
      </c>
      <c r="C9" s="203" t="s">
        <v>727</v>
      </c>
      <c r="D9" s="205" t="s">
        <v>539</v>
      </c>
      <c r="E9" s="244">
        <v>281603</v>
      </c>
      <c r="F9" s="207" t="s">
        <v>362</v>
      </c>
      <c r="G9" s="207" t="s">
        <v>758</v>
      </c>
      <c r="H9" s="203" t="s">
        <v>152</v>
      </c>
      <c r="I9" s="208">
        <v>4.5</v>
      </c>
      <c r="J9" s="209" t="s">
        <v>759</v>
      </c>
      <c r="K9" s="210">
        <v>6933447.1100000003</v>
      </c>
      <c r="L9" s="211">
        <v>2070643.9</v>
      </c>
      <c r="M9" s="212">
        <f t="shared" si="4"/>
        <v>4862803.2100000009</v>
      </c>
      <c r="N9" s="213">
        <v>0.6</v>
      </c>
      <c r="O9" s="214">
        <v>0</v>
      </c>
      <c r="P9" s="214">
        <v>0</v>
      </c>
      <c r="Q9" s="215">
        <v>0</v>
      </c>
      <c r="R9" s="216">
        <v>0</v>
      </c>
      <c r="S9" s="247">
        <v>0</v>
      </c>
      <c r="T9" s="241">
        <v>2070643.9</v>
      </c>
      <c r="U9" s="278"/>
      <c r="V9" s="266"/>
      <c r="W9" s="54"/>
      <c r="X9" s="54"/>
      <c r="Y9" s="54"/>
      <c r="Z9" s="54"/>
      <c r="AA9" s="1" t="b">
        <f t="shared" si="0"/>
        <v>1</v>
      </c>
      <c r="AB9" s="45">
        <f t="shared" si="1"/>
        <v>0.29859999999999998</v>
      </c>
      <c r="AC9" s="46" t="b">
        <f t="shared" si="2"/>
        <v>0</v>
      </c>
      <c r="AD9" s="46" t="b">
        <f t="shared" si="3"/>
        <v>1</v>
      </c>
    </row>
    <row r="10" spans="1:30" ht="53.45" customHeight="1" x14ac:dyDescent="0.25">
      <c r="A10" s="181">
        <v>8</v>
      </c>
      <c r="B10" s="203" t="s">
        <v>760</v>
      </c>
      <c r="C10" s="203" t="s">
        <v>727</v>
      </c>
      <c r="D10" s="205" t="s">
        <v>195</v>
      </c>
      <c r="E10" s="206" t="s">
        <v>81</v>
      </c>
      <c r="F10" s="207" t="s">
        <v>199</v>
      </c>
      <c r="G10" s="207" t="s">
        <v>761</v>
      </c>
      <c r="H10" s="203" t="s">
        <v>152</v>
      </c>
      <c r="I10" s="208">
        <v>1.9419999999999999</v>
      </c>
      <c r="J10" s="223" t="s">
        <v>762</v>
      </c>
      <c r="K10" s="210">
        <v>10487374.77</v>
      </c>
      <c r="L10" s="211">
        <v>4452502.8</v>
      </c>
      <c r="M10" s="212">
        <f t="shared" si="4"/>
        <v>6034871.9699999997</v>
      </c>
      <c r="N10" s="213">
        <v>0.6</v>
      </c>
      <c r="O10" s="214">
        <v>0</v>
      </c>
      <c r="P10" s="214">
        <v>0</v>
      </c>
      <c r="Q10" s="215">
        <v>0</v>
      </c>
      <c r="R10" s="216">
        <v>0</v>
      </c>
      <c r="S10" s="267">
        <v>0</v>
      </c>
      <c r="T10" s="243">
        <v>4452502.8</v>
      </c>
      <c r="U10" s="278"/>
      <c r="V10" s="266"/>
      <c r="W10" s="54"/>
      <c r="X10" s="54"/>
      <c r="Y10" s="54"/>
      <c r="Z10" s="54"/>
      <c r="AA10" s="1" t="b">
        <f t="shared" si="0"/>
        <v>1</v>
      </c>
      <c r="AB10" s="45">
        <f t="shared" si="1"/>
        <v>0.42459999999999998</v>
      </c>
      <c r="AC10" s="46" t="b">
        <f t="shared" si="2"/>
        <v>0</v>
      </c>
      <c r="AD10" s="46" t="b">
        <f t="shared" si="3"/>
        <v>1</v>
      </c>
    </row>
    <row r="11" spans="1:30" ht="51" customHeight="1" x14ac:dyDescent="0.25">
      <c r="A11" s="181">
        <v>9</v>
      </c>
      <c r="B11" s="203" t="s">
        <v>764</v>
      </c>
      <c r="C11" s="219" t="s">
        <v>727</v>
      </c>
      <c r="D11" s="205" t="s">
        <v>765</v>
      </c>
      <c r="E11" s="206" t="s">
        <v>127</v>
      </c>
      <c r="F11" s="207" t="s">
        <v>498</v>
      </c>
      <c r="G11" s="207" t="s">
        <v>766</v>
      </c>
      <c r="H11" s="203" t="s">
        <v>143</v>
      </c>
      <c r="I11" s="208">
        <v>1.8120000000000001</v>
      </c>
      <c r="J11" s="223" t="s">
        <v>767</v>
      </c>
      <c r="K11" s="248">
        <v>1927378.03</v>
      </c>
      <c r="L11" s="225">
        <f>ROUNDDOWN(K11*N11,2)</f>
        <v>963689.01</v>
      </c>
      <c r="M11" s="226">
        <f t="shared" si="4"/>
        <v>963689.02</v>
      </c>
      <c r="N11" s="213">
        <v>0.5</v>
      </c>
      <c r="O11" s="214">
        <v>0</v>
      </c>
      <c r="P11" s="214">
        <v>0</v>
      </c>
      <c r="Q11" s="215">
        <v>0</v>
      </c>
      <c r="R11" s="216">
        <v>0</v>
      </c>
      <c r="S11" s="247">
        <v>0</v>
      </c>
      <c r="T11" s="243">
        <v>848700.51</v>
      </c>
      <c r="U11" s="241">
        <v>114988.5</v>
      </c>
      <c r="V11" s="266"/>
      <c r="W11" s="54"/>
      <c r="X11" s="54"/>
      <c r="Y11" s="54"/>
      <c r="Z11" s="54"/>
      <c r="AA11" s="1" t="b">
        <f t="shared" si="0"/>
        <v>1</v>
      </c>
      <c r="AB11" s="45">
        <f t="shared" si="1"/>
        <v>0.5</v>
      </c>
      <c r="AC11" s="46" t="b">
        <f t="shared" si="2"/>
        <v>1</v>
      </c>
      <c r="AD11" s="46" t="b">
        <f t="shared" si="3"/>
        <v>1</v>
      </c>
    </row>
    <row r="12" spans="1:30" ht="30" customHeight="1" x14ac:dyDescent="0.25">
      <c r="A12" s="181">
        <v>10</v>
      </c>
      <c r="B12" s="203" t="s">
        <v>768</v>
      </c>
      <c r="C12" s="219" t="s">
        <v>727</v>
      </c>
      <c r="D12" s="205" t="s">
        <v>769</v>
      </c>
      <c r="E12" s="206" t="s">
        <v>72</v>
      </c>
      <c r="F12" s="207" t="s">
        <v>267</v>
      </c>
      <c r="G12" s="207" t="s">
        <v>770</v>
      </c>
      <c r="H12" s="203" t="s">
        <v>143</v>
      </c>
      <c r="I12" s="208">
        <v>1.798</v>
      </c>
      <c r="J12" s="223" t="s">
        <v>771</v>
      </c>
      <c r="K12" s="248">
        <v>6877043.9500000002</v>
      </c>
      <c r="L12" s="225">
        <v>3707510.4</v>
      </c>
      <c r="M12" s="226">
        <f t="shared" si="4"/>
        <v>3169533.5500000003</v>
      </c>
      <c r="N12" s="213">
        <v>0.6</v>
      </c>
      <c r="O12" s="214">
        <v>0</v>
      </c>
      <c r="P12" s="214">
        <v>0</v>
      </c>
      <c r="Q12" s="215">
        <v>0</v>
      </c>
      <c r="R12" s="216">
        <v>0</v>
      </c>
      <c r="S12" s="247">
        <v>0</v>
      </c>
      <c r="T12" s="243">
        <v>1800000</v>
      </c>
      <c r="U12" s="241">
        <v>1907510.4</v>
      </c>
      <c r="V12" s="266"/>
      <c r="W12" s="54"/>
      <c r="X12" s="54"/>
      <c r="Y12" s="54"/>
      <c r="Z12" s="54"/>
      <c r="AA12" s="1" t="b">
        <f t="shared" si="0"/>
        <v>1</v>
      </c>
      <c r="AB12" s="45">
        <f t="shared" si="1"/>
        <v>0.53910000000000002</v>
      </c>
      <c r="AC12" s="46" t="b">
        <f t="shared" si="2"/>
        <v>0</v>
      </c>
      <c r="AD12" s="46" t="b">
        <f t="shared" si="3"/>
        <v>1</v>
      </c>
    </row>
    <row r="13" spans="1:30" ht="30" customHeight="1" x14ac:dyDescent="0.25">
      <c r="A13" s="181">
        <v>11</v>
      </c>
      <c r="B13" s="203" t="s">
        <v>772</v>
      </c>
      <c r="C13" s="219" t="s">
        <v>727</v>
      </c>
      <c r="D13" s="205" t="s">
        <v>765</v>
      </c>
      <c r="E13" s="206" t="s">
        <v>127</v>
      </c>
      <c r="F13" s="207" t="s">
        <v>498</v>
      </c>
      <c r="G13" s="207" t="s">
        <v>773</v>
      </c>
      <c r="H13" s="203" t="s">
        <v>143</v>
      </c>
      <c r="I13" s="208">
        <v>2.2290000000000001</v>
      </c>
      <c r="J13" s="223" t="s">
        <v>774</v>
      </c>
      <c r="K13" s="248">
        <v>2307788.31</v>
      </c>
      <c r="L13" s="225">
        <f>ROUNDDOWN(K13*N13,2)</f>
        <v>1153894.1499999999</v>
      </c>
      <c r="M13" s="226">
        <f t="shared" si="4"/>
        <v>1153894.1600000001</v>
      </c>
      <c r="N13" s="213">
        <v>0.5</v>
      </c>
      <c r="O13" s="214">
        <v>0</v>
      </c>
      <c r="P13" s="214">
        <v>0</v>
      </c>
      <c r="Q13" s="215">
        <v>0</v>
      </c>
      <c r="R13" s="216">
        <v>0</v>
      </c>
      <c r="S13" s="247">
        <v>0</v>
      </c>
      <c r="T13" s="243">
        <v>1036466.65</v>
      </c>
      <c r="U13" s="241">
        <v>117427.5</v>
      </c>
      <c r="V13" s="266"/>
      <c r="W13" s="54"/>
      <c r="X13" s="54"/>
      <c r="Y13" s="54"/>
      <c r="Z13" s="54"/>
      <c r="AA13" s="1" t="b">
        <f t="shared" si="0"/>
        <v>1</v>
      </c>
      <c r="AB13" s="45">
        <f t="shared" si="1"/>
        <v>0.5</v>
      </c>
      <c r="AC13" s="46" t="b">
        <f t="shared" si="2"/>
        <v>1</v>
      </c>
      <c r="AD13" s="46" t="b">
        <f t="shared" si="3"/>
        <v>1</v>
      </c>
    </row>
    <row r="14" spans="1:30" ht="30" customHeight="1" x14ac:dyDescent="0.25">
      <c r="A14" s="181">
        <v>12</v>
      </c>
      <c r="B14" s="249" t="s">
        <v>346</v>
      </c>
      <c r="C14" s="183" t="s">
        <v>140</v>
      </c>
      <c r="D14" s="269" t="s">
        <v>141</v>
      </c>
      <c r="E14" s="279" t="s">
        <v>116</v>
      </c>
      <c r="F14" s="277" t="s">
        <v>58</v>
      </c>
      <c r="G14" s="280" t="s">
        <v>347</v>
      </c>
      <c r="H14" s="249" t="s">
        <v>143</v>
      </c>
      <c r="I14" s="281">
        <v>2.6840000000000002</v>
      </c>
      <c r="J14" s="276" t="s">
        <v>144</v>
      </c>
      <c r="K14" s="271">
        <v>1434582</v>
      </c>
      <c r="L14" s="282">
        <f t="shared" ref="L14:L74" si="5">ROUNDDOWN(K14*N14,2)</f>
        <v>717291</v>
      </c>
      <c r="M14" s="283">
        <f t="shared" ref="M14:M72" si="6">K14-L14</f>
        <v>717291</v>
      </c>
      <c r="N14" s="284">
        <v>0.5</v>
      </c>
      <c r="O14" s="251">
        <v>0</v>
      </c>
      <c r="P14" s="251">
        <v>0</v>
      </c>
      <c r="Q14" s="251">
        <v>0</v>
      </c>
      <c r="R14" s="251">
        <v>0</v>
      </c>
      <c r="S14" s="251">
        <v>0</v>
      </c>
      <c r="T14" s="251">
        <v>0</v>
      </c>
      <c r="U14" s="278">
        <f>SUM(L14)</f>
        <v>717291</v>
      </c>
      <c r="V14" s="266"/>
      <c r="W14" s="54"/>
      <c r="X14" s="54"/>
      <c r="Y14" s="54"/>
      <c r="Z14" s="54"/>
      <c r="AA14" s="1" t="b">
        <f t="shared" si="0"/>
        <v>1</v>
      </c>
      <c r="AB14" s="45">
        <f t="shared" si="1"/>
        <v>0.5</v>
      </c>
      <c r="AC14" s="46" t="b">
        <f t="shared" si="2"/>
        <v>1</v>
      </c>
      <c r="AD14" s="46" t="b">
        <f t="shared" si="3"/>
        <v>1</v>
      </c>
    </row>
    <row r="15" spans="1:30" ht="30" customHeight="1" x14ac:dyDescent="0.25">
      <c r="A15" s="181">
        <v>13</v>
      </c>
      <c r="B15" s="190" t="s">
        <v>653</v>
      </c>
      <c r="C15" s="191" t="s">
        <v>240</v>
      </c>
      <c r="D15" s="205" t="s">
        <v>486</v>
      </c>
      <c r="E15" s="206" t="s">
        <v>90</v>
      </c>
      <c r="F15" s="207" t="s">
        <v>52</v>
      </c>
      <c r="G15" s="238" t="s">
        <v>654</v>
      </c>
      <c r="H15" s="203" t="s">
        <v>143</v>
      </c>
      <c r="I15" s="208">
        <v>1.623</v>
      </c>
      <c r="J15" s="209" t="s">
        <v>655</v>
      </c>
      <c r="K15" s="248">
        <v>5371032</v>
      </c>
      <c r="L15" s="225">
        <f t="shared" si="5"/>
        <v>2685516</v>
      </c>
      <c r="M15" s="226">
        <f t="shared" si="6"/>
        <v>2685516</v>
      </c>
      <c r="N15" s="213">
        <v>0.5</v>
      </c>
      <c r="O15" s="214">
        <v>0</v>
      </c>
      <c r="P15" s="214">
        <v>0</v>
      </c>
      <c r="Q15" s="214">
        <v>0</v>
      </c>
      <c r="R15" s="214">
        <v>0</v>
      </c>
      <c r="S15" s="214">
        <v>0</v>
      </c>
      <c r="T15" s="214">
        <v>0</v>
      </c>
      <c r="U15" s="241">
        <v>1500</v>
      </c>
      <c r="V15" s="268">
        <v>671379</v>
      </c>
      <c r="W15" s="201">
        <v>2012637</v>
      </c>
      <c r="X15" s="54"/>
      <c r="Y15" s="54"/>
      <c r="Z15" s="54"/>
      <c r="AA15" s="1" t="b">
        <f t="shared" si="0"/>
        <v>1</v>
      </c>
      <c r="AB15" s="45">
        <f t="shared" si="1"/>
        <v>0.5</v>
      </c>
      <c r="AC15" s="46" t="b">
        <f t="shared" si="2"/>
        <v>1</v>
      </c>
      <c r="AD15" s="46" t="b">
        <f t="shared" si="3"/>
        <v>1</v>
      </c>
    </row>
    <row r="16" spans="1:30" ht="54" customHeight="1" x14ac:dyDescent="0.25">
      <c r="A16" s="181">
        <v>14</v>
      </c>
      <c r="B16" s="249" t="s">
        <v>637</v>
      </c>
      <c r="C16" s="183" t="s">
        <v>140</v>
      </c>
      <c r="D16" s="269" t="s">
        <v>638</v>
      </c>
      <c r="E16" s="279" t="s">
        <v>131</v>
      </c>
      <c r="F16" s="277" t="s">
        <v>54</v>
      </c>
      <c r="G16" s="280" t="s">
        <v>817</v>
      </c>
      <c r="H16" s="249" t="s">
        <v>143</v>
      </c>
      <c r="I16" s="281">
        <v>0.80500000000000005</v>
      </c>
      <c r="J16" s="276" t="s">
        <v>201</v>
      </c>
      <c r="K16" s="271">
        <v>3338775</v>
      </c>
      <c r="L16" s="282">
        <f t="shared" si="5"/>
        <v>1669387.5</v>
      </c>
      <c r="M16" s="283">
        <f t="shared" si="6"/>
        <v>1669387.5</v>
      </c>
      <c r="N16" s="259">
        <v>0.5</v>
      </c>
      <c r="O16" s="251">
        <v>0</v>
      </c>
      <c r="P16" s="251">
        <v>0</v>
      </c>
      <c r="Q16" s="251">
        <v>0</v>
      </c>
      <c r="R16" s="251">
        <v>0</v>
      </c>
      <c r="S16" s="251">
        <v>0</v>
      </c>
      <c r="T16" s="251">
        <v>0</v>
      </c>
      <c r="U16" s="285">
        <f t="shared" ref="U16:U24" si="7">SUM(L16)</f>
        <v>1669387.5</v>
      </c>
      <c r="V16" s="201"/>
      <c r="W16" s="201"/>
      <c r="X16" s="54"/>
      <c r="Y16" s="54"/>
      <c r="Z16" s="54"/>
      <c r="AA16" s="1" t="b">
        <f t="shared" si="0"/>
        <v>1</v>
      </c>
      <c r="AB16" s="45">
        <f t="shared" si="1"/>
        <v>0.5</v>
      </c>
      <c r="AC16" s="46" t="b">
        <f t="shared" si="2"/>
        <v>1</v>
      </c>
      <c r="AD16" s="46" t="b">
        <f t="shared" si="3"/>
        <v>1</v>
      </c>
    </row>
    <row r="17" spans="1:30" ht="30" customHeight="1" x14ac:dyDescent="0.25">
      <c r="A17" s="181">
        <v>15</v>
      </c>
      <c r="B17" s="249" t="s">
        <v>320</v>
      </c>
      <c r="C17" s="183" t="s">
        <v>140</v>
      </c>
      <c r="D17" s="269" t="s">
        <v>321</v>
      </c>
      <c r="E17" s="260" t="s">
        <v>98</v>
      </c>
      <c r="F17" s="55" t="s">
        <v>54</v>
      </c>
      <c r="G17" s="184" t="s">
        <v>322</v>
      </c>
      <c r="H17" s="182" t="s">
        <v>143</v>
      </c>
      <c r="I17" s="185">
        <v>0.84299999999999997</v>
      </c>
      <c r="J17" s="186" t="s">
        <v>323</v>
      </c>
      <c r="K17" s="50">
        <v>2825000</v>
      </c>
      <c r="L17" s="49">
        <f t="shared" si="5"/>
        <v>1412500</v>
      </c>
      <c r="M17" s="56">
        <f t="shared" si="6"/>
        <v>1412500</v>
      </c>
      <c r="N17" s="252">
        <v>0.5</v>
      </c>
      <c r="O17" s="251">
        <v>0</v>
      </c>
      <c r="P17" s="251">
        <v>0</v>
      </c>
      <c r="Q17" s="251">
        <v>0</v>
      </c>
      <c r="R17" s="251">
        <v>0</v>
      </c>
      <c r="S17" s="251">
        <v>0</v>
      </c>
      <c r="T17" s="251">
        <v>0</v>
      </c>
      <c r="U17" s="254">
        <f t="shared" si="7"/>
        <v>1412500</v>
      </c>
      <c r="V17" s="201"/>
      <c r="W17" s="201"/>
      <c r="X17" s="54"/>
      <c r="Y17" s="54"/>
      <c r="Z17" s="54"/>
      <c r="AA17" s="1" t="b">
        <f t="shared" si="0"/>
        <v>1</v>
      </c>
      <c r="AB17" s="45">
        <f t="shared" si="1"/>
        <v>0.5</v>
      </c>
      <c r="AC17" s="46" t="b">
        <f t="shared" si="2"/>
        <v>1</v>
      </c>
      <c r="AD17" s="46" t="b">
        <f t="shared" si="3"/>
        <v>1</v>
      </c>
    </row>
    <row r="18" spans="1:30" ht="30" customHeight="1" x14ac:dyDescent="0.25">
      <c r="A18" s="181">
        <v>16</v>
      </c>
      <c r="B18" s="249" t="s">
        <v>469</v>
      </c>
      <c r="C18" s="183" t="s">
        <v>140</v>
      </c>
      <c r="D18" s="269" t="s">
        <v>470</v>
      </c>
      <c r="E18" s="260" t="s">
        <v>93</v>
      </c>
      <c r="F18" s="55" t="s">
        <v>64</v>
      </c>
      <c r="G18" s="184" t="s">
        <v>471</v>
      </c>
      <c r="H18" s="182" t="s">
        <v>179</v>
      </c>
      <c r="I18" s="185">
        <v>0.30299999999999999</v>
      </c>
      <c r="J18" s="186" t="s">
        <v>472</v>
      </c>
      <c r="K18" s="50">
        <v>874185</v>
      </c>
      <c r="L18" s="49">
        <f t="shared" si="5"/>
        <v>437092.5</v>
      </c>
      <c r="M18" s="56">
        <f t="shared" si="6"/>
        <v>437092.5</v>
      </c>
      <c r="N18" s="252">
        <v>0.5</v>
      </c>
      <c r="O18" s="251">
        <v>0</v>
      </c>
      <c r="P18" s="251">
        <v>0</v>
      </c>
      <c r="Q18" s="251">
        <v>0</v>
      </c>
      <c r="R18" s="251">
        <v>0</v>
      </c>
      <c r="S18" s="251">
        <v>0</v>
      </c>
      <c r="T18" s="251">
        <v>0</v>
      </c>
      <c r="U18" s="254">
        <f t="shared" si="7"/>
        <v>437092.5</v>
      </c>
      <c r="V18" s="201"/>
      <c r="W18" s="201"/>
      <c r="X18" s="54"/>
      <c r="Y18" s="54"/>
      <c r="Z18" s="54"/>
      <c r="AA18" s="1" t="b">
        <f t="shared" si="0"/>
        <v>1</v>
      </c>
      <c r="AB18" s="45">
        <f t="shared" si="1"/>
        <v>0.5</v>
      </c>
      <c r="AC18" s="46" t="b">
        <f t="shared" si="2"/>
        <v>1</v>
      </c>
      <c r="AD18" s="46" t="b">
        <f t="shared" si="3"/>
        <v>1</v>
      </c>
    </row>
    <row r="19" spans="1:30" ht="30" customHeight="1" x14ac:dyDescent="0.25">
      <c r="A19" s="181">
        <v>17</v>
      </c>
      <c r="B19" s="249" t="s">
        <v>549</v>
      </c>
      <c r="C19" s="183" t="s">
        <v>140</v>
      </c>
      <c r="D19" s="269" t="s">
        <v>406</v>
      </c>
      <c r="E19" s="260" t="s">
        <v>138</v>
      </c>
      <c r="F19" s="55" t="s">
        <v>56</v>
      </c>
      <c r="G19" s="184" t="s">
        <v>550</v>
      </c>
      <c r="H19" s="182" t="s">
        <v>179</v>
      </c>
      <c r="I19" s="185">
        <v>1.1000000000000001</v>
      </c>
      <c r="J19" s="186" t="s">
        <v>201</v>
      </c>
      <c r="K19" s="50">
        <v>1461233</v>
      </c>
      <c r="L19" s="49">
        <f t="shared" si="5"/>
        <v>1022863.1</v>
      </c>
      <c r="M19" s="56">
        <f t="shared" si="6"/>
        <v>438369.9</v>
      </c>
      <c r="N19" s="252">
        <v>0.7</v>
      </c>
      <c r="O19" s="251">
        <v>0</v>
      </c>
      <c r="P19" s="251">
        <v>0</v>
      </c>
      <c r="Q19" s="251">
        <v>0</v>
      </c>
      <c r="R19" s="251">
        <v>0</v>
      </c>
      <c r="S19" s="251">
        <v>0</v>
      </c>
      <c r="T19" s="251">
        <v>0</v>
      </c>
      <c r="U19" s="254">
        <f t="shared" si="7"/>
        <v>1022863.1</v>
      </c>
      <c r="V19" s="201"/>
      <c r="W19" s="201"/>
      <c r="X19" s="54"/>
      <c r="Y19" s="54"/>
      <c r="Z19" s="54"/>
      <c r="AA19" s="1" t="b">
        <f t="shared" si="0"/>
        <v>1</v>
      </c>
      <c r="AB19" s="45">
        <f t="shared" si="1"/>
        <v>0.7</v>
      </c>
      <c r="AC19" s="46" t="b">
        <f t="shared" si="2"/>
        <v>1</v>
      </c>
      <c r="AD19" s="46" t="b">
        <f t="shared" si="3"/>
        <v>1</v>
      </c>
    </row>
    <row r="20" spans="1:30" ht="30" customHeight="1" x14ac:dyDescent="0.25">
      <c r="A20" s="181">
        <v>18</v>
      </c>
      <c r="B20" s="249" t="s">
        <v>194</v>
      </c>
      <c r="C20" s="183" t="s">
        <v>140</v>
      </c>
      <c r="D20" s="269" t="s">
        <v>195</v>
      </c>
      <c r="E20" s="260" t="s">
        <v>81</v>
      </c>
      <c r="F20" s="55" t="s">
        <v>58</v>
      </c>
      <c r="G20" s="184" t="s">
        <v>196</v>
      </c>
      <c r="H20" s="182" t="s">
        <v>152</v>
      </c>
      <c r="I20" s="185">
        <v>0.92500000000000004</v>
      </c>
      <c r="J20" s="186" t="s">
        <v>197</v>
      </c>
      <c r="K20" s="271">
        <v>5933046</v>
      </c>
      <c r="L20" s="49">
        <f t="shared" si="5"/>
        <v>3559827.6</v>
      </c>
      <c r="M20" s="56">
        <f t="shared" si="6"/>
        <v>2373218.4</v>
      </c>
      <c r="N20" s="252">
        <v>0.6</v>
      </c>
      <c r="O20" s="251">
        <v>0</v>
      </c>
      <c r="P20" s="251">
        <v>0</v>
      </c>
      <c r="Q20" s="251">
        <v>0</v>
      </c>
      <c r="R20" s="251">
        <v>0</v>
      </c>
      <c r="S20" s="251">
        <v>0</v>
      </c>
      <c r="T20" s="251">
        <v>0</v>
      </c>
      <c r="U20" s="254">
        <f t="shared" si="7"/>
        <v>3559827.6</v>
      </c>
      <c r="V20" s="201"/>
      <c r="W20" s="201"/>
      <c r="X20" s="54"/>
      <c r="Y20" s="54"/>
      <c r="Z20" s="54"/>
      <c r="AA20" s="1" t="b">
        <f t="shared" si="0"/>
        <v>1</v>
      </c>
      <c r="AB20" s="45">
        <f t="shared" si="1"/>
        <v>0.6</v>
      </c>
      <c r="AC20" s="46" t="b">
        <f t="shared" si="2"/>
        <v>1</v>
      </c>
      <c r="AD20" s="46" t="b">
        <f t="shared" si="3"/>
        <v>1</v>
      </c>
    </row>
    <row r="21" spans="1:30" ht="30" customHeight="1" x14ac:dyDescent="0.25">
      <c r="A21" s="181">
        <v>19</v>
      </c>
      <c r="B21" s="249" t="s">
        <v>284</v>
      </c>
      <c r="C21" s="183" t="s">
        <v>140</v>
      </c>
      <c r="D21" s="269" t="s">
        <v>279</v>
      </c>
      <c r="E21" s="260" t="s">
        <v>126</v>
      </c>
      <c r="F21" s="55" t="s">
        <v>58</v>
      </c>
      <c r="G21" s="184" t="s">
        <v>285</v>
      </c>
      <c r="H21" s="182" t="s">
        <v>152</v>
      </c>
      <c r="I21" s="185">
        <v>0.32600000000000001</v>
      </c>
      <c r="J21" s="186" t="s">
        <v>281</v>
      </c>
      <c r="K21" s="50">
        <v>5157286</v>
      </c>
      <c r="L21" s="49">
        <f t="shared" si="5"/>
        <v>2578643</v>
      </c>
      <c r="M21" s="56">
        <f t="shared" si="6"/>
        <v>2578643</v>
      </c>
      <c r="N21" s="252">
        <v>0.5</v>
      </c>
      <c r="O21" s="251">
        <v>0</v>
      </c>
      <c r="P21" s="251">
        <v>0</v>
      </c>
      <c r="Q21" s="251">
        <v>0</v>
      </c>
      <c r="R21" s="251">
        <v>0</v>
      </c>
      <c r="S21" s="251">
        <v>0</v>
      </c>
      <c r="T21" s="251">
        <v>0</v>
      </c>
      <c r="U21" s="254">
        <f t="shared" si="7"/>
        <v>2578643</v>
      </c>
      <c r="V21" s="201"/>
      <c r="W21" s="201"/>
      <c r="X21" s="54"/>
      <c r="Y21" s="54"/>
      <c r="Z21" s="54"/>
      <c r="AA21" s="1" t="b">
        <f t="shared" si="0"/>
        <v>1</v>
      </c>
      <c r="AB21" s="45">
        <f t="shared" si="1"/>
        <v>0.5</v>
      </c>
      <c r="AC21" s="46" t="b">
        <f t="shared" si="2"/>
        <v>1</v>
      </c>
      <c r="AD21" s="46" t="b">
        <f t="shared" si="3"/>
        <v>1</v>
      </c>
    </row>
    <row r="22" spans="1:30" ht="30" customHeight="1" x14ac:dyDescent="0.25">
      <c r="A22" s="181">
        <v>20</v>
      </c>
      <c r="B22" s="249" t="s">
        <v>674</v>
      </c>
      <c r="C22" s="183" t="s">
        <v>140</v>
      </c>
      <c r="D22" s="269" t="s">
        <v>672</v>
      </c>
      <c r="E22" s="260" t="s">
        <v>134</v>
      </c>
      <c r="F22" s="55" t="s">
        <v>54</v>
      </c>
      <c r="G22" s="184" t="s">
        <v>675</v>
      </c>
      <c r="H22" s="182" t="s">
        <v>152</v>
      </c>
      <c r="I22" s="185">
        <v>0.67700000000000005</v>
      </c>
      <c r="J22" s="186" t="s">
        <v>676</v>
      </c>
      <c r="K22" s="50">
        <v>4716076</v>
      </c>
      <c r="L22" s="49">
        <f t="shared" si="5"/>
        <v>2358038</v>
      </c>
      <c r="M22" s="56">
        <f t="shared" si="6"/>
        <v>2358038</v>
      </c>
      <c r="N22" s="252">
        <v>0.5</v>
      </c>
      <c r="O22" s="251">
        <v>0</v>
      </c>
      <c r="P22" s="251">
        <v>0</v>
      </c>
      <c r="Q22" s="251">
        <v>0</v>
      </c>
      <c r="R22" s="251">
        <v>0</v>
      </c>
      <c r="S22" s="251">
        <v>0</v>
      </c>
      <c r="T22" s="251">
        <v>0</v>
      </c>
      <c r="U22" s="254">
        <f t="shared" si="7"/>
        <v>2358038</v>
      </c>
      <c r="V22" s="201"/>
      <c r="W22" s="201"/>
      <c r="X22" s="54"/>
      <c r="Y22" s="54"/>
      <c r="Z22" s="54"/>
      <c r="AA22" s="1" t="b">
        <f t="shared" si="0"/>
        <v>1</v>
      </c>
      <c r="AB22" s="45">
        <f t="shared" si="1"/>
        <v>0.5</v>
      </c>
      <c r="AC22" s="46" t="b">
        <f t="shared" si="2"/>
        <v>1</v>
      </c>
      <c r="AD22" s="46" t="b">
        <f t="shared" si="3"/>
        <v>1</v>
      </c>
    </row>
    <row r="23" spans="1:30" ht="30" customHeight="1" x14ac:dyDescent="0.25">
      <c r="A23" s="181">
        <v>21</v>
      </c>
      <c r="B23" s="249" t="s">
        <v>344</v>
      </c>
      <c r="C23" s="183" t="s">
        <v>140</v>
      </c>
      <c r="D23" s="269" t="s">
        <v>141</v>
      </c>
      <c r="E23" s="260" t="s">
        <v>116</v>
      </c>
      <c r="F23" s="55" t="s">
        <v>58</v>
      </c>
      <c r="G23" s="184" t="s">
        <v>345</v>
      </c>
      <c r="H23" s="182" t="s">
        <v>143</v>
      </c>
      <c r="I23" s="185">
        <v>1.042</v>
      </c>
      <c r="J23" s="186" t="s">
        <v>144</v>
      </c>
      <c r="K23" s="50">
        <v>1607023</v>
      </c>
      <c r="L23" s="49">
        <f t="shared" si="5"/>
        <v>803511.5</v>
      </c>
      <c r="M23" s="56">
        <f t="shared" si="6"/>
        <v>803511.5</v>
      </c>
      <c r="N23" s="252">
        <v>0.5</v>
      </c>
      <c r="O23" s="251">
        <v>0</v>
      </c>
      <c r="P23" s="251">
        <v>0</v>
      </c>
      <c r="Q23" s="251">
        <v>0</v>
      </c>
      <c r="R23" s="251">
        <v>0</v>
      </c>
      <c r="S23" s="251">
        <v>0</v>
      </c>
      <c r="T23" s="251">
        <v>0</v>
      </c>
      <c r="U23" s="254">
        <f t="shared" si="7"/>
        <v>803511.5</v>
      </c>
      <c r="V23" s="201"/>
      <c r="W23" s="201"/>
      <c r="X23" s="54"/>
      <c r="Y23" s="54"/>
      <c r="Z23" s="54"/>
      <c r="AA23" s="1" t="b">
        <f t="shared" si="0"/>
        <v>1</v>
      </c>
      <c r="AB23" s="45">
        <f t="shared" si="1"/>
        <v>0.5</v>
      </c>
      <c r="AC23" s="46" t="b">
        <f t="shared" si="2"/>
        <v>1</v>
      </c>
      <c r="AD23" s="46" t="b">
        <f t="shared" si="3"/>
        <v>1</v>
      </c>
    </row>
    <row r="24" spans="1:30" ht="32.450000000000003" customHeight="1" x14ac:dyDescent="0.25">
      <c r="A24" s="181">
        <v>22</v>
      </c>
      <c r="B24" s="249" t="s">
        <v>422</v>
      </c>
      <c r="C24" s="183" t="s">
        <v>140</v>
      </c>
      <c r="D24" s="269" t="s">
        <v>423</v>
      </c>
      <c r="E24" s="260" t="s">
        <v>85</v>
      </c>
      <c r="F24" s="55" t="s">
        <v>52</v>
      </c>
      <c r="G24" s="184" t="s">
        <v>424</v>
      </c>
      <c r="H24" s="182" t="s">
        <v>152</v>
      </c>
      <c r="I24" s="185">
        <v>0.72299999999999998</v>
      </c>
      <c r="J24" s="186" t="s">
        <v>246</v>
      </c>
      <c r="K24" s="50">
        <v>7388260</v>
      </c>
      <c r="L24" s="49">
        <f t="shared" si="5"/>
        <v>5171782</v>
      </c>
      <c r="M24" s="56">
        <f t="shared" si="6"/>
        <v>2216478</v>
      </c>
      <c r="N24" s="252">
        <v>0.7</v>
      </c>
      <c r="O24" s="251">
        <v>0</v>
      </c>
      <c r="P24" s="251">
        <v>0</v>
      </c>
      <c r="Q24" s="251">
        <v>0</v>
      </c>
      <c r="R24" s="251">
        <v>0</v>
      </c>
      <c r="S24" s="251">
        <v>0</v>
      </c>
      <c r="T24" s="251">
        <v>0</v>
      </c>
      <c r="U24" s="254">
        <f t="shared" si="7"/>
        <v>5171782</v>
      </c>
      <c r="V24" s="201"/>
      <c r="W24" s="201"/>
      <c r="X24" s="54"/>
      <c r="Y24" s="54"/>
      <c r="Z24" s="54"/>
      <c r="AA24" s="1" t="b">
        <f t="shared" si="0"/>
        <v>1</v>
      </c>
      <c r="AB24" s="45">
        <f t="shared" si="1"/>
        <v>0.7</v>
      </c>
      <c r="AC24" s="46" t="b">
        <f t="shared" si="2"/>
        <v>1</v>
      </c>
      <c r="AD24" s="46" t="b">
        <f t="shared" si="3"/>
        <v>1</v>
      </c>
    </row>
    <row r="25" spans="1:30" ht="30" customHeight="1" x14ac:dyDescent="0.25">
      <c r="A25" s="181">
        <v>23</v>
      </c>
      <c r="B25" s="203" t="s">
        <v>303</v>
      </c>
      <c r="C25" s="191" t="s">
        <v>240</v>
      </c>
      <c r="D25" s="205" t="s">
        <v>304</v>
      </c>
      <c r="E25" s="261" t="s">
        <v>111</v>
      </c>
      <c r="F25" s="192" t="s">
        <v>52</v>
      </c>
      <c r="G25" s="193" t="s">
        <v>763</v>
      </c>
      <c r="H25" s="190" t="s">
        <v>143</v>
      </c>
      <c r="I25" s="194">
        <v>4.7569999999999997</v>
      </c>
      <c r="J25" s="195" t="s">
        <v>305</v>
      </c>
      <c r="K25" s="196">
        <v>9068775</v>
      </c>
      <c r="L25" s="197">
        <f t="shared" si="5"/>
        <v>5441265</v>
      </c>
      <c r="M25" s="198">
        <f t="shared" si="6"/>
        <v>3627510</v>
      </c>
      <c r="N25" s="199">
        <v>0.6</v>
      </c>
      <c r="O25" s="251">
        <v>0</v>
      </c>
      <c r="P25" s="251">
        <v>0</v>
      </c>
      <c r="Q25" s="251">
        <v>0</v>
      </c>
      <c r="R25" s="251">
        <v>0</v>
      </c>
      <c r="S25" s="251">
        <v>0</v>
      </c>
      <c r="T25" s="251">
        <v>0</v>
      </c>
      <c r="U25" s="200">
        <v>42181.2</v>
      </c>
      <c r="V25" s="201">
        <v>5399083.7999999998</v>
      </c>
      <c r="W25" s="201"/>
      <c r="X25" s="54"/>
      <c r="Y25" s="54"/>
      <c r="Z25" s="54"/>
      <c r="AA25" s="1" t="b">
        <f t="shared" si="0"/>
        <v>1</v>
      </c>
      <c r="AB25" s="45">
        <f t="shared" si="1"/>
        <v>0.6</v>
      </c>
      <c r="AC25" s="46" t="b">
        <f t="shared" si="2"/>
        <v>1</v>
      </c>
      <c r="AD25" s="46" t="b">
        <f t="shared" si="3"/>
        <v>1</v>
      </c>
    </row>
    <row r="26" spans="1:30" ht="30" customHeight="1" x14ac:dyDescent="0.25">
      <c r="A26" s="181">
        <v>24</v>
      </c>
      <c r="B26" s="249" t="s">
        <v>665</v>
      </c>
      <c r="C26" s="183" t="s">
        <v>140</v>
      </c>
      <c r="D26" s="269" t="s">
        <v>666</v>
      </c>
      <c r="E26" s="260" t="s">
        <v>799</v>
      </c>
      <c r="F26" s="55" t="s">
        <v>57</v>
      </c>
      <c r="G26" s="184" t="s">
        <v>667</v>
      </c>
      <c r="H26" s="182" t="s">
        <v>143</v>
      </c>
      <c r="I26" s="185">
        <v>0.439</v>
      </c>
      <c r="J26" s="186" t="s">
        <v>175</v>
      </c>
      <c r="K26" s="50">
        <v>3321578</v>
      </c>
      <c r="L26" s="49">
        <f t="shared" si="5"/>
        <v>1660789</v>
      </c>
      <c r="M26" s="56">
        <f t="shared" si="6"/>
        <v>1660789</v>
      </c>
      <c r="N26" s="252">
        <v>0.5</v>
      </c>
      <c r="O26" s="251">
        <v>0</v>
      </c>
      <c r="P26" s="251">
        <v>0</v>
      </c>
      <c r="Q26" s="251">
        <v>0</v>
      </c>
      <c r="R26" s="251">
        <v>0</v>
      </c>
      <c r="S26" s="251">
        <v>0</v>
      </c>
      <c r="T26" s="251">
        <v>0</v>
      </c>
      <c r="U26" s="255">
        <f>SUM(L26)</f>
        <v>1660789</v>
      </c>
      <c r="V26" s="201"/>
      <c r="W26" s="201"/>
      <c r="X26" s="54"/>
      <c r="Y26" s="54"/>
      <c r="Z26" s="54"/>
      <c r="AA26" s="1" t="b">
        <f t="shared" si="0"/>
        <v>1</v>
      </c>
      <c r="AB26" s="45">
        <f t="shared" si="1"/>
        <v>0.5</v>
      </c>
      <c r="AC26" s="46" t="b">
        <f t="shared" si="2"/>
        <v>1</v>
      </c>
      <c r="AD26" s="46" t="b">
        <f t="shared" si="3"/>
        <v>1</v>
      </c>
    </row>
    <row r="27" spans="1:30" ht="39" customHeight="1" x14ac:dyDescent="0.25">
      <c r="A27" s="181">
        <v>25</v>
      </c>
      <c r="B27" s="249" t="s">
        <v>434</v>
      </c>
      <c r="C27" s="183" t="s">
        <v>140</v>
      </c>
      <c r="D27" s="269" t="s">
        <v>435</v>
      </c>
      <c r="E27" s="260" t="s">
        <v>92</v>
      </c>
      <c r="F27" s="55" t="s">
        <v>51</v>
      </c>
      <c r="G27" s="184" t="s">
        <v>436</v>
      </c>
      <c r="H27" s="182" t="s">
        <v>143</v>
      </c>
      <c r="I27" s="185">
        <v>2.056</v>
      </c>
      <c r="J27" s="186" t="s">
        <v>437</v>
      </c>
      <c r="K27" s="50">
        <v>3095236</v>
      </c>
      <c r="L27" s="49">
        <f t="shared" si="5"/>
        <v>1547618</v>
      </c>
      <c r="M27" s="56">
        <f t="shared" si="6"/>
        <v>1547618</v>
      </c>
      <c r="N27" s="252">
        <v>0.5</v>
      </c>
      <c r="O27" s="251">
        <v>0</v>
      </c>
      <c r="P27" s="251">
        <v>0</v>
      </c>
      <c r="Q27" s="251">
        <v>0</v>
      </c>
      <c r="R27" s="251">
        <v>0</v>
      </c>
      <c r="S27" s="251">
        <v>0</v>
      </c>
      <c r="T27" s="251">
        <v>0</v>
      </c>
      <c r="U27" s="255">
        <f t="shared" ref="U27:U70" si="8">SUM(L27)</f>
        <v>1547618</v>
      </c>
      <c r="V27" s="201"/>
      <c r="W27" s="201"/>
      <c r="X27" s="54"/>
      <c r="Y27" s="54"/>
      <c r="Z27" s="54"/>
      <c r="AA27" s="1" t="b">
        <f t="shared" si="0"/>
        <v>1</v>
      </c>
      <c r="AB27" s="45">
        <f t="shared" si="1"/>
        <v>0.5</v>
      </c>
      <c r="AC27" s="46" t="b">
        <f t="shared" si="2"/>
        <v>1</v>
      </c>
      <c r="AD27" s="46" t="b">
        <f t="shared" si="3"/>
        <v>1</v>
      </c>
    </row>
    <row r="28" spans="1:30" ht="30" customHeight="1" x14ac:dyDescent="0.25">
      <c r="A28" s="181">
        <v>26</v>
      </c>
      <c r="B28" s="249" t="s">
        <v>485</v>
      </c>
      <c r="C28" s="183" t="s">
        <v>140</v>
      </c>
      <c r="D28" s="269" t="s">
        <v>486</v>
      </c>
      <c r="E28" s="260" t="s">
        <v>90</v>
      </c>
      <c r="F28" s="55" t="s">
        <v>52</v>
      </c>
      <c r="G28" s="184" t="s">
        <v>487</v>
      </c>
      <c r="H28" s="182" t="s">
        <v>143</v>
      </c>
      <c r="I28" s="185">
        <v>1.341</v>
      </c>
      <c r="J28" s="186" t="s">
        <v>488</v>
      </c>
      <c r="K28" s="50">
        <v>3825214</v>
      </c>
      <c r="L28" s="49">
        <f t="shared" si="5"/>
        <v>1912607</v>
      </c>
      <c r="M28" s="56">
        <f t="shared" si="6"/>
        <v>1912607</v>
      </c>
      <c r="N28" s="252">
        <v>0.5</v>
      </c>
      <c r="O28" s="251">
        <v>0</v>
      </c>
      <c r="P28" s="251">
        <v>0</v>
      </c>
      <c r="Q28" s="251">
        <v>0</v>
      </c>
      <c r="R28" s="251">
        <v>0</v>
      </c>
      <c r="S28" s="251">
        <v>0</v>
      </c>
      <c r="T28" s="251">
        <v>0</v>
      </c>
      <c r="U28" s="255">
        <f t="shared" si="8"/>
        <v>1912607</v>
      </c>
      <c r="V28" s="201"/>
      <c r="W28" s="201"/>
      <c r="X28" s="54"/>
      <c r="Y28" s="54"/>
      <c r="Z28" s="54"/>
      <c r="AA28" s="1" t="b">
        <f t="shared" si="0"/>
        <v>1</v>
      </c>
      <c r="AB28" s="45">
        <f t="shared" si="1"/>
        <v>0.5</v>
      </c>
      <c r="AC28" s="46" t="b">
        <f t="shared" si="2"/>
        <v>1</v>
      </c>
      <c r="AD28" s="46" t="b">
        <f t="shared" si="3"/>
        <v>1</v>
      </c>
    </row>
    <row r="29" spans="1:30" ht="30" customHeight="1" x14ac:dyDescent="0.25">
      <c r="A29" s="181">
        <v>27</v>
      </c>
      <c r="B29" s="249" t="s">
        <v>401</v>
      </c>
      <c r="C29" s="183" t="s">
        <v>140</v>
      </c>
      <c r="D29" s="269" t="s">
        <v>399</v>
      </c>
      <c r="E29" s="260" t="s">
        <v>86</v>
      </c>
      <c r="F29" s="55" t="s">
        <v>53</v>
      </c>
      <c r="G29" s="184" t="s">
        <v>403</v>
      </c>
      <c r="H29" s="182" t="s">
        <v>143</v>
      </c>
      <c r="I29" s="185">
        <v>0.318</v>
      </c>
      <c r="J29" s="186" t="s">
        <v>419</v>
      </c>
      <c r="K29" s="50">
        <v>1453821</v>
      </c>
      <c r="L29" s="49">
        <f t="shared" si="5"/>
        <v>872292.6</v>
      </c>
      <c r="M29" s="56">
        <f t="shared" si="6"/>
        <v>581528.4</v>
      </c>
      <c r="N29" s="252">
        <v>0.6</v>
      </c>
      <c r="O29" s="251">
        <v>0</v>
      </c>
      <c r="P29" s="251">
        <v>0</v>
      </c>
      <c r="Q29" s="251">
        <v>0</v>
      </c>
      <c r="R29" s="251">
        <v>0</v>
      </c>
      <c r="S29" s="251">
        <v>0</v>
      </c>
      <c r="T29" s="251">
        <v>0</v>
      </c>
      <c r="U29" s="255">
        <f t="shared" si="8"/>
        <v>872292.6</v>
      </c>
      <c r="V29" s="201"/>
      <c r="W29" s="201"/>
      <c r="X29" s="54"/>
      <c r="Y29" s="54"/>
      <c r="Z29" s="54"/>
      <c r="AA29" s="1" t="b">
        <f t="shared" si="0"/>
        <v>1</v>
      </c>
      <c r="AB29" s="45">
        <f t="shared" si="1"/>
        <v>0.6</v>
      </c>
      <c r="AC29" s="46" t="b">
        <f t="shared" si="2"/>
        <v>1</v>
      </c>
      <c r="AD29" s="46" t="b">
        <f t="shared" si="3"/>
        <v>1</v>
      </c>
    </row>
    <row r="30" spans="1:30" ht="30" customHeight="1" x14ac:dyDescent="0.25">
      <c r="A30" s="181">
        <v>28</v>
      </c>
      <c r="B30" s="249" t="s">
        <v>621</v>
      </c>
      <c r="C30" s="183" t="s">
        <v>140</v>
      </c>
      <c r="D30" s="269" t="s">
        <v>486</v>
      </c>
      <c r="E30" s="260" t="s">
        <v>90</v>
      </c>
      <c r="F30" s="55" t="s">
        <v>52</v>
      </c>
      <c r="G30" s="184" t="s">
        <v>622</v>
      </c>
      <c r="H30" s="182" t="s">
        <v>152</v>
      </c>
      <c r="I30" s="185">
        <v>1.18</v>
      </c>
      <c r="J30" s="186" t="s">
        <v>488</v>
      </c>
      <c r="K30" s="50">
        <v>7043184</v>
      </c>
      <c r="L30" s="49">
        <f t="shared" si="5"/>
        <v>3521592</v>
      </c>
      <c r="M30" s="56">
        <f t="shared" si="6"/>
        <v>3521592</v>
      </c>
      <c r="N30" s="252">
        <v>0.5</v>
      </c>
      <c r="O30" s="251">
        <v>0</v>
      </c>
      <c r="P30" s="251">
        <v>0</v>
      </c>
      <c r="Q30" s="251">
        <v>0</v>
      </c>
      <c r="R30" s="251">
        <v>0</v>
      </c>
      <c r="S30" s="251">
        <v>0</v>
      </c>
      <c r="T30" s="251">
        <v>0</v>
      </c>
      <c r="U30" s="255">
        <f t="shared" si="8"/>
        <v>3521592</v>
      </c>
      <c r="V30" s="201"/>
      <c r="W30" s="201"/>
      <c r="X30" s="54"/>
      <c r="Y30" s="54"/>
      <c r="Z30" s="54"/>
      <c r="AA30" s="1" t="b">
        <f t="shared" si="0"/>
        <v>1</v>
      </c>
      <c r="AB30" s="45">
        <f t="shared" si="1"/>
        <v>0.5</v>
      </c>
      <c r="AC30" s="46" t="b">
        <f t="shared" si="2"/>
        <v>1</v>
      </c>
      <c r="AD30" s="46" t="b">
        <f t="shared" si="3"/>
        <v>1</v>
      </c>
    </row>
    <row r="31" spans="1:30" ht="30" customHeight="1" x14ac:dyDescent="0.25">
      <c r="A31" s="273">
        <v>29</v>
      </c>
      <c r="B31" s="203" t="s">
        <v>239</v>
      </c>
      <c r="C31" s="191" t="s">
        <v>240</v>
      </c>
      <c r="D31" s="205" t="s">
        <v>241</v>
      </c>
      <c r="E31" s="261" t="s">
        <v>113</v>
      </c>
      <c r="F31" s="192" t="s">
        <v>66</v>
      </c>
      <c r="G31" s="193" t="s">
        <v>242</v>
      </c>
      <c r="H31" s="190" t="s">
        <v>143</v>
      </c>
      <c r="I31" s="194">
        <v>3.7349999999999999</v>
      </c>
      <c r="J31" s="195" t="s">
        <v>243</v>
      </c>
      <c r="K31" s="196">
        <v>6998563</v>
      </c>
      <c r="L31" s="197">
        <f t="shared" si="5"/>
        <v>3499281.5</v>
      </c>
      <c r="M31" s="198">
        <f t="shared" si="6"/>
        <v>3499281.5</v>
      </c>
      <c r="N31" s="199">
        <v>0.5</v>
      </c>
      <c r="O31" s="214">
        <v>0</v>
      </c>
      <c r="P31" s="214">
        <v>0</v>
      </c>
      <c r="Q31" s="214">
        <v>0</v>
      </c>
      <c r="R31" s="214">
        <v>0</v>
      </c>
      <c r="S31" s="214">
        <v>0</v>
      </c>
      <c r="T31" s="214">
        <v>0</v>
      </c>
      <c r="U31" s="200">
        <v>517035</v>
      </c>
      <c r="V31" s="201">
        <v>1214627.5</v>
      </c>
      <c r="W31" s="201">
        <v>1767619</v>
      </c>
      <c r="X31" s="54"/>
      <c r="Y31" s="54"/>
      <c r="Z31" s="54"/>
      <c r="AA31" s="1" t="b">
        <f t="shared" si="0"/>
        <v>1</v>
      </c>
      <c r="AB31" s="45">
        <f t="shared" si="1"/>
        <v>0.5</v>
      </c>
      <c r="AC31" s="46" t="b">
        <f t="shared" si="2"/>
        <v>1</v>
      </c>
      <c r="AD31" s="46" t="b">
        <f t="shared" si="3"/>
        <v>1</v>
      </c>
    </row>
    <row r="32" spans="1:30" ht="30" customHeight="1" x14ac:dyDescent="0.25">
      <c r="A32" s="181">
        <v>30</v>
      </c>
      <c r="B32" s="249" t="s">
        <v>582</v>
      </c>
      <c r="C32" s="183" t="s">
        <v>140</v>
      </c>
      <c r="D32" s="269" t="s">
        <v>539</v>
      </c>
      <c r="E32" s="260" t="s">
        <v>110</v>
      </c>
      <c r="F32" s="55" t="s">
        <v>59</v>
      </c>
      <c r="G32" s="184" t="s">
        <v>583</v>
      </c>
      <c r="H32" s="182" t="s">
        <v>143</v>
      </c>
      <c r="I32" s="185">
        <v>0.47399999999999998</v>
      </c>
      <c r="J32" s="186" t="s">
        <v>541</v>
      </c>
      <c r="K32" s="50">
        <v>921051</v>
      </c>
      <c r="L32" s="49">
        <f t="shared" si="5"/>
        <v>552630.6</v>
      </c>
      <c r="M32" s="56">
        <f t="shared" si="6"/>
        <v>368420.4</v>
      </c>
      <c r="N32" s="259">
        <v>0.6</v>
      </c>
      <c r="O32" s="251">
        <v>0</v>
      </c>
      <c r="P32" s="251">
        <v>0</v>
      </c>
      <c r="Q32" s="251">
        <v>0</v>
      </c>
      <c r="R32" s="251">
        <v>0</v>
      </c>
      <c r="S32" s="251">
        <v>0</v>
      </c>
      <c r="T32" s="251">
        <v>0</v>
      </c>
      <c r="U32" s="255">
        <f t="shared" si="8"/>
        <v>552630.6</v>
      </c>
      <c r="V32" s="201"/>
      <c r="W32" s="201"/>
      <c r="X32" s="54"/>
      <c r="Y32" s="54"/>
      <c r="Z32" s="54"/>
      <c r="AA32" s="1" t="b">
        <f t="shared" si="0"/>
        <v>1</v>
      </c>
      <c r="AB32" s="45">
        <f t="shared" si="1"/>
        <v>0.6</v>
      </c>
      <c r="AC32" s="46" t="b">
        <f t="shared" si="2"/>
        <v>1</v>
      </c>
      <c r="AD32" s="46" t="b">
        <f t="shared" si="3"/>
        <v>1</v>
      </c>
    </row>
    <row r="33" spans="1:30" ht="30" customHeight="1" x14ac:dyDescent="0.25">
      <c r="A33" s="181">
        <v>31</v>
      </c>
      <c r="B33" s="249" t="s">
        <v>286</v>
      </c>
      <c r="C33" s="183" t="s">
        <v>140</v>
      </c>
      <c r="D33" s="269" t="s">
        <v>279</v>
      </c>
      <c r="E33" s="260" t="s">
        <v>126</v>
      </c>
      <c r="F33" s="55" t="s">
        <v>58</v>
      </c>
      <c r="G33" s="184" t="s">
        <v>287</v>
      </c>
      <c r="H33" s="182" t="s">
        <v>179</v>
      </c>
      <c r="I33" s="185">
        <v>0.44500000000000001</v>
      </c>
      <c r="J33" s="186" t="s">
        <v>281</v>
      </c>
      <c r="K33" s="50">
        <v>1429647</v>
      </c>
      <c r="L33" s="49">
        <f t="shared" si="5"/>
        <v>714823.5</v>
      </c>
      <c r="M33" s="56">
        <f t="shared" si="6"/>
        <v>714823.5</v>
      </c>
      <c r="N33" s="252">
        <v>0.5</v>
      </c>
      <c r="O33" s="251">
        <v>0</v>
      </c>
      <c r="P33" s="251">
        <v>0</v>
      </c>
      <c r="Q33" s="251">
        <v>0</v>
      </c>
      <c r="R33" s="251">
        <v>0</v>
      </c>
      <c r="S33" s="251">
        <v>0</v>
      </c>
      <c r="T33" s="251">
        <v>0</v>
      </c>
      <c r="U33" s="255">
        <f t="shared" si="8"/>
        <v>714823.5</v>
      </c>
      <c r="V33" s="201"/>
      <c r="W33" s="201"/>
      <c r="X33" s="54"/>
      <c r="Y33" s="54"/>
      <c r="Z33" s="54"/>
      <c r="AA33" s="1" t="b">
        <f t="shared" si="0"/>
        <v>1</v>
      </c>
      <c r="AB33" s="45">
        <f t="shared" si="1"/>
        <v>0.5</v>
      </c>
      <c r="AC33" s="46" t="b">
        <f t="shared" si="2"/>
        <v>1</v>
      </c>
      <c r="AD33" s="46" t="b">
        <f t="shared" si="3"/>
        <v>1</v>
      </c>
    </row>
    <row r="34" spans="1:30" ht="30" customHeight="1" x14ac:dyDescent="0.25">
      <c r="A34" s="181">
        <v>32</v>
      </c>
      <c r="B34" s="249" t="s">
        <v>245</v>
      </c>
      <c r="C34" s="183" t="s">
        <v>140</v>
      </c>
      <c r="D34" s="269" t="s">
        <v>241</v>
      </c>
      <c r="E34" s="260" t="s">
        <v>113</v>
      </c>
      <c r="F34" s="55" t="s">
        <v>66</v>
      </c>
      <c r="G34" s="184" t="s">
        <v>244</v>
      </c>
      <c r="H34" s="182" t="s">
        <v>152</v>
      </c>
      <c r="I34" s="185">
        <v>0.78400000000000003</v>
      </c>
      <c r="J34" s="186" t="s">
        <v>246</v>
      </c>
      <c r="K34" s="50">
        <v>8642302</v>
      </c>
      <c r="L34" s="49">
        <f t="shared" si="5"/>
        <v>4321151</v>
      </c>
      <c r="M34" s="56">
        <f t="shared" si="6"/>
        <v>4321151</v>
      </c>
      <c r="N34" s="252">
        <v>0.5</v>
      </c>
      <c r="O34" s="251">
        <v>0</v>
      </c>
      <c r="P34" s="251">
        <v>0</v>
      </c>
      <c r="Q34" s="251">
        <v>0</v>
      </c>
      <c r="R34" s="251">
        <v>0</v>
      </c>
      <c r="S34" s="251">
        <v>0</v>
      </c>
      <c r="T34" s="251">
        <v>0</v>
      </c>
      <c r="U34" s="255">
        <f t="shared" si="8"/>
        <v>4321151</v>
      </c>
      <c r="V34" s="201"/>
      <c r="W34" s="201"/>
      <c r="X34" s="54"/>
      <c r="Y34" s="54"/>
      <c r="Z34" s="54"/>
      <c r="AA34" s="1" t="b">
        <f t="shared" si="0"/>
        <v>1</v>
      </c>
      <c r="AB34" s="45">
        <f t="shared" si="1"/>
        <v>0.5</v>
      </c>
      <c r="AC34" s="46" t="b">
        <f t="shared" si="2"/>
        <v>1</v>
      </c>
      <c r="AD34" s="46" t="b">
        <f t="shared" si="3"/>
        <v>1</v>
      </c>
    </row>
    <row r="35" spans="1:30" ht="30" customHeight="1" x14ac:dyDescent="0.25">
      <c r="A35" s="181">
        <v>33</v>
      </c>
      <c r="B35" s="249" t="s">
        <v>584</v>
      </c>
      <c r="C35" s="183" t="s">
        <v>140</v>
      </c>
      <c r="D35" s="269" t="s">
        <v>585</v>
      </c>
      <c r="E35" s="260" t="s">
        <v>75</v>
      </c>
      <c r="F35" s="55" t="s">
        <v>53</v>
      </c>
      <c r="G35" s="184" t="s">
        <v>586</v>
      </c>
      <c r="H35" s="182" t="s">
        <v>152</v>
      </c>
      <c r="I35" s="185">
        <v>1.1619999999999999</v>
      </c>
      <c r="J35" s="186" t="s">
        <v>144</v>
      </c>
      <c r="K35" s="50">
        <v>2504000</v>
      </c>
      <c r="L35" s="49">
        <f t="shared" si="5"/>
        <v>1502400</v>
      </c>
      <c r="M35" s="56">
        <f t="shared" si="6"/>
        <v>1001600</v>
      </c>
      <c r="N35" s="252">
        <v>0.6</v>
      </c>
      <c r="O35" s="251">
        <v>0</v>
      </c>
      <c r="P35" s="251">
        <v>0</v>
      </c>
      <c r="Q35" s="251">
        <v>0</v>
      </c>
      <c r="R35" s="251">
        <v>0</v>
      </c>
      <c r="S35" s="251">
        <v>0</v>
      </c>
      <c r="T35" s="251">
        <v>0</v>
      </c>
      <c r="U35" s="255">
        <f t="shared" si="8"/>
        <v>1502400</v>
      </c>
      <c r="V35" s="201"/>
      <c r="W35" s="201"/>
      <c r="X35" s="54"/>
      <c r="Y35" s="54"/>
      <c r="Z35" s="54"/>
      <c r="AA35" s="1" t="b">
        <f t="shared" si="0"/>
        <v>1</v>
      </c>
      <c r="AB35" s="45">
        <f t="shared" si="1"/>
        <v>0.6</v>
      </c>
      <c r="AC35" s="46" t="b">
        <f t="shared" si="2"/>
        <v>1</v>
      </c>
      <c r="AD35" s="46" t="b">
        <f t="shared" si="3"/>
        <v>1</v>
      </c>
    </row>
    <row r="36" spans="1:30" ht="30" customHeight="1" x14ac:dyDescent="0.25">
      <c r="A36" s="181">
        <v>34</v>
      </c>
      <c r="B36" s="249" t="s">
        <v>316</v>
      </c>
      <c r="C36" s="183" t="s">
        <v>140</v>
      </c>
      <c r="D36" s="269" t="s">
        <v>317</v>
      </c>
      <c r="E36" s="260" t="s">
        <v>109</v>
      </c>
      <c r="F36" s="55" t="s">
        <v>69</v>
      </c>
      <c r="G36" s="184" t="s">
        <v>318</v>
      </c>
      <c r="H36" s="182" t="s">
        <v>143</v>
      </c>
      <c r="I36" s="185">
        <v>0.38</v>
      </c>
      <c r="J36" s="186" t="s">
        <v>319</v>
      </c>
      <c r="K36" s="50">
        <v>1875281</v>
      </c>
      <c r="L36" s="49">
        <f t="shared" si="5"/>
        <v>937640.5</v>
      </c>
      <c r="M36" s="56">
        <f t="shared" si="6"/>
        <v>937640.5</v>
      </c>
      <c r="N36" s="252">
        <v>0.5</v>
      </c>
      <c r="O36" s="251">
        <v>0</v>
      </c>
      <c r="P36" s="251">
        <v>0</v>
      </c>
      <c r="Q36" s="251">
        <v>0</v>
      </c>
      <c r="R36" s="251">
        <v>0</v>
      </c>
      <c r="S36" s="251">
        <v>0</v>
      </c>
      <c r="T36" s="251">
        <v>0</v>
      </c>
      <c r="U36" s="255">
        <f t="shared" si="8"/>
        <v>937640.5</v>
      </c>
      <c r="V36" s="201"/>
      <c r="W36" s="201"/>
      <c r="X36" s="54"/>
      <c r="Y36" s="54"/>
      <c r="Z36" s="54"/>
      <c r="AA36" s="1" t="b">
        <f t="shared" si="0"/>
        <v>1</v>
      </c>
      <c r="AB36" s="45">
        <f t="shared" si="1"/>
        <v>0.5</v>
      </c>
      <c r="AC36" s="46" t="b">
        <f t="shared" si="2"/>
        <v>1</v>
      </c>
      <c r="AD36" s="46" t="b">
        <f t="shared" si="3"/>
        <v>1</v>
      </c>
    </row>
    <row r="37" spans="1:30" ht="30" customHeight="1" x14ac:dyDescent="0.25">
      <c r="A37" s="181">
        <v>35</v>
      </c>
      <c r="B37" s="249" t="s">
        <v>139</v>
      </c>
      <c r="C37" s="183" t="s">
        <v>140</v>
      </c>
      <c r="D37" s="269" t="s">
        <v>141</v>
      </c>
      <c r="E37" s="260" t="s">
        <v>116</v>
      </c>
      <c r="F37" s="55" t="s">
        <v>58</v>
      </c>
      <c r="G37" s="184" t="s">
        <v>142</v>
      </c>
      <c r="H37" s="182" t="s">
        <v>143</v>
      </c>
      <c r="I37" s="185">
        <v>1.232</v>
      </c>
      <c r="J37" s="186" t="s">
        <v>144</v>
      </c>
      <c r="K37" s="50">
        <v>2050914</v>
      </c>
      <c r="L37" s="49">
        <f t="shared" si="5"/>
        <v>1025457</v>
      </c>
      <c r="M37" s="56">
        <f t="shared" si="6"/>
        <v>1025457</v>
      </c>
      <c r="N37" s="252">
        <v>0.5</v>
      </c>
      <c r="O37" s="251">
        <v>0</v>
      </c>
      <c r="P37" s="251">
        <v>0</v>
      </c>
      <c r="Q37" s="251">
        <v>0</v>
      </c>
      <c r="R37" s="251">
        <v>0</v>
      </c>
      <c r="S37" s="251">
        <v>0</v>
      </c>
      <c r="T37" s="251">
        <v>0</v>
      </c>
      <c r="U37" s="255">
        <f t="shared" si="8"/>
        <v>1025457</v>
      </c>
      <c r="V37" s="201"/>
      <c r="W37" s="201"/>
      <c r="X37" s="54"/>
      <c r="Y37" s="54"/>
      <c r="Z37" s="54"/>
      <c r="AA37" s="1" t="b">
        <f t="shared" si="0"/>
        <v>1</v>
      </c>
      <c r="AB37" s="45">
        <f t="shared" si="1"/>
        <v>0.5</v>
      </c>
      <c r="AC37" s="46" t="b">
        <f t="shared" si="2"/>
        <v>1</v>
      </c>
      <c r="AD37" s="46" t="b">
        <f t="shared" si="3"/>
        <v>1</v>
      </c>
    </row>
    <row r="38" spans="1:30" ht="30" customHeight="1" x14ac:dyDescent="0.25">
      <c r="A38" s="181">
        <v>36</v>
      </c>
      <c r="B38" s="249" t="s">
        <v>714</v>
      </c>
      <c r="C38" s="183" t="s">
        <v>140</v>
      </c>
      <c r="D38" s="269" t="s">
        <v>394</v>
      </c>
      <c r="E38" s="260" t="s">
        <v>95</v>
      </c>
      <c r="F38" s="55" t="s">
        <v>58</v>
      </c>
      <c r="G38" s="184" t="s">
        <v>715</v>
      </c>
      <c r="H38" s="182" t="s">
        <v>143</v>
      </c>
      <c r="I38" s="185">
        <v>0.47199999999999998</v>
      </c>
      <c r="J38" s="186" t="s">
        <v>281</v>
      </c>
      <c r="K38" s="50">
        <v>2473926</v>
      </c>
      <c r="L38" s="49">
        <f t="shared" si="5"/>
        <v>1236963</v>
      </c>
      <c r="M38" s="56">
        <f t="shared" si="6"/>
        <v>1236963</v>
      </c>
      <c r="N38" s="252">
        <v>0.5</v>
      </c>
      <c r="O38" s="251">
        <v>0</v>
      </c>
      <c r="P38" s="251">
        <v>0</v>
      </c>
      <c r="Q38" s="251">
        <v>0</v>
      </c>
      <c r="R38" s="251">
        <v>0</v>
      </c>
      <c r="S38" s="251">
        <v>0</v>
      </c>
      <c r="T38" s="251">
        <v>0</v>
      </c>
      <c r="U38" s="255">
        <f t="shared" si="8"/>
        <v>1236963</v>
      </c>
      <c r="V38" s="201"/>
      <c r="W38" s="201"/>
      <c r="X38" s="54"/>
      <c r="Y38" s="54"/>
      <c r="Z38" s="54"/>
      <c r="AA38" s="1" t="b">
        <f t="shared" si="0"/>
        <v>1</v>
      </c>
      <c r="AB38" s="45">
        <f t="shared" si="1"/>
        <v>0.5</v>
      </c>
      <c r="AC38" s="46" t="b">
        <f t="shared" si="2"/>
        <v>1</v>
      </c>
      <c r="AD38" s="46" t="b">
        <f t="shared" si="3"/>
        <v>1</v>
      </c>
    </row>
    <row r="39" spans="1:30" ht="30" customHeight="1" x14ac:dyDescent="0.25">
      <c r="A39" s="181">
        <v>37</v>
      </c>
      <c r="B39" s="249" t="s">
        <v>259</v>
      </c>
      <c r="C39" s="183" t="s">
        <v>140</v>
      </c>
      <c r="D39" s="269" t="s">
        <v>257</v>
      </c>
      <c r="E39" s="260" t="s">
        <v>100</v>
      </c>
      <c r="F39" s="55" t="s">
        <v>61</v>
      </c>
      <c r="G39" s="184" t="s">
        <v>260</v>
      </c>
      <c r="H39" s="182" t="s">
        <v>143</v>
      </c>
      <c r="I39" s="185">
        <v>0.86899999999999999</v>
      </c>
      <c r="J39" s="186" t="s">
        <v>164</v>
      </c>
      <c r="K39" s="50">
        <v>1900000</v>
      </c>
      <c r="L39" s="49">
        <f t="shared" si="5"/>
        <v>1140000</v>
      </c>
      <c r="M39" s="56">
        <f t="shared" si="6"/>
        <v>760000</v>
      </c>
      <c r="N39" s="252">
        <v>0.6</v>
      </c>
      <c r="O39" s="251">
        <v>0</v>
      </c>
      <c r="P39" s="251">
        <v>0</v>
      </c>
      <c r="Q39" s="251">
        <v>0</v>
      </c>
      <c r="R39" s="251">
        <v>0</v>
      </c>
      <c r="S39" s="251">
        <v>0</v>
      </c>
      <c r="T39" s="251">
        <v>0</v>
      </c>
      <c r="U39" s="255">
        <f t="shared" si="8"/>
        <v>1140000</v>
      </c>
      <c r="V39" s="201"/>
      <c r="W39" s="201"/>
      <c r="X39" s="54"/>
      <c r="Y39" s="54"/>
      <c r="Z39" s="54"/>
      <c r="AA39" s="1" t="b">
        <f t="shared" si="0"/>
        <v>1</v>
      </c>
      <c r="AB39" s="45">
        <f t="shared" si="1"/>
        <v>0.6</v>
      </c>
      <c r="AC39" s="46" t="b">
        <f t="shared" si="2"/>
        <v>1</v>
      </c>
      <c r="AD39" s="46" t="b">
        <f t="shared" si="3"/>
        <v>1</v>
      </c>
    </row>
    <row r="40" spans="1:30" ht="30" customHeight="1" x14ac:dyDescent="0.25">
      <c r="A40" s="181">
        <v>38</v>
      </c>
      <c r="B40" s="249" t="s">
        <v>359</v>
      </c>
      <c r="C40" s="183" t="s">
        <v>140</v>
      </c>
      <c r="D40" s="269" t="s">
        <v>355</v>
      </c>
      <c r="E40" s="260" t="s">
        <v>103</v>
      </c>
      <c r="F40" s="55" t="s">
        <v>58</v>
      </c>
      <c r="G40" s="184" t="s">
        <v>360</v>
      </c>
      <c r="H40" s="182" t="s">
        <v>143</v>
      </c>
      <c r="I40" s="185">
        <v>1</v>
      </c>
      <c r="J40" s="186" t="s">
        <v>144</v>
      </c>
      <c r="K40" s="50">
        <v>2072317</v>
      </c>
      <c r="L40" s="49">
        <f t="shared" si="5"/>
        <v>1036158.5</v>
      </c>
      <c r="M40" s="56">
        <f t="shared" si="6"/>
        <v>1036158.5</v>
      </c>
      <c r="N40" s="252">
        <v>0.5</v>
      </c>
      <c r="O40" s="251">
        <v>0</v>
      </c>
      <c r="P40" s="251">
        <v>0</v>
      </c>
      <c r="Q40" s="251">
        <v>0</v>
      </c>
      <c r="R40" s="251">
        <v>0</v>
      </c>
      <c r="S40" s="251">
        <v>0</v>
      </c>
      <c r="T40" s="251">
        <v>0</v>
      </c>
      <c r="U40" s="255">
        <f t="shared" si="8"/>
        <v>1036158.5</v>
      </c>
      <c r="V40" s="201"/>
      <c r="W40" s="201"/>
      <c r="X40" s="54"/>
      <c r="Y40" s="54"/>
      <c r="Z40" s="54"/>
      <c r="AA40" s="1" t="b">
        <f t="shared" si="0"/>
        <v>1</v>
      </c>
      <c r="AB40" s="45">
        <f t="shared" si="1"/>
        <v>0.5</v>
      </c>
      <c r="AC40" s="46" t="b">
        <f t="shared" si="2"/>
        <v>1</v>
      </c>
      <c r="AD40" s="46" t="b">
        <f t="shared" si="3"/>
        <v>1</v>
      </c>
    </row>
    <row r="41" spans="1:30" ht="30" customHeight="1" x14ac:dyDescent="0.25">
      <c r="A41" s="181">
        <v>39</v>
      </c>
      <c r="B41" s="249" t="s">
        <v>261</v>
      </c>
      <c r="C41" s="183" t="s">
        <v>140</v>
      </c>
      <c r="D41" s="269" t="s">
        <v>262</v>
      </c>
      <c r="E41" s="260" t="s">
        <v>77</v>
      </c>
      <c r="F41" s="55" t="s">
        <v>63</v>
      </c>
      <c r="G41" s="184" t="s">
        <v>263</v>
      </c>
      <c r="H41" s="182" t="s">
        <v>143</v>
      </c>
      <c r="I41" s="185">
        <v>0.10299999999999999</v>
      </c>
      <c r="J41" s="186" t="s">
        <v>246</v>
      </c>
      <c r="K41" s="50">
        <v>210885</v>
      </c>
      <c r="L41" s="49">
        <f t="shared" si="5"/>
        <v>147619.5</v>
      </c>
      <c r="M41" s="56">
        <f t="shared" si="6"/>
        <v>63265.5</v>
      </c>
      <c r="N41" s="252">
        <v>0.7</v>
      </c>
      <c r="O41" s="251">
        <v>0</v>
      </c>
      <c r="P41" s="251">
        <v>0</v>
      </c>
      <c r="Q41" s="251">
        <v>0</v>
      </c>
      <c r="R41" s="251">
        <v>0</v>
      </c>
      <c r="S41" s="251">
        <v>0</v>
      </c>
      <c r="T41" s="251">
        <v>0</v>
      </c>
      <c r="U41" s="255">
        <f t="shared" si="8"/>
        <v>147619.5</v>
      </c>
      <c r="V41" s="201"/>
      <c r="W41" s="201"/>
      <c r="X41" s="54"/>
      <c r="Y41" s="54"/>
      <c r="Z41" s="54"/>
      <c r="AA41" s="1" t="b">
        <f t="shared" si="0"/>
        <v>1</v>
      </c>
      <c r="AB41" s="45">
        <f t="shared" si="1"/>
        <v>0.7</v>
      </c>
      <c r="AC41" s="46" t="b">
        <f t="shared" si="2"/>
        <v>1</v>
      </c>
      <c r="AD41" s="46" t="b">
        <f t="shared" si="3"/>
        <v>1</v>
      </c>
    </row>
    <row r="42" spans="1:30" ht="30" customHeight="1" x14ac:dyDescent="0.25">
      <c r="A42" s="181">
        <v>40</v>
      </c>
      <c r="B42" s="249" t="s">
        <v>542</v>
      </c>
      <c r="C42" s="183" t="s">
        <v>140</v>
      </c>
      <c r="D42" s="269" t="s">
        <v>539</v>
      </c>
      <c r="E42" s="260" t="s">
        <v>110</v>
      </c>
      <c r="F42" s="55" t="s">
        <v>59</v>
      </c>
      <c r="G42" s="184" t="s">
        <v>543</v>
      </c>
      <c r="H42" s="182" t="s">
        <v>143</v>
      </c>
      <c r="I42" s="185">
        <v>0.33700000000000002</v>
      </c>
      <c r="J42" s="186" t="s">
        <v>541</v>
      </c>
      <c r="K42" s="50">
        <v>3113707</v>
      </c>
      <c r="L42" s="49">
        <f t="shared" si="5"/>
        <v>1868224.2</v>
      </c>
      <c r="M42" s="56">
        <f t="shared" si="6"/>
        <v>1245482.8</v>
      </c>
      <c r="N42" s="259">
        <v>0.6</v>
      </c>
      <c r="O42" s="251">
        <v>0</v>
      </c>
      <c r="P42" s="251">
        <v>0</v>
      </c>
      <c r="Q42" s="251">
        <v>0</v>
      </c>
      <c r="R42" s="251">
        <v>0</v>
      </c>
      <c r="S42" s="251">
        <v>0</v>
      </c>
      <c r="T42" s="251">
        <v>0</v>
      </c>
      <c r="U42" s="255">
        <f t="shared" si="8"/>
        <v>1868224.2</v>
      </c>
      <c r="V42" s="201"/>
      <c r="W42" s="201"/>
      <c r="X42" s="54"/>
      <c r="Y42" s="54"/>
      <c r="Z42" s="54"/>
      <c r="AA42" s="1" t="b">
        <f t="shared" si="0"/>
        <v>1</v>
      </c>
      <c r="AB42" s="45">
        <f t="shared" si="1"/>
        <v>0.6</v>
      </c>
      <c r="AC42" s="46" t="b">
        <f t="shared" si="2"/>
        <v>1</v>
      </c>
      <c r="AD42" s="46" t="b">
        <f t="shared" si="3"/>
        <v>1</v>
      </c>
    </row>
    <row r="43" spans="1:30" ht="30" customHeight="1" x14ac:dyDescent="0.25">
      <c r="A43" s="181">
        <v>41</v>
      </c>
      <c r="B43" s="249" t="s">
        <v>468</v>
      </c>
      <c r="C43" s="183" t="s">
        <v>140</v>
      </c>
      <c r="D43" s="269" t="s">
        <v>141</v>
      </c>
      <c r="E43" s="260" t="s">
        <v>116</v>
      </c>
      <c r="F43" s="55" t="s">
        <v>58</v>
      </c>
      <c r="G43" s="184" t="s">
        <v>802</v>
      </c>
      <c r="H43" s="182" t="s">
        <v>143</v>
      </c>
      <c r="I43" s="185">
        <v>0.5</v>
      </c>
      <c r="J43" s="186" t="s">
        <v>144</v>
      </c>
      <c r="K43" s="50">
        <v>511657</v>
      </c>
      <c r="L43" s="49">
        <f t="shared" si="5"/>
        <v>255828.5</v>
      </c>
      <c r="M43" s="56">
        <f t="shared" si="6"/>
        <v>255828.5</v>
      </c>
      <c r="N43" s="252">
        <v>0.5</v>
      </c>
      <c r="O43" s="251">
        <v>0</v>
      </c>
      <c r="P43" s="251">
        <v>0</v>
      </c>
      <c r="Q43" s="251">
        <v>0</v>
      </c>
      <c r="R43" s="251">
        <v>0</v>
      </c>
      <c r="S43" s="251">
        <v>0</v>
      </c>
      <c r="T43" s="251">
        <v>0</v>
      </c>
      <c r="U43" s="255">
        <f t="shared" si="8"/>
        <v>255828.5</v>
      </c>
      <c r="V43" s="201"/>
      <c r="W43" s="201"/>
      <c r="X43" s="54"/>
      <c r="Y43" s="54"/>
      <c r="Z43" s="54"/>
      <c r="AA43" s="1" t="b">
        <f t="shared" si="0"/>
        <v>1</v>
      </c>
      <c r="AB43" s="45">
        <f t="shared" si="1"/>
        <v>0.5</v>
      </c>
      <c r="AC43" s="46" t="b">
        <f t="shared" si="2"/>
        <v>1</v>
      </c>
      <c r="AD43" s="46" t="b">
        <f t="shared" si="3"/>
        <v>1</v>
      </c>
    </row>
    <row r="44" spans="1:30" ht="30" customHeight="1" x14ac:dyDescent="0.25">
      <c r="A44" s="181">
        <v>42</v>
      </c>
      <c r="B44" s="249" t="s">
        <v>306</v>
      </c>
      <c r="C44" s="183" t="s">
        <v>140</v>
      </c>
      <c r="D44" s="270" t="s">
        <v>304</v>
      </c>
      <c r="E44" s="260" t="s">
        <v>111</v>
      </c>
      <c r="F44" s="202" t="s">
        <v>52</v>
      </c>
      <c r="G44" s="184" t="s">
        <v>310</v>
      </c>
      <c r="H44" s="182" t="s">
        <v>143</v>
      </c>
      <c r="I44" s="185">
        <v>2.048</v>
      </c>
      <c r="J44" s="186" t="s">
        <v>311</v>
      </c>
      <c r="K44" s="50">
        <v>3163388</v>
      </c>
      <c r="L44" s="49">
        <f t="shared" si="5"/>
        <v>1898032.8</v>
      </c>
      <c r="M44" s="56">
        <f t="shared" si="6"/>
        <v>1265355.2</v>
      </c>
      <c r="N44" s="252">
        <v>0.6</v>
      </c>
      <c r="O44" s="251">
        <v>0</v>
      </c>
      <c r="P44" s="251">
        <v>0</v>
      </c>
      <c r="Q44" s="251">
        <v>0</v>
      </c>
      <c r="R44" s="251">
        <v>0</v>
      </c>
      <c r="S44" s="251">
        <v>0</v>
      </c>
      <c r="T44" s="251">
        <v>0</v>
      </c>
      <c r="U44" s="255">
        <f t="shared" si="8"/>
        <v>1898032.8</v>
      </c>
      <c r="V44" s="201"/>
      <c r="W44" s="201"/>
      <c r="X44" s="54"/>
      <c r="Y44" s="54"/>
      <c r="Z44" s="54"/>
      <c r="AA44" s="1" t="b">
        <f t="shared" si="0"/>
        <v>1</v>
      </c>
      <c r="AB44" s="45">
        <f t="shared" si="1"/>
        <v>0.6</v>
      </c>
      <c r="AC44" s="46" t="b">
        <f t="shared" si="2"/>
        <v>1</v>
      </c>
      <c r="AD44" s="46" t="b">
        <f t="shared" si="3"/>
        <v>1</v>
      </c>
    </row>
    <row r="45" spans="1:30" ht="30" customHeight="1" x14ac:dyDescent="0.25">
      <c r="A45" s="181">
        <v>43</v>
      </c>
      <c r="B45" s="249" t="s">
        <v>538</v>
      </c>
      <c r="C45" s="183" t="s">
        <v>140</v>
      </c>
      <c r="D45" s="269" t="s">
        <v>539</v>
      </c>
      <c r="E45" s="260" t="s">
        <v>110</v>
      </c>
      <c r="F45" s="55" t="s">
        <v>59</v>
      </c>
      <c r="G45" s="184" t="s">
        <v>540</v>
      </c>
      <c r="H45" s="182" t="s">
        <v>143</v>
      </c>
      <c r="I45" s="185">
        <v>0.22</v>
      </c>
      <c r="J45" s="186" t="s">
        <v>541</v>
      </c>
      <c r="K45" s="50">
        <v>2395907</v>
      </c>
      <c r="L45" s="49">
        <f t="shared" si="5"/>
        <v>1437544.2</v>
      </c>
      <c r="M45" s="56">
        <f t="shared" si="6"/>
        <v>958362.8</v>
      </c>
      <c r="N45" s="259">
        <v>0.6</v>
      </c>
      <c r="O45" s="251">
        <v>0</v>
      </c>
      <c r="P45" s="251">
        <v>0</v>
      </c>
      <c r="Q45" s="251">
        <v>0</v>
      </c>
      <c r="R45" s="251">
        <v>0</v>
      </c>
      <c r="S45" s="251">
        <v>0</v>
      </c>
      <c r="T45" s="251">
        <v>0</v>
      </c>
      <c r="U45" s="255">
        <f t="shared" si="8"/>
        <v>1437544.2</v>
      </c>
      <c r="V45" s="201"/>
      <c r="W45" s="201"/>
      <c r="X45" s="54"/>
      <c r="Y45" s="54"/>
      <c r="Z45" s="54"/>
      <c r="AA45" s="1" t="b">
        <f t="shared" si="0"/>
        <v>1</v>
      </c>
      <c r="AB45" s="45">
        <f t="shared" si="1"/>
        <v>0.6</v>
      </c>
      <c r="AC45" s="46" t="b">
        <f t="shared" si="2"/>
        <v>1</v>
      </c>
      <c r="AD45" s="46" t="b">
        <f t="shared" si="3"/>
        <v>1</v>
      </c>
    </row>
    <row r="46" spans="1:30" ht="49.9" customHeight="1" x14ac:dyDescent="0.25">
      <c r="A46" s="181">
        <v>44</v>
      </c>
      <c r="B46" s="249" t="s">
        <v>623</v>
      </c>
      <c r="C46" s="183" t="s">
        <v>140</v>
      </c>
      <c r="D46" s="269" t="s">
        <v>624</v>
      </c>
      <c r="E46" s="260" t="s">
        <v>96</v>
      </c>
      <c r="F46" s="55" t="s">
        <v>57</v>
      </c>
      <c r="G46" s="184" t="s">
        <v>625</v>
      </c>
      <c r="H46" s="182" t="s">
        <v>152</v>
      </c>
      <c r="I46" s="185">
        <v>1.5069999999999999</v>
      </c>
      <c r="J46" s="186" t="s">
        <v>626</v>
      </c>
      <c r="K46" s="50">
        <v>3260474</v>
      </c>
      <c r="L46" s="49">
        <f t="shared" si="5"/>
        <v>1956284.4</v>
      </c>
      <c r="M46" s="56">
        <f t="shared" si="6"/>
        <v>1304189.6000000001</v>
      </c>
      <c r="N46" s="252">
        <v>0.6</v>
      </c>
      <c r="O46" s="251">
        <v>0</v>
      </c>
      <c r="P46" s="251">
        <v>0</v>
      </c>
      <c r="Q46" s="251">
        <v>0</v>
      </c>
      <c r="R46" s="251">
        <v>0</v>
      </c>
      <c r="S46" s="251">
        <v>0</v>
      </c>
      <c r="T46" s="251">
        <v>0</v>
      </c>
      <c r="U46" s="255">
        <f t="shared" si="8"/>
        <v>1956284.4</v>
      </c>
      <c r="V46" s="201"/>
      <c r="W46" s="201"/>
      <c r="X46" s="54"/>
      <c r="Y46" s="54"/>
      <c r="Z46" s="54"/>
      <c r="AA46" s="1" t="b">
        <f t="shared" si="0"/>
        <v>1</v>
      </c>
      <c r="AB46" s="45">
        <f t="shared" si="1"/>
        <v>0.6</v>
      </c>
      <c r="AC46" s="46" t="b">
        <f t="shared" si="2"/>
        <v>1</v>
      </c>
      <c r="AD46" s="46" t="b">
        <f t="shared" si="3"/>
        <v>1</v>
      </c>
    </row>
    <row r="47" spans="1:30" ht="30" customHeight="1" x14ac:dyDescent="0.25">
      <c r="A47" s="181">
        <v>45</v>
      </c>
      <c r="B47" s="249" t="s">
        <v>695</v>
      </c>
      <c r="C47" s="183" t="s">
        <v>140</v>
      </c>
      <c r="D47" s="269" t="s">
        <v>696</v>
      </c>
      <c r="E47" s="260" t="s">
        <v>99</v>
      </c>
      <c r="F47" s="55" t="s">
        <v>55</v>
      </c>
      <c r="G47" s="184" t="s">
        <v>697</v>
      </c>
      <c r="H47" s="182" t="s">
        <v>143</v>
      </c>
      <c r="I47" s="185">
        <v>0.20399999999999999</v>
      </c>
      <c r="J47" s="186" t="s">
        <v>698</v>
      </c>
      <c r="K47" s="50">
        <v>1145164</v>
      </c>
      <c r="L47" s="49">
        <f t="shared" si="5"/>
        <v>572582</v>
      </c>
      <c r="M47" s="56">
        <f t="shared" si="6"/>
        <v>572582</v>
      </c>
      <c r="N47" s="252">
        <v>0.5</v>
      </c>
      <c r="O47" s="251">
        <v>0</v>
      </c>
      <c r="P47" s="251">
        <v>0</v>
      </c>
      <c r="Q47" s="251">
        <v>0</v>
      </c>
      <c r="R47" s="251">
        <v>0</v>
      </c>
      <c r="S47" s="251">
        <v>0</v>
      </c>
      <c r="T47" s="251">
        <v>0</v>
      </c>
      <c r="U47" s="255">
        <f t="shared" si="8"/>
        <v>572582</v>
      </c>
      <c r="V47" s="189"/>
      <c r="W47" s="54"/>
      <c r="X47" s="54"/>
      <c r="Y47" s="54"/>
      <c r="Z47" s="54"/>
      <c r="AA47" s="1" t="b">
        <f t="shared" si="0"/>
        <v>1</v>
      </c>
      <c r="AB47" s="45">
        <f t="shared" si="1"/>
        <v>0.5</v>
      </c>
      <c r="AC47" s="46" t="b">
        <f t="shared" si="2"/>
        <v>1</v>
      </c>
      <c r="AD47" s="46" t="b">
        <f t="shared" si="3"/>
        <v>1</v>
      </c>
    </row>
    <row r="48" spans="1:30" ht="30" customHeight="1" x14ac:dyDescent="0.25">
      <c r="A48" s="181">
        <v>46</v>
      </c>
      <c r="B48" s="249" t="s">
        <v>619</v>
      </c>
      <c r="C48" s="183" t="s">
        <v>140</v>
      </c>
      <c r="D48" s="269" t="s">
        <v>208</v>
      </c>
      <c r="E48" s="260" t="s">
        <v>97</v>
      </c>
      <c r="F48" s="55" t="s">
        <v>52</v>
      </c>
      <c r="G48" s="184" t="s">
        <v>620</v>
      </c>
      <c r="H48" s="182" t="s">
        <v>179</v>
      </c>
      <c r="I48" s="185">
        <v>6.6479999999999997</v>
      </c>
      <c r="J48" s="186" t="s">
        <v>144</v>
      </c>
      <c r="K48" s="50">
        <v>6726117</v>
      </c>
      <c r="L48" s="49">
        <f t="shared" si="5"/>
        <v>3363058.5</v>
      </c>
      <c r="M48" s="56">
        <f t="shared" si="6"/>
        <v>3363058.5</v>
      </c>
      <c r="N48" s="252">
        <v>0.5</v>
      </c>
      <c r="O48" s="251">
        <v>0</v>
      </c>
      <c r="P48" s="251">
        <v>0</v>
      </c>
      <c r="Q48" s="251">
        <v>0</v>
      </c>
      <c r="R48" s="251">
        <v>0</v>
      </c>
      <c r="S48" s="251">
        <v>0</v>
      </c>
      <c r="T48" s="251">
        <v>0</v>
      </c>
      <c r="U48" s="255">
        <f t="shared" si="8"/>
        <v>3363058.5</v>
      </c>
      <c r="V48" s="189"/>
      <c r="W48" s="54"/>
      <c r="X48" s="54"/>
      <c r="Y48" s="54"/>
      <c r="Z48" s="54"/>
      <c r="AA48" s="1" t="b">
        <f t="shared" si="0"/>
        <v>1</v>
      </c>
      <c r="AB48" s="45">
        <f t="shared" si="1"/>
        <v>0.5</v>
      </c>
      <c r="AC48" s="46" t="b">
        <f t="shared" si="2"/>
        <v>1</v>
      </c>
      <c r="AD48" s="46" t="b">
        <f t="shared" si="3"/>
        <v>1</v>
      </c>
    </row>
    <row r="49" spans="1:30" ht="30" customHeight="1" x14ac:dyDescent="0.25">
      <c r="A49" s="181">
        <v>47</v>
      </c>
      <c r="B49" s="249" t="s">
        <v>288</v>
      </c>
      <c r="C49" s="183" t="s">
        <v>140</v>
      </c>
      <c r="D49" s="269" t="s">
        <v>289</v>
      </c>
      <c r="E49" s="260" t="s">
        <v>123</v>
      </c>
      <c r="F49" s="55" t="s">
        <v>59</v>
      </c>
      <c r="G49" s="184" t="s">
        <v>290</v>
      </c>
      <c r="H49" s="182" t="s">
        <v>143</v>
      </c>
      <c r="I49" s="185">
        <v>0.80500000000000005</v>
      </c>
      <c r="J49" s="186" t="s">
        <v>291</v>
      </c>
      <c r="K49" s="50">
        <v>2540934</v>
      </c>
      <c r="L49" s="49">
        <f t="shared" si="5"/>
        <v>1270467</v>
      </c>
      <c r="M49" s="56">
        <f t="shared" si="6"/>
        <v>1270467</v>
      </c>
      <c r="N49" s="252">
        <v>0.5</v>
      </c>
      <c r="O49" s="251">
        <v>0</v>
      </c>
      <c r="P49" s="251">
        <v>0</v>
      </c>
      <c r="Q49" s="251">
        <v>0</v>
      </c>
      <c r="R49" s="251">
        <v>0</v>
      </c>
      <c r="S49" s="251">
        <v>0</v>
      </c>
      <c r="T49" s="251">
        <v>0</v>
      </c>
      <c r="U49" s="255">
        <f t="shared" si="8"/>
        <v>1270467</v>
      </c>
      <c r="V49" s="189"/>
      <c r="W49" s="54"/>
      <c r="X49" s="54"/>
      <c r="Y49" s="54"/>
      <c r="Z49" s="54"/>
      <c r="AA49" s="1" t="b">
        <f t="shared" si="0"/>
        <v>1</v>
      </c>
      <c r="AB49" s="45">
        <f t="shared" si="1"/>
        <v>0.5</v>
      </c>
      <c r="AC49" s="46" t="b">
        <f t="shared" si="2"/>
        <v>1</v>
      </c>
      <c r="AD49" s="46" t="b">
        <f t="shared" si="3"/>
        <v>1</v>
      </c>
    </row>
    <row r="50" spans="1:30" ht="30" customHeight="1" x14ac:dyDescent="0.25">
      <c r="A50" s="181">
        <v>48</v>
      </c>
      <c r="B50" s="249" t="s">
        <v>354</v>
      </c>
      <c r="C50" s="183" t="s">
        <v>140</v>
      </c>
      <c r="D50" s="269" t="s">
        <v>355</v>
      </c>
      <c r="E50" s="260" t="s">
        <v>103</v>
      </c>
      <c r="F50" s="55" t="s">
        <v>58</v>
      </c>
      <c r="G50" s="184" t="s">
        <v>356</v>
      </c>
      <c r="H50" s="182" t="s">
        <v>143</v>
      </c>
      <c r="I50" s="185">
        <v>0.38500000000000001</v>
      </c>
      <c r="J50" s="186" t="s">
        <v>144</v>
      </c>
      <c r="K50" s="50">
        <v>1244448</v>
      </c>
      <c r="L50" s="49">
        <f t="shared" si="5"/>
        <v>622224</v>
      </c>
      <c r="M50" s="56">
        <f t="shared" si="6"/>
        <v>622224</v>
      </c>
      <c r="N50" s="252">
        <v>0.5</v>
      </c>
      <c r="O50" s="251">
        <v>0</v>
      </c>
      <c r="P50" s="251">
        <v>0</v>
      </c>
      <c r="Q50" s="251">
        <v>0</v>
      </c>
      <c r="R50" s="251">
        <v>0</v>
      </c>
      <c r="S50" s="251">
        <v>0</v>
      </c>
      <c r="T50" s="251">
        <v>0</v>
      </c>
      <c r="U50" s="255">
        <f t="shared" si="8"/>
        <v>622224</v>
      </c>
      <c r="V50" s="189"/>
      <c r="W50" s="54"/>
      <c r="X50" s="54"/>
      <c r="Y50" s="54"/>
      <c r="Z50" s="54"/>
      <c r="AA50" s="1" t="b">
        <f t="shared" si="0"/>
        <v>1</v>
      </c>
      <c r="AB50" s="45">
        <f t="shared" si="1"/>
        <v>0.5</v>
      </c>
      <c r="AC50" s="46" t="b">
        <f t="shared" si="2"/>
        <v>1</v>
      </c>
      <c r="AD50" s="46" t="b">
        <f t="shared" si="3"/>
        <v>1</v>
      </c>
    </row>
    <row r="51" spans="1:30" ht="30" customHeight="1" x14ac:dyDescent="0.25">
      <c r="A51" s="181">
        <v>49</v>
      </c>
      <c r="B51" s="249" t="s">
        <v>402</v>
      </c>
      <c r="C51" s="183" t="s">
        <v>140</v>
      </c>
      <c r="D51" s="269" t="s">
        <v>399</v>
      </c>
      <c r="E51" s="260" t="s">
        <v>86</v>
      </c>
      <c r="F51" s="55" t="s">
        <v>53</v>
      </c>
      <c r="G51" s="184" t="s">
        <v>404</v>
      </c>
      <c r="H51" s="182" t="s">
        <v>143</v>
      </c>
      <c r="I51" s="185">
        <v>0.74099999999999999</v>
      </c>
      <c r="J51" s="186" t="s">
        <v>419</v>
      </c>
      <c r="K51" s="50">
        <v>1608488</v>
      </c>
      <c r="L51" s="49">
        <f t="shared" si="5"/>
        <v>965092.8</v>
      </c>
      <c r="M51" s="56">
        <f t="shared" si="6"/>
        <v>643395.19999999995</v>
      </c>
      <c r="N51" s="252">
        <v>0.6</v>
      </c>
      <c r="O51" s="251">
        <v>0</v>
      </c>
      <c r="P51" s="251">
        <v>0</v>
      </c>
      <c r="Q51" s="251">
        <v>0</v>
      </c>
      <c r="R51" s="251">
        <v>0</v>
      </c>
      <c r="S51" s="251">
        <v>0</v>
      </c>
      <c r="T51" s="251">
        <v>0</v>
      </c>
      <c r="U51" s="255">
        <f t="shared" si="8"/>
        <v>965092.8</v>
      </c>
      <c r="V51" s="189"/>
      <c r="W51" s="54"/>
      <c r="X51" s="54"/>
      <c r="Y51" s="54"/>
      <c r="Z51" s="54"/>
      <c r="AA51" s="1" t="b">
        <f t="shared" si="0"/>
        <v>1</v>
      </c>
      <c r="AB51" s="45">
        <f t="shared" si="1"/>
        <v>0.6</v>
      </c>
      <c r="AC51" s="46" t="b">
        <f t="shared" si="2"/>
        <v>1</v>
      </c>
      <c r="AD51" s="46" t="b">
        <f t="shared" si="3"/>
        <v>1</v>
      </c>
    </row>
    <row r="52" spans="1:30" ht="30" customHeight="1" x14ac:dyDescent="0.25">
      <c r="A52" s="181">
        <v>50</v>
      </c>
      <c r="B52" s="249" t="s">
        <v>494</v>
      </c>
      <c r="C52" s="183" t="s">
        <v>140</v>
      </c>
      <c r="D52" s="269" t="s">
        <v>495</v>
      </c>
      <c r="E52" s="260" t="s">
        <v>132</v>
      </c>
      <c r="F52" s="55" t="s">
        <v>50</v>
      </c>
      <c r="G52" s="184" t="s">
        <v>496</v>
      </c>
      <c r="H52" s="182" t="s">
        <v>143</v>
      </c>
      <c r="I52" s="185">
        <v>0.64800000000000002</v>
      </c>
      <c r="J52" s="186" t="s">
        <v>186</v>
      </c>
      <c r="K52" s="50">
        <v>995245</v>
      </c>
      <c r="L52" s="49">
        <f t="shared" si="5"/>
        <v>497622.5</v>
      </c>
      <c r="M52" s="56">
        <f t="shared" si="6"/>
        <v>497622.5</v>
      </c>
      <c r="N52" s="252">
        <v>0.5</v>
      </c>
      <c r="O52" s="251">
        <v>0</v>
      </c>
      <c r="P52" s="251">
        <v>0</v>
      </c>
      <c r="Q52" s="251">
        <v>0</v>
      </c>
      <c r="R52" s="251">
        <v>0</v>
      </c>
      <c r="S52" s="251">
        <v>0</v>
      </c>
      <c r="T52" s="251">
        <v>0</v>
      </c>
      <c r="U52" s="255">
        <f t="shared" si="8"/>
        <v>497622.5</v>
      </c>
      <c r="V52" s="189"/>
      <c r="W52" s="54"/>
      <c r="X52" s="54"/>
      <c r="Y52" s="54"/>
      <c r="Z52" s="54"/>
      <c r="AA52" s="1" t="b">
        <f t="shared" si="0"/>
        <v>1</v>
      </c>
      <c r="AB52" s="45">
        <f t="shared" si="1"/>
        <v>0.5</v>
      </c>
      <c r="AC52" s="46" t="b">
        <f t="shared" si="2"/>
        <v>1</v>
      </c>
      <c r="AD52" s="46" t="b">
        <f t="shared" si="3"/>
        <v>1</v>
      </c>
    </row>
    <row r="53" spans="1:30" ht="30" customHeight="1" x14ac:dyDescent="0.25">
      <c r="A53" s="181">
        <v>51</v>
      </c>
      <c r="B53" s="249" t="s">
        <v>380</v>
      </c>
      <c r="C53" s="183" t="s">
        <v>140</v>
      </c>
      <c r="D53" s="269" t="s">
        <v>208</v>
      </c>
      <c r="E53" s="260" t="s">
        <v>97</v>
      </c>
      <c r="F53" s="55" t="s">
        <v>52</v>
      </c>
      <c r="G53" s="184" t="s">
        <v>381</v>
      </c>
      <c r="H53" s="182" t="s">
        <v>179</v>
      </c>
      <c r="I53" s="185">
        <v>2.887</v>
      </c>
      <c r="J53" s="186" t="s">
        <v>201</v>
      </c>
      <c r="K53" s="50">
        <v>2328995</v>
      </c>
      <c r="L53" s="49">
        <f t="shared" si="5"/>
        <v>1164497.5</v>
      </c>
      <c r="M53" s="56">
        <f t="shared" si="6"/>
        <v>1164497.5</v>
      </c>
      <c r="N53" s="252">
        <v>0.5</v>
      </c>
      <c r="O53" s="251">
        <v>0</v>
      </c>
      <c r="P53" s="251">
        <v>0</v>
      </c>
      <c r="Q53" s="251">
        <v>0</v>
      </c>
      <c r="R53" s="251">
        <v>0</v>
      </c>
      <c r="S53" s="251">
        <v>0</v>
      </c>
      <c r="T53" s="251">
        <v>0</v>
      </c>
      <c r="U53" s="255">
        <f t="shared" si="8"/>
        <v>1164497.5</v>
      </c>
      <c r="V53" s="189"/>
      <c r="W53" s="54"/>
      <c r="X53" s="54"/>
      <c r="Y53" s="54"/>
      <c r="Z53" s="54"/>
      <c r="AA53" s="1" t="b">
        <f t="shared" si="0"/>
        <v>1</v>
      </c>
      <c r="AB53" s="45">
        <f t="shared" si="1"/>
        <v>0.5</v>
      </c>
      <c r="AC53" s="46" t="b">
        <f t="shared" si="2"/>
        <v>1</v>
      </c>
      <c r="AD53" s="46" t="b">
        <f t="shared" si="3"/>
        <v>1</v>
      </c>
    </row>
    <row r="54" spans="1:30" ht="30" customHeight="1" x14ac:dyDescent="0.25">
      <c r="A54" s="181">
        <v>52</v>
      </c>
      <c r="B54" s="249" t="s">
        <v>711</v>
      </c>
      <c r="C54" s="183" t="s">
        <v>140</v>
      </c>
      <c r="D54" s="269" t="s">
        <v>712</v>
      </c>
      <c r="E54" s="260" t="s">
        <v>793</v>
      </c>
      <c r="F54" s="55" t="s">
        <v>53</v>
      </c>
      <c r="G54" s="184" t="s">
        <v>713</v>
      </c>
      <c r="H54" s="182" t="s">
        <v>143</v>
      </c>
      <c r="I54" s="185">
        <v>0.193</v>
      </c>
      <c r="J54" s="186" t="s">
        <v>156</v>
      </c>
      <c r="K54" s="50">
        <v>556411</v>
      </c>
      <c r="L54" s="49">
        <f t="shared" si="5"/>
        <v>333846.59999999998</v>
      </c>
      <c r="M54" s="56">
        <f t="shared" si="6"/>
        <v>222564.40000000002</v>
      </c>
      <c r="N54" s="252">
        <v>0.6</v>
      </c>
      <c r="O54" s="251">
        <v>0</v>
      </c>
      <c r="P54" s="251">
        <v>0</v>
      </c>
      <c r="Q54" s="251">
        <v>0</v>
      </c>
      <c r="R54" s="251">
        <v>0</v>
      </c>
      <c r="S54" s="251">
        <v>0</v>
      </c>
      <c r="T54" s="251">
        <v>0</v>
      </c>
      <c r="U54" s="255">
        <f t="shared" si="8"/>
        <v>333846.59999999998</v>
      </c>
      <c r="V54" s="189"/>
      <c r="W54" s="54"/>
      <c r="X54" s="54"/>
      <c r="Y54" s="54"/>
      <c r="Z54" s="54"/>
      <c r="AA54" s="1" t="b">
        <f t="shared" si="0"/>
        <v>1</v>
      </c>
      <c r="AB54" s="45">
        <f t="shared" si="1"/>
        <v>0.6</v>
      </c>
      <c r="AC54" s="46" t="b">
        <f t="shared" si="2"/>
        <v>1</v>
      </c>
      <c r="AD54" s="46" t="b">
        <f t="shared" si="3"/>
        <v>1</v>
      </c>
    </row>
    <row r="55" spans="1:30" ht="30" customHeight="1" x14ac:dyDescent="0.25">
      <c r="A55" s="181">
        <v>53</v>
      </c>
      <c r="B55" s="250" t="s">
        <v>800</v>
      </c>
      <c r="C55" s="183" t="s">
        <v>140</v>
      </c>
      <c r="D55" s="269" t="s">
        <v>535</v>
      </c>
      <c r="E55" s="260" t="s">
        <v>73</v>
      </c>
      <c r="F55" s="55" t="s">
        <v>67</v>
      </c>
      <c r="G55" s="184" t="s">
        <v>616</v>
      </c>
      <c r="H55" s="182" t="s">
        <v>143</v>
      </c>
      <c r="I55" s="185">
        <v>0.13</v>
      </c>
      <c r="J55" s="186" t="s">
        <v>537</v>
      </c>
      <c r="K55" s="50">
        <v>222135</v>
      </c>
      <c r="L55" s="49">
        <f t="shared" si="5"/>
        <v>111067.5</v>
      </c>
      <c r="M55" s="56">
        <f t="shared" si="6"/>
        <v>111067.5</v>
      </c>
      <c r="N55" s="252">
        <v>0.5</v>
      </c>
      <c r="O55" s="251">
        <v>0</v>
      </c>
      <c r="P55" s="251">
        <v>0</v>
      </c>
      <c r="Q55" s="251">
        <v>0</v>
      </c>
      <c r="R55" s="251">
        <v>0</v>
      </c>
      <c r="S55" s="251">
        <v>0</v>
      </c>
      <c r="T55" s="251">
        <v>0</v>
      </c>
      <c r="U55" s="255">
        <f t="shared" si="8"/>
        <v>111067.5</v>
      </c>
      <c r="V55" s="189"/>
      <c r="W55" s="54"/>
      <c r="X55" s="54"/>
      <c r="Y55" s="54"/>
      <c r="Z55" s="54"/>
      <c r="AA55" s="1" t="b">
        <f t="shared" si="0"/>
        <v>1</v>
      </c>
      <c r="AB55" s="45">
        <f t="shared" si="1"/>
        <v>0.5</v>
      </c>
      <c r="AC55" s="46" t="b">
        <f t="shared" si="2"/>
        <v>1</v>
      </c>
      <c r="AD55" s="46" t="b">
        <f t="shared" si="3"/>
        <v>1</v>
      </c>
    </row>
    <row r="56" spans="1:30" ht="40.9" customHeight="1" x14ac:dyDescent="0.25">
      <c r="A56" s="181">
        <v>54</v>
      </c>
      <c r="B56" s="249" t="s">
        <v>324</v>
      </c>
      <c r="C56" s="183" t="s">
        <v>140</v>
      </c>
      <c r="D56" s="269" t="s">
        <v>321</v>
      </c>
      <c r="E56" s="260" t="s">
        <v>98</v>
      </c>
      <c r="F56" s="55" t="s">
        <v>54</v>
      </c>
      <c r="G56" s="184" t="s">
        <v>325</v>
      </c>
      <c r="H56" s="182" t="s">
        <v>143</v>
      </c>
      <c r="I56" s="185">
        <v>0.495</v>
      </c>
      <c r="J56" s="186" t="s">
        <v>323</v>
      </c>
      <c r="K56" s="50">
        <v>2190207</v>
      </c>
      <c r="L56" s="49">
        <f t="shared" si="5"/>
        <v>1095103.5</v>
      </c>
      <c r="M56" s="56">
        <f t="shared" si="6"/>
        <v>1095103.5</v>
      </c>
      <c r="N56" s="252">
        <v>0.5</v>
      </c>
      <c r="O56" s="251">
        <v>0</v>
      </c>
      <c r="P56" s="251">
        <v>0</v>
      </c>
      <c r="Q56" s="251">
        <v>0</v>
      </c>
      <c r="R56" s="251">
        <v>0</v>
      </c>
      <c r="S56" s="251">
        <v>0</v>
      </c>
      <c r="T56" s="251">
        <v>0</v>
      </c>
      <c r="U56" s="255">
        <f t="shared" si="8"/>
        <v>1095103.5</v>
      </c>
      <c r="V56" s="189"/>
      <c r="W56" s="54"/>
      <c r="X56" s="54"/>
      <c r="Y56" s="54"/>
      <c r="Z56" s="54"/>
      <c r="AA56" s="1" t="b">
        <f t="shared" si="0"/>
        <v>1</v>
      </c>
      <c r="AB56" s="45">
        <f t="shared" si="1"/>
        <v>0.5</v>
      </c>
      <c r="AC56" s="46" t="b">
        <f t="shared" si="2"/>
        <v>1</v>
      </c>
      <c r="AD56" s="46" t="b">
        <f t="shared" si="3"/>
        <v>1</v>
      </c>
    </row>
    <row r="57" spans="1:30" ht="28.15" customHeight="1" x14ac:dyDescent="0.25">
      <c r="A57" s="181">
        <v>55</v>
      </c>
      <c r="B57" s="249" t="s">
        <v>477</v>
      </c>
      <c r="C57" s="183" t="s">
        <v>140</v>
      </c>
      <c r="D57" s="269" t="s">
        <v>478</v>
      </c>
      <c r="E57" s="260" t="s">
        <v>101</v>
      </c>
      <c r="F57" s="55" t="s">
        <v>54</v>
      </c>
      <c r="G57" s="184" t="s">
        <v>479</v>
      </c>
      <c r="H57" s="182" t="s">
        <v>143</v>
      </c>
      <c r="I57" s="185">
        <v>1.532</v>
      </c>
      <c r="J57" s="186" t="s">
        <v>480</v>
      </c>
      <c r="K57" s="50">
        <v>1899947</v>
      </c>
      <c r="L57" s="49">
        <f t="shared" si="5"/>
        <v>1139968.2</v>
      </c>
      <c r="M57" s="56">
        <f t="shared" si="6"/>
        <v>759978.8</v>
      </c>
      <c r="N57" s="259">
        <v>0.6</v>
      </c>
      <c r="O57" s="251">
        <v>0</v>
      </c>
      <c r="P57" s="251">
        <v>0</v>
      </c>
      <c r="Q57" s="251">
        <v>0</v>
      </c>
      <c r="R57" s="251">
        <v>0</v>
      </c>
      <c r="S57" s="251">
        <v>0</v>
      </c>
      <c r="T57" s="251">
        <v>0</v>
      </c>
      <c r="U57" s="255">
        <f t="shared" si="8"/>
        <v>1139968.2</v>
      </c>
      <c r="V57" s="189"/>
      <c r="W57" s="54"/>
      <c r="X57" s="54"/>
      <c r="Y57" s="54"/>
      <c r="Z57" s="54"/>
      <c r="AA57" s="1" t="b">
        <f t="shared" si="0"/>
        <v>1</v>
      </c>
      <c r="AB57" s="45">
        <f t="shared" si="1"/>
        <v>0.6</v>
      </c>
      <c r="AC57" s="46" t="b">
        <f t="shared" si="2"/>
        <v>1</v>
      </c>
      <c r="AD57" s="46" t="b">
        <f t="shared" si="3"/>
        <v>1</v>
      </c>
    </row>
    <row r="58" spans="1:30" ht="28.9" customHeight="1" x14ac:dyDescent="0.25">
      <c r="A58" s="181">
        <v>56</v>
      </c>
      <c r="B58" s="249" t="s">
        <v>475</v>
      </c>
      <c r="C58" s="183" t="s">
        <v>140</v>
      </c>
      <c r="D58" s="269" t="s">
        <v>470</v>
      </c>
      <c r="E58" s="260" t="s">
        <v>93</v>
      </c>
      <c r="F58" s="55" t="s">
        <v>64</v>
      </c>
      <c r="G58" s="184" t="s">
        <v>476</v>
      </c>
      <c r="H58" s="182" t="s">
        <v>179</v>
      </c>
      <c r="I58" s="185">
        <v>0.14000000000000001</v>
      </c>
      <c r="J58" s="186" t="s">
        <v>472</v>
      </c>
      <c r="K58" s="50">
        <v>431736</v>
      </c>
      <c r="L58" s="49">
        <f t="shared" si="5"/>
        <v>215868</v>
      </c>
      <c r="M58" s="56">
        <f t="shared" si="6"/>
        <v>215868</v>
      </c>
      <c r="N58" s="252">
        <v>0.5</v>
      </c>
      <c r="O58" s="251">
        <v>0</v>
      </c>
      <c r="P58" s="251">
        <v>0</v>
      </c>
      <c r="Q58" s="251">
        <v>0</v>
      </c>
      <c r="R58" s="251">
        <v>0</v>
      </c>
      <c r="S58" s="251">
        <v>0</v>
      </c>
      <c r="T58" s="251">
        <v>0</v>
      </c>
      <c r="U58" s="255">
        <f t="shared" si="8"/>
        <v>215868</v>
      </c>
      <c r="V58" s="189"/>
      <c r="W58" s="54"/>
      <c r="X58" s="54"/>
      <c r="Y58" s="54"/>
      <c r="Z58" s="54"/>
      <c r="AA58" s="1" t="b">
        <f t="shared" si="0"/>
        <v>1</v>
      </c>
      <c r="AB58" s="45">
        <f t="shared" si="1"/>
        <v>0.5</v>
      </c>
      <c r="AC58" s="46" t="b">
        <f t="shared" si="2"/>
        <v>1</v>
      </c>
      <c r="AD58" s="46" t="b">
        <f t="shared" si="3"/>
        <v>1</v>
      </c>
    </row>
    <row r="59" spans="1:30" ht="28.9" customHeight="1" x14ac:dyDescent="0.25">
      <c r="A59" s="181">
        <v>57</v>
      </c>
      <c r="B59" s="249" t="s">
        <v>580</v>
      </c>
      <c r="C59" s="183" t="s">
        <v>140</v>
      </c>
      <c r="D59" s="269" t="s">
        <v>574</v>
      </c>
      <c r="E59" s="260" t="s">
        <v>88</v>
      </c>
      <c r="F59" s="55" t="s">
        <v>62</v>
      </c>
      <c r="G59" s="184" t="s">
        <v>581</v>
      </c>
      <c r="H59" s="182" t="s">
        <v>143</v>
      </c>
      <c r="I59" s="185">
        <v>0.622</v>
      </c>
      <c r="J59" s="186" t="s">
        <v>576</v>
      </c>
      <c r="K59" s="50">
        <v>1404502</v>
      </c>
      <c r="L59" s="49">
        <f t="shared" si="5"/>
        <v>842701.2</v>
      </c>
      <c r="M59" s="56">
        <f t="shared" si="6"/>
        <v>561800.80000000005</v>
      </c>
      <c r="N59" s="259">
        <v>0.6</v>
      </c>
      <c r="O59" s="251">
        <v>0</v>
      </c>
      <c r="P59" s="251">
        <v>0</v>
      </c>
      <c r="Q59" s="251">
        <v>0</v>
      </c>
      <c r="R59" s="251">
        <v>0</v>
      </c>
      <c r="S59" s="251">
        <v>0</v>
      </c>
      <c r="T59" s="251">
        <v>0</v>
      </c>
      <c r="U59" s="255">
        <f t="shared" si="8"/>
        <v>842701.2</v>
      </c>
      <c r="V59" s="189"/>
      <c r="W59" s="54"/>
      <c r="X59" s="54"/>
      <c r="Y59" s="54"/>
      <c r="Z59" s="54"/>
      <c r="AA59" s="1" t="b">
        <f t="shared" si="0"/>
        <v>1</v>
      </c>
      <c r="AB59" s="45">
        <f t="shared" si="1"/>
        <v>0.6</v>
      </c>
      <c r="AC59" s="46" t="b">
        <f t="shared" si="2"/>
        <v>1</v>
      </c>
      <c r="AD59" s="46" t="b">
        <f t="shared" si="3"/>
        <v>1</v>
      </c>
    </row>
    <row r="60" spans="1:30" ht="28.9" customHeight="1" x14ac:dyDescent="0.25">
      <c r="A60" s="181">
        <v>58</v>
      </c>
      <c r="B60" s="249" t="s">
        <v>264</v>
      </c>
      <c r="C60" s="183" t="s">
        <v>140</v>
      </c>
      <c r="D60" s="269" t="s">
        <v>262</v>
      </c>
      <c r="E60" s="260" t="s">
        <v>77</v>
      </c>
      <c r="F60" s="55" t="s">
        <v>63</v>
      </c>
      <c r="G60" s="184" t="s">
        <v>265</v>
      </c>
      <c r="H60" s="182" t="s">
        <v>143</v>
      </c>
      <c r="I60" s="185">
        <v>0.16</v>
      </c>
      <c r="J60" s="186" t="s">
        <v>246</v>
      </c>
      <c r="K60" s="50">
        <v>709752</v>
      </c>
      <c r="L60" s="49">
        <f t="shared" si="5"/>
        <v>496826.4</v>
      </c>
      <c r="M60" s="56">
        <f t="shared" si="6"/>
        <v>212925.59999999998</v>
      </c>
      <c r="N60" s="252">
        <v>0.7</v>
      </c>
      <c r="O60" s="251">
        <v>0</v>
      </c>
      <c r="P60" s="251">
        <v>0</v>
      </c>
      <c r="Q60" s="251">
        <v>0</v>
      </c>
      <c r="R60" s="251">
        <v>0</v>
      </c>
      <c r="S60" s="251">
        <v>0</v>
      </c>
      <c r="T60" s="251">
        <v>0</v>
      </c>
      <c r="U60" s="255">
        <f t="shared" si="8"/>
        <v>496826.4</v>
      </c>
      <c r="V60" s="189"/>
      <c r="W60" s="54"/>
      <c r="X60" s="54"/>
      <c r="Y60" s="54"/>
      <c r="Z60" s="54"/>
      <c r="AA60" s="1" t="b">
        <f t="shared" si="0"/>
        <v>1</v>
      </c>
      <c r="AB60" s="45">
        <f t="shared" si="1"/>
        <v>0.7</v>
      </c>
      <c r="AC60" s="46" t="b">
        <f t="shared" si="2"/>
        <v>1</v>
      </c>
      <c r="AD60" s="46" t="b">
        <f t="shared" si="3"/>
        <v>1</v>
      </c>
    </row>
    <row r="61" spans="1:30" ht="28.9" customHeight="1" x14ac:dyDescent="0.25">
      <c r="A61" s="181">
        <v>59</v>
      </c>
      <c r="B61" s="249" t="s">
        <v>357</v>
      </c>
      <c r="C61" s="183" t="s">
        <v>140</v>
      </c>
      <c r="D61" s="269" t="s">
        <v>355</v>
      </c>
      <c r="E61" s="260" t="s">
        <v>103</v>
      </c>
      <c r="F61" s="55" t="s">
        <v>58</v>
      </c>
      <c r="G61" s="184" t="s">
        <v>358</v>
      </c>
      <c r="H61" s="182" t="s">
        <v>143</v>
      </c>
      <c r="I61" s="185">
        <v>0.83599999999999997</v>
      </c>
      <c r="J61" s="186" t="s">
        <v>144</v>
      </c>
      <c r="K61" s="50">
        <v>2135690</v>
      </c>
      <c r="L61" s="49">
        <f t="shared" si="5"/>
        <v>1067845</v>
      </c>
      <c r="M61" s="56">
        <f t="shared" si="6"/>
        <v>1067845</v>
      </c>
      <c r="N61" s="252">
        <v>0.5</v>
      </c>
      <c r="O61" s="251">
        <v>0</v>
      </c>
      <c r="P61" s="251">
        <v>0</v>
      </c>
      <c r="Q61" s="251">
        <v>0</v>
      </c>
      <c r="R61" s="251">
        <v>0</v>
      </c>
      <c r="S61" s="251">
        <v>0</v>
      </c>
      <c r="T61" s="251">
        <v>0</v>
      </c>
      <c r="U61" s="255">
        <f t="shared" si="8"/>
        <v>1067845</v>
      </c>
      <c r="V61" s="189"/>
      <c r="W61" s="54"/>
      <c r="X61" s="54"/>
      <c r="Y61" s="54"/>
      <c r="Z61" s="54"/>
      <c r="AA61" s="1" t="b">
        <f t="shared" si="0"/>
        <v>1</v>
      </c>
      <c r="AB61" s="45">
        <f t="shared" si="1"/>
        <v>0.5</v>
      </c>
      <c r="AC61" s="46" t="b">
        <f t="shared" si="2"/>
        <v>1</v>
      </c>
      <c r="AD61" s="46" t="b">
        <f t="shared" si="3"/>
        <v>1</v>
      </c>
    </row>
    <row r="62" spans="1:30" ht="30" customHeight="1" x14ac:dyDescent="0.25">
      <c r="A62" s="181">
        <v>60</v>
      </c>
      <c r="B62" s="249" t="s">
        <v>449</v>
      </c>
      <c r="C62" s="183" t="s">
        <v>140</v>
      </c>
      <c r="D62" s="269" t="s">
        <v>167</v>
      </c>
      <c r="E62" s="260" t="s">
        <v>128</v>
      </c>
      <c r="F62" s="55" t="s">
        <v>54</v>
      </c>
      <c r="G62" s="184" t="s">
        <v>450</v>
      </c>
      <c r="H62" s="182" t="s">
        <v>143</v>
      </c>
      <c r="I62" s="185">
        <v>0.247</v>
      </c>
      <c r="J62" s="186" t="s">
        <v>451</v>
      </c>
      <c r="K62" s="50">
        <v>1639653</v>
      </c>
      <c r="L62" s="49">
        <f t="shared" si="5"/>
        <v>819826.5</v>
      </c>
      <c r="M62" s="56">
        <f t="shared" si="6"/>
        <v>819826.5</v>
      </c>
      <c r="N62" s="252">
        <v>0.5</v>
      </c>
      <c r="O62" s="251">
        <v>0</v>
      </c>
      <c r="P62" s="251">
        <v>0</v>
      </c>
      <c r="Q62" s="251">
        <v>0</v>
      </c>
      <c r="R62" s="251">
        <v>0</v>
      </c>
      <c r="S62" s="251">
        <v>0</v>
      </c>
      <c r="T62" s="251">
        <v>0</v>
      </c>
      <c r="U62" s="255">
        <f t="shared" si="8"/>
        <v>819826.5</v>
      </c>
      <c r="V62" s="189"/>
      <c r="W62" s="54"/>
      <c r="X62" s="54"/>
      <c r="Y62" s="54"/>
      <c r="Z62" s="54"/>
      <c r="AA62" s="1" t="b">
        <f t="shared" si="0"/>
        <v>1</v>
      </c>
      <c r="AB62" s="45">
        <f t="shared" si="1"/>
        <v>0.5</v>
      </c>
      <c r="AC62" s="46" t="b">
        <f t="shared" si="2"/>
        <v>1</v>
      </c>
      <c r="AD62" s="46" t="b">
        <f t="shared" si="3"/>
        <v>1</v>
      </c>
    </row>
    <row r="63" spans="1:30" ht="30" customHeight="1" x14ac:dyDescent="0.25">
      <c r="A63" s="181">
        <v>61</v>
      </c>
      <c r="B63" s="249" t="s">
        <v>292</v>
      </c>
      <c r="C63" s="183" t="s">
        <v>140</v>
      </c>
      <c r="D63" s="269" t="s">
        <v>293</v>
      </c>
      <c r="E63" s="260" t="s">
        <v>87</v>
      </c>
      <c r="F63" s="55" t="s">
        <v>60</v>
      </c>
      <c r="G63" s="184" t="s">
        <v>294</v>
      </c>
      <c r="H63" s="182" t="s">
        <v>152</v>
      </c>
      <c r="I63" s="185">
        <v>0.14000000000000001</v>
      </c>
      <c r="J63" s="186" t="s">
        <v>295</v>
      </c>
      <c r="K63" s="50">
        <v>1639548</v>
      </c>
      <c r="L63" s="49">
        <f t="shared" si="5"/>
        <v>983728.8</v>
      </c>
      <c r="M63" s="56">
        <f t="shared" si="6"/>
        <v>655819.19999999995</v>
      </c>
      <c r="N63" s="252">
        <v>0.6</v>
      </c>
      <c r="O63" s="251">
        <v>0</v>
      </c>
      <c r="P63" s="251">
        <v>0</v>
      </c>
      <c r="Q63" s="251">
        <v>0</v>
      </c>
      <c r="R63" s="251">
        <v>0</v>
      </c>
      <c r="S63" s="251">
        <v>0</v>
      </c>
      <c r="T63" s="251">
        <v>0</v>
      </c>
      <c r="U63" s="255">
        <f t="shared" si="8"/>
        <v>983728.8</v>
      </c>
      <c r="V63" s="189"/>
      <c r="W63" s="54"/>
      <c r="X63" s="54"/>
      <c r="Y63" s="54"/>
      <c r="Z63" s="54"/>
      <c r="AA63" s="1" t="b">
        <f t="shared" si="0"/>
        <v>1</v>
      </c>
      <c r="AB63" s="45">
        <f t="shared" si="1"/>
        <v>0.6</v>
      </c>
      <c r="AC63" s="46" t="b">
        <f t="shared" si="2"/>
        <v>1</v>
      </c>
      <c r="AD63" s="46" t="b">
        <f t="shared" si="3"/>
        <v>1</v>
      </c>
    </row>
    <row r="64" spans="1:30" ht="40.9" customHeight="1" x14ac:dyDescent="0.25">
      <c r="A64" s="181">
        <v>62</v>
      </c>
      <c r="B64" s="249" t="s">
        <v>466</v>
      </c>
      <c r="C64" s="183" t="s">
        <v>140</v>
      </c>
      <c r="D64" s="269" t="s">
        <v>274</v>
      </c>
      <c r="E64" s="260" t="s">
        <v>133</v>
      </c>
      <c r="F64" s="55" t="s">
        <v>63</v>
      </c>
      <c r="G64" s="184" t="s">
        <v>467</v>
      </c>
      <c r="H64" s="182" t="s">
        <v>143</v>
      </c>
      <c r="I64" s="185">
        <v>0.60599999999999998</v>
      </c>
      <c r="J64" s="186" t="s">
        <v>156</v>
      </c>
      <c r="K64" s="50">
        <v>981425</v>
      </c>
      <c r="L64" s="49">
        <f t="shared" si="5"/>
        <v>490712.5</v>
      </c>
      <c r="M64" s="56">
        <f t="shared" si="6"/>
        <v>490712.5</v>
      </c>
      <c r="N64" s="252">
        <v>0.5</v>
      </c>
      <c r="O64" s="251">
        <v>0</v>
      </c>
      <c r="P64" s="251">
        <v>0</v>
      </c>
      <c r="Q64" s="251">
        <v>0</v>
      </c>
      <c r="R64" s="251">
        <v>0</v>
      </c>
      <c r="S64" s="251">
        <v>0</v>
      </c>
      <c r="T64" s="251">
        <v>0</v>
      </c>
      <c r="U64" s="255">
        <f t="shared" si="8"/>
        <v>490712.5</v>
      </c>
      <c r="V64" s="189"/>
      <c r="W64" s="54"/>
      <c r="X64" s="54"/>
      <c r="Y64" s="54"/>
      <c r="Z64" s="54"/>
      <c r="AA64" s="1" t="b">
        <f t="shared" si="0"/>
        <v>1</v>
      </c>
      <c r="AB64" s="45">
        <f t="shared" si="1"/>
        <v>0.5</v>
      </c>
      <c r="AC64" s="46" t="b">
        <f t="shared" si="2"/>
        <v>1</v>
      </c>
      <c r="AD64" s="46" t="b">
        <f t="shared" si="3"/>
        <v>1</v>
      </c>
    </row>
    <row r="65" spans="1:30" ht="31.9" customHeight="1" x14ac:dyDescent="0.25">
      <c r="A65" s="181">
        <v>63</v>
      </c>
      <c r="B65" s="249" t="s">
        <v>276</v>
      </c>
      <c r="C65" s="183" t="s">
        <v>140</v>
      </c>
      <c r="D65" s="269" t="s">
        <v>274</v>
      </c>
      <c r="E65" s="260" t="s">
        <v>133</v>
      </c>
      <c r="F65" s="55" t="s">
        <v>63</v>
      </c>
      <c r="G65" s="184" t="s">
        <v>277</v>
      </c>
      <c r="H65" s="182" t="s">
        <v>143</v>
      </c>
      <c r="I65" s="185">
        <v>0.498</v>
      </c>
      <c r="J65" s="186" t="s">
        <v>156</v>
      </c>
      <c r="K65" s="50">
        <v>2434094</v>
      </c>
      <c r="L65" s="49">
        <f t="shared" si="5"/>
        <v>1217047</v>
      </c>
      <c r="M65" s="56">
        <f t="shared" si="6"/>
        <v>1217047</v>
      </c>
      <c r="N65" s="252">
        <v>0.5</v>
      </c>
      <c r="O65" s="251">
        <v>0</v>
      </c>
      <c r="P65" s="251">
        <v>0</v>
      </c>
      <c r="Q65" s="251">
        <v>0</v>
      </c>
      <c r="R65" s="251">
        <v>0</v>
      </c>
      <c r="S65" s="251">
        <v>0</v>
      </c>
      <c r="T65" s="251">
        <v>0</v>
      </c>
      <c r="U65" s="255">
        <f t="shared" si="8"/>
        <v>1217047</v>
      </c>
      <c r="V65" s="189"/>
      <c r="W65" s="54"/>
      <c r="X65" s="54"/>
      <c r="Y65" s="54"/>
      <c r="Z65" s="54"/>
      <c r="AA65" s="1" t="b">
        <f t="shared" si="0"/>
        <v>1</v>
      </c>
      <c r="AB65" s="45">
        <f t="shared" si="1"/>
        <v>0.5</v>
      </c>
      <c r="AC65" s="46" t="b">
        <f t="shared" si="2"/>
        <v>1</v>
      </c>
      <c r="AD65" s="46" t="b">
        <f t="shared" si="3"/>
        <v>1</v>
      </c>
    </row>
    <row r="66" spans="1:30" ht="31.9" customHeight="1" x14ac:dyDescent="0.25">
      <c r="A66" s="181">
        <v>64</v>
      </c>
      <c r="B66" s="249" t="s">
        <v>226</v>
      </c>
      <c r="C66" s="183" t="s">
        <v>140</v>
      </c>
      <c r="D66" s="269" t="s">
        <v>227</v>
      </c>
      <c r="E66" s="260" t="s">
        <v>118</v>
      </c>
      <c r="F66" s="55" t="s">
        <v>60</v>
      </c>
      <c r="G66" s="184" t="s">
        <v>228</v>
      </c>
      <c r="H66" s="182" t="s">
        <v>143</v>
      </c>
      <c r="I66" s="185">
        <v>0.19500000000000001</v>
      </c>
      <c r="J66" s="186" t="s">
        <v>229</v>
      </c>
      <c r="K66" s="50">
        <v>406634</v>
      </c>
      <c r="L66" s="49">
        <f t="shared" si="5"/>
        <v>203317</v>
      </c>
      <c r="M66" s="56">
        <f t="shared" si="6"/>
        <v>203317</v>
      </c>
      <c r="N66" s="252">
        <v>0.5</v>
      </c>
      <c r="O66" s="251">
        <v>0</v>
      </c>
      <c r="P66" s="251">
        <v>0</v>
      </c>
      <c r="Q66" s="251">
        <v>0</v>
      </c>
      <c r="R66" s="251">
        <v>0</v>
      </c>
      <c r="S66" s="251">
        <v>0</v>
      </c>
      <c r="T66" s="251">
        <v>0</v>
      </c>
      <c r="U66" s="255">
        <f t="shared" si="8"/>
        <v>203317</v>
      </c>
      <c r="V66" s="189"/>
      <c r="W66" s="54"/>
      <c r="X66" s="54"/>
      <c r="Y66" s="54"/>
      <c r="Z66" s="54"/>
      <c r="AA66" s="1" t="b">
        <f t="shared" si="0"/>
        <v>1</v>
      </c>
      <c r="AB66" s="45">
        <f t="shared" si="1"/>
        <v>0.5</v>
      </c>
      <c r="AC66" s="46" t="b">
        <f t="shared" si="2"/>
        <v>1</v>
      </c>
      <c r="AD66" s="46" t="b">
        <f t="shared" si="3"/>
        <v>1</v>
      </c>
    </row>
    <row r="67" spans="1:30" ht="42" customHeight="1" x14ac:dyDescent="0.25">
      <c r="A67" s="181">
        <v>65</v>
      </c>
      <c r="B67" s="249" t="s">
        <v>679</v>
      </c>
      <c r="C67" s="183" t="s">
        <v>140</v>
      </c>
      <c r="D67" s="269" t="s">
        <v>672</v>
      </c>
      <c r="E67" s="260" t="s">
        <v>134</v>
      </c>
      <c r="F67" s="55" t="s">
        <v>54</v>
      </c>
      <c r="G67" s="184" t="s">
        <v>803</v>
      </c>
      <c r="H67" s="182" t="s">
        <v>152</v>
      </c>
      <c r="I67" s="185">
        <v>0.50800000000000001</v>
      </c>
      <c r="J67" s="186" t="s">
        <v>500</v>
      </c>
      <c r="K67" s="50">
        <v>3119000</v>
      </c>
      <c r="L67" s="49">
        <f t="shared" si="5"/>
        <v>1559500</v>
      </c>
      <c r="M67" s="56">
        <f t="shared" si="6"/>
        <v>1559500</v>
      </c>
      <c r="N67" s="252">
        <v>0.5</v>
      </c>
      <c r="O67" s="251">
        <v>0</v>
      </c>
      <c r="P67" s="251">
        <v>0</v>
      </c>
      <c r="Q67" s="251">
        <v>0</v>
      </c>
      <c r="R67" s="251">
        <v>0</v>
      </c>
      <c r="S67" s="251">
        <v>0</v>
      </c>
      <c r="T67" s="251">
        <v>0</v>
      </c>
      <c r="U67" s="255">
        <f t="shared" si="8"/>
        <v>1559500</v>
      </c>
      <c r="V67" s="189"/>
      <c r="W67" s="54"/>
      <c r="X67" s="54"/>
      <c r="Y67" s="54"/>
      <c r="Z67" s="54"/>
      <c r="AA67" s="1" t="b">
        <f t="shared" si="0"/>
        <v>1</v>
      </c>
      <c r="AB67" s="45">
        <f t="shared" si="1"/>
        <v>0.5</v>
      </c>
      <c r="AC67" s="46" t="b">
        <f t="shared" ref="AC67:AC75" si="9">AB67=N67</f>
        <v>1</v>
      </c>
      <c r="AD67" s="46" t="b">
        <f t="shared" si="3"/>
        <v>1</v>
      </c>
    </row>
    <row r="68" spans="1:30" ht="32.450000000000003" customHeight="1" x14ac:dyDescent="0.25">
      <c r="A68" s="181">
        <v>66</v>
      </c>
      <c r="B68" s="249" t="s">
        <v>398</v>
      </c>
      <c r="C68" s="183" t="s">
        <v>140</v>
      </c>
      <c r="D68" s="269" t="s">
        <v>399</v>
      </c>
      <c r="E68" s="260" t="s">
        <v>86</v>
      </c>
      <c r="F68" s="55" t="s">
        <v>53</v>
      </c>
      <c r="G68" s="184" t="s">
        <v>400</v>
      </c>
      <c r="H68" s="182" t="s">
        <v>143</v>
      </c>
      <c r="I68" s="185">
        <v>0.76300000000000001</v>
      </c>
      <c r="J68" s="186" t="s">
        <v>419</v>
      </c>
      <c r="K68" s="50">
        <v>969309</v>
      </c>
      <c r="L68" s="49">
        <f t="shared" si="5"/>
        <v>581585.4</v>
      </c>
      <c r="M68" s="56">
        <f t="shared" si="6"/>
        <v>387723.6</v>
      </c>
      <c r="N68" s="252">
        <v>0.6</v>
      </c>
      <c r="O68" s="251">
        <v>0</v>
      </c>
      <c r="P68" s="251">
        <v>0</v>
      </c>
      <c r="Q68" s="251">
        <v>0</v>
      </c>
      <c r="R68" s="251">
        <v>0</v>
      </c>
      <c r="S68" s="251">
        <v>0</v>
      </c>
      <c r="T68" s="251">
        <v>0</v>
      </c>
      <c r="U68" s="255">
        <f t="shared" si="8"/>
        <v>581585.4</v>
      </c>
      <c r="V68" s="189"/>
      <c r="W68" s="54"/>
      <c r="X68" s="54"/>
      <c r="Y68" s="54"/>
      <c r="Z68" s="54"/>
      <c r="AA68" s="1" t="b">
        <f t="shared" si="0"/>
        <v>1</v>
      </c>
      <c r="AB68" s="45">
        <f t="shared" si="1"/>
        <v>0.6</v>
      </c>
      <c r="AC68" s="46" t="b">
        <f t="shared" si="9"/>
        <v>1</v>
      </c>
      <c r="AD68" s="46" t="b">
        <f t="shared" si="3"/>
        <v>1</v>
      </c>
    </row>
    <row r="69" spans="1:30" ht="32.450000000000003" customHeight="1" x14ac:dyDescent="0.25">
      <c r="A69" s="181">
        <v>67</v>
      </c>
      <c r="B69" s="249" t="s">
        <v>416</v>
      </c>
      <c r="C69" s="183" t="s">
        <v>140</v>
      </c>
      <c r="D69" s="269" t="s">
        <v>417</v>
      </c>
      <c r="E69" s="260" t="s">
        <v>104</v>
      </c>
      <c r="F69" s="55" t="s">
        <v>63</v>
      </c>
      <c r="G69" s="184" t="s">
        <v>418</v>
      </c>
      <c r="H69" s="182" t="s">
        <v>179</v>
      </c>
      <c r="I69" s="185">
        <v>0.20699999999999999</v>
      </c>
      <c r="J69" s="186" t="s">
        <v>419</v>
      </c>
      <c r="K69" s="50">
        <v>287352</v>
      </c>
      <c r="L69" s="49">
        <f t="shared" si="5"/>
        <v>172411.2</v>
      </c>
      <c r="M69" s="56">
        <f t="shared" si="6"/>
        <v>114940.79999999999</v>
      </c>
      <c r="N69" s="252">
        <v>0.6</v>
      </c>
      <c r="O69" s="251">
        <v>0</v>
      </c>
      <c r="P69" s="251">
        <v>0</v>
      </c>
      <c r="Q69" s="251">
        <v>0</v>
      </c>
      <c r="R69" s="251">
        <v>0</v>
      </c>
      <c r="S69" s="251">
        <v>0</v>
      </c>
      <c r="T69" s="251">
        <v>0</v>
      </c>
      <c r="U69" s="255">
        <f t="shared" si="8"/>
        <v>172411.2</v>
      </c>
      <c r="V69" s="189"/>
      <c r="W69" s="54"/>
      <c r="X69" s="54"/>
      <c r="Y69" s="54"/>
      <c r="Z69" s="54"/>
      <c r="AA69" s="1" t="b">
        <f t="shared" si="0"/>
        <v>1</v>
      </c>
      <c r="AB69" s="45">
        <f t="shared" si="1"/>
        <v>0.6</v>
      </c>
      <c r="AC69" s="46" t="b">
        <f t="shared" si="9"/>
        <v>1</v>
      </c>
      <c r="AD69" s="46" t="b">
        <f t="shared" si="3"/>
        <v>1</v>
      </c>
    </row>
    <row r="70" spans="1:30" ht="32.450000000000003" customHeight="1" x14ac:dyDescent="0.25">
      <c r="A70" s="181">
        <v>68</v>
      </c>
      <c r="B70" s="249" t="s">
        <v>592</v>
      </c>
      <c r="C70" s="183" t="s">
        <v>140</v>
      </c>
      <c r="D70" s="269" t="s">
        <v>593</v>
      </c>
      <c r="E70" s="260" t="s">
        <v>124</v>
      </c>
      <c r="F70" s="55" t="s">
        <v>62</v>
      </c>
      <c r="G70" s="184" t="s">
        <v>594</v>
      </c>
      <c r="H70" s="182" t="s">
        <v>152</v>
      </c>
      <c r="I70" s="185">
        <v>0.34</v>
      </c>
      <c r="J70" s="186" t="s">
        <v>595</v>
      </c>
      <c r="K70" s="50">
        <v>1589493</v>
      </c>
      <c r="L70" s="49">
        <f t="shared" si="5"/>
        <v>794746.5</v>
      </c>
      <c r="M70" s="56">
        <f t="shared" si="6"/>
        <v>794746.5</v>
      </c>
      <c r="N70" s="252">
        <v>0.5</v>
      </c>
      <c r="O70" s="251">
        <v>0</v>
      </c>
      <c r="P70" s="251">
        <v>0</v>
      </c>
      <c r="Q70" s="251">
        <v>0</v>
      </c>
      <c r="R70" s="251">
        <v>0</v>
      </c>
      <c r="S70" s="251">
        <v>0</v>
      </c>
      <c r="T70" s="251">
        <v>0</v>
      </c>
      <c r="U70" s="255">
        <f t="shared" si="8"/>
        <v>794746.5</v>
      </c>
      <c r="V70" s="189"/>
      <c r="W70" s="54"/>
      <c r="X70" s="54"/>
      <c r="Y70" s="54"/>
      <c r="Z70" s="54"/>
      <c r="AA70" s="1" t="b">
        <f t="shared" si="0"/>
        <v>1</v>
      </c>
      <c r="AB70" s="45">
        <f t="shared" si="1"/>
        <v>0.5</v>
      </c>
      <c r="AC70" s="46" t="b">
        <f t="shared" si="9"/>
        <v>1</v>
      </c>
      <c r="AD70" s="46" t="b">
        <f t="shared" si="3"/>
        <v>1</v>
      </c>
    </row>
    <row r="71" spans="1:30" ht="39.75" customHeight="1" x14ac:dyDescent="0.25">
      <c r="A71" s="273">
        <v>69</v>
      </c>
      <c r="B71" s="203" t="s">
        <v>410</v>
      </c>
      <c r="C71" s="191" t="s">
        <v>240</v>
      </c>
      <c r="D71" s="205" t="s">
        <v>411</v>
      </c>
      <c r="E71" s="261" t="s">
        <v>796</v>
      </c>
      <c r="F71" s="192" t="s">
        <v>67</v>
      </c>
      <c r="G71" s="193" t="s">
        <v>412</v>
      </c>
      <c r="H71" s="190" t="s">
        <v>152</v>
      </c>
      <c r="I71" s="194">
        <v>2.3439999999999999</v>
      </c>
      <c r="J71" s="195" t="s">
        <v>804</v>
      </c>
      <c r="K71" s="196">
        <v>9129265</v>
      </c>
      <c r="L71" s="197">
        <f t="shared" si="5"/>
        <v>4564632.5</v>
      </c>
      <c r="M71" s="198">
        <f t="shared" si="6"/>
        <v>4564632.5</v>
      </c>
      <c r="N71" s="199">
        <v>0.5</v>
      </c>
      <c r="O71" s="214">
        <v>0</v>
      </c>
      <c r="P71" s="214">
        <v>0</v>
      </c>
      <c r="Q71" s="214">
        <v>0</v>
      </c>
      <c r="R71" s="214">
        <v>0</v>
      </c>
      <c r="S71" s="214">
        <v>0</v>
      </c>
      <c r="T71" s="214">
        <v>0</v>
      </c>
      <c r="U71" s="200">
        <v>3020086.5</v>
      </c>
      <c r="V71" s="201">
        <v>1544546</v>
      </c>
      <c r="W71" s="54"/>
      <c r="X71" s="54"/>
      <c r="Y71" s="54"/>
      <c r="Z71" s="54"/>
      <c r="AA71" s="1" t="b">
        <f t="shared" si="0"/>
        <v>1</v>
      </c>
      <c r="AB71" s="45">
        <f t="shared" si="1"/>
        <v>0.5</v>
      </c>
      <c r="AC71" s="46" t="b">
        <f t="shared" si="9"/>
        <v>1</v>
      </c>
      <c r="AD71" s="46" t="b">
        <f t="shared" si="3"/>
        <v>1</v>
      </c>
    </row>
    <row r="72" spans="1:30" ht="33.6" customHeight="1" x14ac:dyDescent="0.25">
      <c r="A72" s="181">
        <v>70</v>
      </c>
      <c r="B72" s="249" t="s">
        <v>237</v>
      </c>
      <c r="C72" s="183" t="s">
        <v>140</v>
      </c>
      <c r="D72" s="269" t="s">
        <v>208</v>
      </c>
      <c r="E72" s="260" t="s">
        <v>122</v>
      </c>
      <c r="F72" s="55" t="s">
        <v>54</v>
      </c>
      <c r="G72" s="184" t="s">
        <v>238</v>
      </c>
      <c r="H72" s="182" t="s">
        <v>143</v>
      </c>
      <c r="I72" s="185">
        <v>0.12</v>
      </c>
      <c r="J72" s="186" t="s">
        <v>210</v>
      </c>
      <c r="K72" s="50">
        <v>540000</v>
      </c>
      <c r="L72" s="49">
        <f t="shared" si="5"/>
        <v>324000</v>
      </c>
      <c r="M72" s="56">
        <f t="shared" si="6"/>
        <v>216000</v>
      </c>
      <c r="N72" s="252">
        <v>0.6</v>
      </c>
      <c r="O72" s="251">
        <v>0</v>
      </c>
      <c r="P72" s="251">
        <v>0</v>
      </c>
      <c r="Q72" s="251">
        <v>0</v>
      </c>
      <c r="R72" s="251">
        <v>0</v>
      </c>
      <c r="S72" s="251">
        <v>0</v>
      </c>
      <c r="T72" s="251">
        <v>0</v>
      </c>
      <c r="U72" s="255">
        <f>SUM(L72)</f>
        <v>324000</v>
      </c>
      <c r="V72" s="189"/>
      <c r="W72" s="54"/>
      <c r="X72" s="54"/>
      <c r="Y72" s="54"/>
      <c r="Z72" s="54"/>
      <c r="AA72" s="1" t="b">
        <f t="shared" ref="AA72:AA79" si="10">L72=SUM(O72:Z72)</f>
        <v>1</v>
      </c>
      <c r="AB72" s="45">
        <f t="shared" si="1"/>
        <v>0.6</v>
      </c>
      <c r="AC72" s="46" t="b">
        <f t="shared" si="9"/>
        <v>1</v>
      </c>
      <c r="AD72" s="46" t="b">
        <f t="shared" si="3"/>
        <v>1</v>
      </c>
    </row>
    <row r="73" spans="1:30" ht="33.6" customHeight="1" x14ac:dyDescent="0.25">
      <c r="A73" s="273">
        <v>71</v>
      </c>
      <c r="B73" s="203" t="s">
        <v>443</v>
      </c>
      <c r="C73" s="191" t="s">
        <v>240</v>
      </c>
      <c r="D73" s="205" t="s">
        <v>444</v>
      </c>
      <c r="E73" s="261" t="s">
        <v>136</v>
      </c>
      <c r="F73" s="192" t="s">
        <v>55</v>
      </c>
      <c r="G73" s="193" t="s">
        <v>445</v>
      </c>
      <c r="H73" s="190" t="s">
        <v>143</v>
      </c>
      <c r="I73" s="194">
        <v>6.0490000000000004</v>
      </c>
      <c r="J73" s="195" t="s">
        <v>446</v>
      </c>
      <c r="K73" s="196">
        <v>10043369</v>
      </c>
      <c r="L73" s="197">
        <f t="shared" si="5"/>
        <v>5021684.5</v>
      </c>
      <c r="M73" s="198">
        <f>K73-L73</f>
        <v>5021684.5</v>
      </c>
      <c r="N73" s="199">
        <v>0.5</v>
      </c>
      <c r="O73" s="214">
        <v>0</v>
      </c>
      <c r="P73" s="214">
        <v>0</v>
      </c>
      <c r="Q73" s="214">
        <v>0</v>
      </c>
      <c r="R73" s="214">
        <v>0</v>
      </c>
      <c r="S73" s="214">
        <v>0</v>
      </c>
      <c r="T73" s="214">
        <v>0</v>
      </c>
      <c r="U73" s="200">
        <v>3038887</v>
      </c>
      <c r="V73" s="201">
        <v>1982797.5</v>
      </c>
      <c r="W73" s="54"/>
      <c r="X73" s="54"/>
      <c r="Y73" s="54"/>
      <c r="Z73" s="54"/>
      <c r="AA73" s="1" t="b">
        <f t="shared" si="10"/>
        <v>1</v>
      </c>
      <c r="AB73" s="45">
        <f t="shared" si="1"/>
        <v>0.5</v>
      </c>
      <c r="AC73" s="46" t="b">
        <f t="shared" si="9"/>
        <v>1</v>
      </c>
      <c r="AD73" s="46" t="b">
        <f t="shared" si="3"/>
        <v>1</v>
      </c>
    </row>
    <row r="74" spans="1:30" ht="33.6" customHeight="1" x14ac:dyDescent="0.25">
      <c r="A74" s="274">
        <v>72</v>
      </c>
      <c r="B74" s="249" t="s">
        <v>296</v>
      </c>
      <c r="C74" s="183" t="s">
        <v>140</v>
      </c>
      <c r="D74" s="269" t="s">
        <v>293</v>
      </c>
      <c r="E74" s="260" t="s">
        <v>87</v>
      </c>
      <c r="F74" s="55" t="s">
        <v>60</v>
      </c>
      <c r="G74" s="184" t="s">
        <v>297</v>
      </c>
      <c r="H74" s="182" t="s">
        <v>143</v>
      </c>
      <c r="I74" s="185">
        <v>0.59399999999999997</v>
      </c>
      <c r="J74" s="186" t="s">
        <v>298</v>
      </c>
      <c r="K74" s="50">
        <v>1595511</v>
      </c>
      <c r="L74" s="49">
        <f t="shared" si="5"/>
        <v>957306.6</v>
      </c>
      <c r="M74" s="56">
        <f>K74-L74</f>
        <v>638204.4</v>
      </c>
      <c r="N74" s="252">
        <v>0.6</v>
      </c>
      <c r="O74" s="251">
        <v>0</v>
      </c>
      <c r="P74" s="251">
        <v>0</v>
      </c>
      <c r="Q74" s="251">
        <v>0</v>
      </c>
      <c r="R74" s="251">
        <v>0</v>
      </c>
      <c r="S74" s="251">
        <v>0</v>
      </c>
      <c r="T74" s="251">
        <v>0</v>
      </c>
      <c r="U74" s="255">
        <f>SUM(L74)</f>
        <v>957306.6</v>
      </c>
      <c r="V74" s="201"/>
      <c r="W74" s="54"/>
      <c r="X74" s="54"/>
      <c r="Y74" s="54"/>
      <c r="Z74" s="54"/>
      <c r="AA74" s="1" t="b">
        <f t="shared" si="10"/>
        <v>1</v>
      </c>
      <c r="AB74" s="45">
        <f t="shared" si="1"/>
        <v>0.6</v>
      </c>
      <c r="AC74" s="46" t="b">
        <f t="shared" si="9"/>
        <v>1</v>
      </c>
      <c r="AD74" s="46" t="b">
        <f t="shared" si="3"/>
        <v>1</v>
      </c>
    </row>
    <row r="75" spans="1:30" ht="33.6" customHeight="1" x14ac:dyDescent="0.25">
      <c r="A75" s="275" t="s">
        <v>811</v>
      </c>
      <c r="B75" s="249" t="s">
        <v>387</v>
      </c>
      <c r="C75" s="183" t="s">
        <v>140</v>
      </c>
      <c r="D75" s="269" t="s">
        <v>385</v>
      </c>
      <c r="E75" s="260" t="s">
        <v>94</v>
      </c>
      <c r="F75" s="55" t="s">
        <v>57</v>
      </c>
      <c r="G75" s="184" t="s">
        <v>388</v>
      </c>
      <c r="H75" s="182" t="s">
        <v>143</v>
      </c>
      <c r="I75" s="185">
        <v>0.58299999999999996</v>
      </c>
      <c r="J75" s="186" t="s">
        <v>210</v>
      </c>
      <c r="K75" s="50">
        <v>3264195</v>
      </c>
      <c r="L75" s="257">
        <v>1877014.76</v>
      </c>
      <c r="M75" s="56">
        <f>K75-L75</f>
        <v>1387180.24</v>
      </c>
      <c r="N75" s="252">
        <v>0.6</v>
      </c>
      <c r="O75" s="251">
        <v>0</v>
      </c>
      <c r="P75" s="251">
        <v>0</v>
      </c>
      <c r="Q75" s="251">
        <v>0</v>
      </c>
      <c r="R75" s="251">
        <v>0</v>
      </c>
      <c r="S75" s="251">
        <v>0</v>
      </c>
      <c r="T75" s="251">
        <v>0</v>
      </c>
      <c r="U75" s="258">
        <f>SUM(L75)</f>
        <v>1877014.76</v>
      </c>
      <c r="V75" s="201"/>
      <c r="W75" s="54"/>
      <c r="X75" s="54"/>
      <c r="Y75" s="54"/>
      <c r="Z75" s="54"/>
      <c r="AA75" s="1" t="b">
        <f t="shared" si="10"/>
        <v>1</v>
      </c>
      <c r="AB75" s="45">
        <f t="shared" si="1"/>
        <v>0.57499999999999996</v>
      </c>
      <c r="AC75" s="46" t="b">
        <f t="shared" si="9"/>
        <v>0</v>
      </c>
      <c r="AD75" s="46" t="b">
        <f t="shared" si="3"/>
        <v>1</v>
      </c>
    </row>
    <row r="76" spans="1:30" ht="20.100000000000001" customHeight="1" x14ac:dyDescent="0.25">
      <c r="A76" s="318" t="s">
        <v>44</v>
      </c>
      <c r="B76" s="319"/>
      <c r="C76" s="319"/>
      <c r="D76" s="319"/>
      <c r="E76" s="319"/>
      <c r="F76" s="319"/>
      <c r="G76" s="319"/>
      <c r="H76" s="320"/>
      <c r="I76" s="58">
        <f>SUM(I3:I75)</f>
        <v>88.377999999999986</v>
      </c>
      <c r="J76" s="59" t="s">
        <v>14</v>
      </c>
      <c r="K76" s="60">
        <f>SUM(K3:K75)</f>
        <v>248093784.79000002</v>
      </c>
      <c r="L76" s="61">
        <f>SUM(L3:L75)</f>
        <v>130695190.67</v>
      </c>
      <c r="M76" s="61">
        <f>SUM(M3:M75)</f>
        <v>117398594.11999999</v>
      </c>
      <c r="N76" s="62" t="s">
        <v>14</v>
      </c>
      <c r="O76" s="61">
        <f t="shared" ref="O76:Z76" si="11">SUM(O3:O75)</f>
        <v>4858.5</v>
      </c>
      <c r="P76" s="61">
        <f t="shared" si="11"/>
        <v>19054.5</v>
      </c>
      <c r="Q76" s="63">
        <f t="shared" si="11"/>
        <v>335016.90000000002</v>
      </c>
      <c r="R76" s="63">
        <f t="shared" si="11"/>
        <v>4772629.6300000008</v>
      </c>
      <c r="S76" s="63">
        <f t="shared" si="11"/>
        <v>7639810.0199999996</v>
      </c>
      <c r="T76" s="63">
        <f t="shared" si="11"/>
        <v>20276982.460000001</v>
      </c>
      <c r="U76" s="63">
        <f t="shared" si="11"/>
        <v>83054148.859999999</v>
      </c>
      <c r="V76" s="63">
        <f t="shared" si="11"/>
        <v>10812433.800000001</v>
      </c>
      <c r="W76" s="63">
        <f t="shared" si="11"/>
        <v>3780256</v>
      </c>
      <c r="X76" s="63">
        <f t="shared" si="11"/>
        <v>0</v>
      </c>
      <c r="Y76" s="63">
        <f t="shared" si="11"/>
        <v>0</v>
      </c>
      <c r="Z76" s="63">
        <f t="shared" si="11"/>
        <v>0</v>
      </c>
      <c r="AA76" s="1" t="b">
        <f t="shared" si="10"/>
        <v>1</v>
      </c>
      <c r="AB76" s="45">
        <f t="shared" si="1"/>
        <v>0.52680000000000005</v>
      </c>
      <c r="AC76" s="46" t="s">
        <v>14</v>
      </c>
      <c r="AD76" s="46" t="b">
        <f t="shared" si="3"/>
        <v>1</v>
      </c>
    </row>
    <row r="77" spans="1:30" ht="20.100000000000001" customHeight="1" x14ac:dyDescent="0.25">
      <c r="A77" s="318" t="s">
        <v>37</v>
      </c>
      <c r="B77" s="319"/>
      <c r="C77" s="319"/>
      <c r="D77" s="319"/>
      <c r="E77" s="319"/>
      <c r="F77" s="319"/>
      <c r="G77" s="319"/>
      <c r="H77" s="320"/>
      <c r="I77" s="58">
        <f>SUMIF($C$3:$C$75,"K",I3:I75)</f>
        <v>22.347999999999999</v>
      </c>
      <c r="J77" s="59" t="s">
        <v>14</v>
      </c>
      <c r="K77" s="60">
        <f>SUMIF($C$3:$C$75,"K",K3:K75)</f>
        <v>72876840.790000007</v>
      </c>
      <c r="L77" s="61">
        <f>SUMIF($C$3:$C$75,"K",L3:L75)</f>
        <v>36466251.710000001</v>
      </c>
      <c r="M77" s="61">
        <f>SUMIF($C$3:$C$75,"K",M3:M75)</f>
        <v>36410589.079999998</v>
      </c>
      <c r="N77" s="62" t="s">
        <v>14</v>
      </c>
      <c r="O77" s="61">
        <f t="shared" ref="O77:Z77" si="12">SUMIF($C$3:$C$75,"K",O3:O75)</f>
        <v>4858.5</v>
      </c>
      <c r="P77" s="61">
        <f t="shared" si="12"/>
        <v>19054.5</v>
      </c>
      <c r="Q77" s="63">
        <f t="shared" si="12"/>
        <v>335016.90000000002</v>
      </c>
      <c r="R77" s="63">
        <f t="shared" si="12"/>
        <v>4772629.6300000008</v>
      </c>
      <c r="S77" s="63">
        <f t="shared" si="12"/>
        <v>7639810.0199999996</v>
      </c>
      <c r="T77" s="63">
        <f t="shared" si="12"/>
        <v>20276982.460000001</v>
      </c>
      <c r="U77" s="63">
        <f t="shared" si="12"/>
        <v>3417899.7</v>
      </c>
      <c r="V77" s="63">
        <f t="shared" si="12"/>
        <v>0</v>
      </c>
      <c r="W77" s="63">
        <f t="shared" si="12"/>
        <v>0</v>
      </c>
      <c r="X77" s="63">
        <f t="shared" si="12"/>
        <v>0</v>
      </c>
      <c r="Y77" s="63">
        <f t="shared" si="12"/>
        <v>0</v>
      </c>
      <c r="Z77" s="63">
        <f t="shared" si="12"/>
        <v>0</v>
      </c>
      <c r="AA77" s="1" t="b">
        <f t="shared" si="10"/>
        <v>1</v>
      </c>
      <c r="AB77" s="45">
        <f t="shared" si="1"/>
        <v>0.50039999999999996</v>
      </c>
      <c r="AC77" s="46" t="s">
        <v>14</v>
      </c>
      <c r="AD77" s="46" t="b">
        <f t="shared" si="3"/>
        <v>1</v>
      </c>
    </row>
    <row r="78" spans="1:30" ht="20.100000000000001" customHeight="1" x14ac:dyDescent="0.25">
      <c r="A78" s="318" t="s">
        <v>38</v>
      </c>
      <c r="B78" s="319"/>
      <c r="C78" s="319"/>
      <c r="D78" s="319"/>
      <c r="E78" s="319"/>
      <c r="F78" s="319"/>
      <c r="G78" s="319"/>
      <c r="H78" s="320"/>
      <c r="I78" s="58">
        <f>SUMIF($C$3:$C$75,"N",I3:I75)</f>
        <v>47.521999999999991</v>
      </c>
      <c r="J78" s="59" t="s">
        <v>14</v>
      </c>
      <c r="K78" s="60">
        <f>SUMIF($C$3:$C$75,"N",K3:K75)</f>
        <v>134605940</v>
      </c>
      <c r="L78" s="61">
        <f>SUMIF($C$3:$C$75,"N",L3:L75)</f>
        <v>73016559.460000008</v>
      </c>
      <c r="M78" s="61">
        <f>SUMIF($C$3:$C$75,"N",M3:M75)</f>
        <v>61589380.539999992</v>
      </c>
      <c r="N78" s="62" t="s">
        <v>14</v>
      </c>
      <c r="O78" s="61">
        <f t="shared" ref="O78:Z78" si="13">SUMIF($C$3:$C$75,"N",O3:O75)</f>
        <v>0</v>
      </c>
      <c r="P78" s="61">
        <f t="shared" si="13"/>
        <v>0</v>
      </c>
      <c r="Q78" s="63">
        <f t="shared" si="13"/>
        <v>0</v>
      </c>
      <c r="R78" s="63">
        <f t="shared" si="13"/>
        <v>0</v>
      </c>
      <c r="S78" s="63">
        <f t="shared" si="13"/>
        <v>0</v>
      </c>
      <c r="T78" s="63">
        <f t="shared" si="13"/>
        <v>0</v>
      </c>
      <c r="U78" s="63">
        <f t="shared" si="13"/>
        <v>73016559.460000008</v>
      </c>
      <c r="V78" s="63">
        <f t="shared" si="13"/>
        <v>0</v>
      </c>
      <c r="W78" s="63">
        <f t="shared" si="13"/>
        <v>0</v>
      </c>
      <c r="X78" s="63">
        <f t="shared" si="13"/>
        <v>0</v>
      </c>
      <c r="Y78" s="63">
        <f t="shared" si="13"/>
        <v>0</v>
      </c>
      <c r="Z78" s="63">
        <f t="shared" si="13"/>
        <v>0</v>
      </c>
      <c r="AA78" s="1" t="b">
        <f t="shared" si="10"/>
        <v>1</v>
      </c>
      <c r="AB78" s="45">
        <f t="shared" si="1"/>
        <v>0.54239999999999999</v>
      </c>
      <c r="AC78" s="46" t="s">
        <v>14</v>
      </c>
      <c r="AD78" s="46" t="b">
        <f t="shared" si="3"/>
        <v>1</v>
      </c>
    </row>
    <row r="79" spans="1:30" ht="20.100000000000001" customHeight="1" x14ac:dyDescent="0.25">
      <c r="A79" s="315" t="s">
        <v>39</v>
      </c>
      <c r="B79" s="316"/>
      <c r="C79" s="316"/>
      <c r="D79" s="316"/>
      <c r="E79" s="316"/>
      <c r="F79" s="316"/>
      <c r="G79" s="316"/>
      <c r="H79" s="317"/>
      <c r="I79" s="64">
        <f>SUMIF($C$3:$C$75,"W",I3:I75)</f>
        <v>18.507999999999999</v>
      </c>
      <c r="J79" s="65" t="s">
        <v>14</v>
      </c>
      <c r="K79" s="66">
        <f>SUMIF($C$3:$C$75,"W",K3:K75)</f>
        <v>40611004</v>
      </c>
      <c r="L79" s="67">
        <f>SUMIF($C$3:$C$75,"W",L3:L75)</f>
        <v>21212379.5</v>
      </c>
      <c r="M79" s="67">
        <f>SUMIF($C$3:$C$75,"W",M3:M75)</f>
        <v>19398624.5</v>
      </c>
      <c r="N79" s="68" t="s">
        <v>14</v>
      </c>
      <c r="O79" s="67">
        <f t="shared" ref="O79:Z79" si="14">SUMIF($C$3:$C$75,"W",O3:O75)</f>
        <v>0</v>
      </c>
      <c r="P79" s="67">
        <f t="shared" si="14"/>
        <v>0</v>
      </c>
      <c r="Q79" s="69">
        <f t="shared" si="14"/>
        <v>0</v>
      </c>
      <c r="R79" s="69">
        <f t="shared" si="14"/>
        <v>0</v>
      </c>
      <c r="S79" s="69">
        <f t="shared" si="14"/>
        <v>0</v>
      </c>
      <c r="T79" s="69">
        <f t="shared" si="14"/>
        <v>0</v>
      </c>
      <c r="U79" s="69">
        <f t="shared" si="14"/>
        <v>6619689.7000000002</v>
      </c>
      <c r="V79" s="69">
        <f t="shared" si="14"/>
        <v>10812433.800000001</v>
      </c>
      <c r="W79" s="69">
        <f t="shared" si="14"/>
        <v>3780256</v>
      </c>
      <c r="X79" s="69">
        <f t="shared" si="14"/>
        <v>0</v>
      </c>
      <c r="Y79" s="69">
        <f t="shared" si="14"/>
        <v>0</v>
      </c>
      <c r="Z79" s="69">
        <f t="shared" si="14"/>
        <v>0</v>
      </c>
      <c r="AA79" s="1" t="b">
        <f t="shared" si="10"/>
        <v>1</v>
      </c>
      <c r="AB79" s="45">
        <f>ROUND(L79/K79,4)</f>
        <v>0.52229999999999999</v>
      </c>
      <c r="AC79" s="46" t="s">
        <v>14</v>
      </c>
      <c r="AD79" s="46" t="b">
        <f>K79=L79+M79</f>
        <v>1</v>
      </c>
    </row>
    <row r="80" spans="1:30" x14ac:dyDescent="0.25">
      <c r="A80" s="32"/>
      <c r="K80" s="5"/>
    </row>
    <row r="81" spans="1:1" x14ac:dyDescent="0.25">
      <c r="A81" s="33" t="s">
        <v>24</v>
      </c>
    </row>
    <row r="82" spans="1:1" x14ac:dyDescent="0.25">
      <c r="A82" s="34" t="s">
        <v>25</v>
      </c>
    </row>
    <row r="83" spans="1:1" x14ac:dyDescent="0.25">
      <c r="A83" s="33" t="s">
        <v>42</v>
      </c>
    </row>
    <row r="84" spans="1:1" x14ac:dyDescent="0.25">
      <c r="A84" s="36" t="s">
        <v>46</v>
      </c>
    </row>
  </sheetData>
  <mergeCells count="19">
    <mergeCell ref="O1:Z1"/>
    <mergeCell ref="J1:J2"/>
    <mergeCell ref="K1:K2"/>
    <mergeCell ref="I1:I2"/>
    <mergeCell ref="B1:B2"/>
    <mergeCell ref="C1:C2"/>
    <mergeCell ref="F1:F2"/>
    <mergeCell ref="G1:G2"/>
    <mergeCell ref="D1:D2"/>
    <mergeCell ref="N1:N2"/>
    <mergeCell ref="L1:L2"/>
    <mergeCell ref="M1:M2"/>
    <mergeCell ref="A76:H76"/>
    <mergeCell ref="H1:H2"/>
    <mergeCell ref="A1:A2"/>
    <mergeCell ref="A79:H79"/>
    <mergeCell ref="A78:H78"/>
    <mergeCell ref="E1:E2"/>
    <mergeCell ref="A77:H77"/>
  </mergeCells>
  <phoneticPr fontId="14" type="noConversion"/>
  <conditionalFormatting sqref="AA3:AA79 AB3:AD77">
    <cfRule type="cellIs" dxfId="35" priority="15" operator="equal">
      <formula>FALSE</formula>
    </cfRule>
  </conditionalFormatting>
  <conditionalFormatting sqref="AB76:AC77 AA76:AA79 AA3:AC75">
    <cfRule type="containsText" dxfId="34" priority="13" operator="containsText" text="fałsz">
      <formula>NOT(ISERROR(SEARCH("fałsz",AA3)))</formula>
    </cfRule>
  </conditionalFormatting>
  <conditionalFormatting sqref="AB79:AC79">
    <cfRule type="cellIs" dxfId="33" priority="10" operator="equal">
      <formula>FALSE</formula>
    </cfRule>
  </conditionalFormatting>
  <conditionalFormatting sqref="AB79:AC79">
    <cfRule type="containsText" dxfId="32" priority="8" operator="containsText" text="fałsz">
      <formula>NOT(ISERROR(SEARCH("fałsz",AB79)))</formula>
    </cfRule>
  </conditionalFormatting>
  <conditionalFormatting sqref="AD79">
    <cfRule type="cellIs" dxfId="31" priority="7" operator="equal">
      <formula>FALSE</formula>
    </cfRule>
  </conditionalFormatting>
  <conditionalFormatting sqref="AD79">
    <cfRule type="cellIs" dxfId="30" priority="6" operator="equal">
      <formula>FALSE</formula>
    </cfRule>
  </conditionalFormatting>
  <conditionalFormatting sqref="AB78:AC78">
    <cfRule type="cellIs" dxfId="29" priority="5" operator="equal">
      <formula>FALSE</formula>
    </cfRule>
  </conditionalFormatting>
  <conditionalFormatting sqref="AB78:AC78">
    <cfRule type="containsText" dxfId="28" priority="3" operator="containsText" text="fałsz">
      <formula>NOT(ISERROR(SEARCH("fałsz",AB78)))</formula>
    </cfRule>
  </conditionalFormatting>
  <conditionalFormatting sqref="AD78">
    <cfRule type="cellIs" dxfId="27" priority="2" operator="equal">
      <formula>FALSE</formula>
    </cfRule>
  </conditionalFormatting>
  <conditionalFormatting sqref="AD78">
    <cfRule type="cellIs" dxfId="26" priority="1" operator="equal">
      <formula>FALSE</formula>
    </cfRule>
  </conditionalFormatting>
  <dataValidations count="2">
    <dataValidation type="list" allowBlank="1" showInputMessage="1" showErrorMessage="1" sqref="G4:G9 H3 H10:H75">
      <formula1>"B,P,R"</formula1>
    </dataValidation>
    <dataValidation type="list" allowBlank="1" showInputMessage="1" showErrorMessage="1" sqref="D3 C11:C75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49" fitToHeight="0" orientation="landscape" r:id="rId1"/>
  <headerFooter>
    <oddHeader>&amp;LWojewództwo warmińsko-mazurskie - zadania gminne lista podstawowa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1"/>
  <sheetViews>
    <sheetView showGridLines="0" view="pageBreakPreview" zoomScale="85" zoomScaleNormal="78" zoomScaleSheetLayoutView="85" workbookViewId="0">
      <selection sqref="A1:A2"/>
    </sheetView>
  </sheetViews>
  <sheetFormatPr defaultRowHeight="15" x14ac:dyDescent="0.25"/>
  <cols>
    <col min="1" max="1" width="7.42578125" style="14" customWidth="1"/>
    <col min="2" max="2" width="15.7109375" style="14" customWidth="1"/>
    <col min="3" max="3" width="9.85546875" style="14" customWidth="1"/>
    <col min="4" max="4" width="15.7109375" style="14" customWidth="1"/>
    <col min="5" max="5" width="12.85546875" style="14" customWidth="1"/>
    <col min="6" max="6" width="40.5703125" style="14" customWidth="1"/>
    <col min="7" max="7" width="9" style="14" customWidth="1"/>
    <col min="8" max="8" width="9.28515625" style="14" customWidth="1"/>
    <col min="9" max="9" width="19.42578125" style="14" customWidth="1"/>
    <col min="10" max="10" width="14.28515625" style="39" customWidth="1"/>
    <col min="11" max="11" width="18.5703125" style="14" customWidth="1"/>
    <col min="12" max="12" width="15.7109375" style="14" customWidth="1"/>
    <col min="13" max="13" width="15.7109375" style="1" customWidth="1"/>
    <col min="14" max="29" width="15.7109375" style="14" customWidth="1"/>
    <col min="30" max="16384" width="9.140625" style="14"/>
  </cols>
  <sheetData>
    <row r="1" spans="1:30" ht="20.100000000000001" customHeight="1" x14ac:dyDescent="0.25">
      <c r="A1" s="305" t="s">
        <v>4</v>
      </c>
      <c r="B1" s="305" t="s">
        <v>5</v>
      </c>
      <c r="C1" s="313" t="s">
        <v>45</v>
      </c>
      <c r="D1" s="307" t="s">
        <v>6</v>
      </c>
      <c r="E1" s="313" t="s">
        <v>32</v>
      </c>
      <c r="F1" s="307" t="s">
        <v>7</v>
      </c>
      <c r="G1" s="305" t="s">
        <v>26</v>
      </c>
      <c r="H1" s="305" t="s">
        <v>8</v>
      </c>
      <c r="I1" s="305" t="s">
        <v>23</v>
      </c>
      <c r="J1" s="309" t="s">
        <v>9</v>
      </c>
      <c r="K1" s="305" t="s">
        <v>10</v>
      </c>
      <c r="L1" s="307" t="s">
        <v>13</v>
      </c>
      <c r="M1" s="305" t="s">
        <v>11</v>
      </c>
      <c r="N1" s="314" t="s">
        <v>12</v>
      </c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</row>
    <row r="2" spans="1:30" ht="20.100000000000001" customHeight="1" x14ac:dyDescent="0.25">
      <c r="A2" s="305"/>
      <c r="B2" s="305"/>
      <c r="C2" s="314"/>
      <c r="D2" s="308"/>
      <c r="E2" s="314"/>
      <c r="F2" s="308"/>
      <c r="G2" s="305"/>
      <c r="H2" s="305"/>
      <c r="I2" s="305"/>
      <c r="J2" s="309"/>
      <c r="K2" s="305"/>
      <c r="L2" s="308"/>
      <c r="M2" s="305"/>
      <c r="N2" s="38">
        <v>2019</v>
      </c>
      <c r="O2" s="38">
        <v>2020</v>
      </c>
      <c r="P2" s="38">
        <v>2021</v>
      </c>
      <c r="Q2" s="38">
        <v>2022</v>
      </c>
      <c r="R2" s="38">
        <v>2023</v>
      </c>
      <c r="S2" s="38">
        <v>2024</v>
      </c>
      <c r="T2" s="38">
        <v>2025</v>
      </c>
      <c r="U2" s="38">
        <v>2026</v>
      </c>
      <c r="V2" s="38">
        <v>2027</v>
      </c>
      <c r="W2" s="38">
        <v>2028</v>
      </c>
      <c r="X2" s="173">
        <v>2029</v>
      </c>
      <c r="Y2" s="173">
        <v>2030</v>
      </c>
      <c r="Z2" s="1" t="s">
        <v>28</v>
      </c>
      <c r="AA2" s="1" t="s">
        <v>29</v>
      </c>
      <c r="AB2" s="1" t="s">
        <v>30</v>
      </c>
      <c r="AC2" s="44" t="s">
        <v>31</v>
      </c>
    </row>
    <row r="3" spans="1:30" s="47" customFormat="1" ht="30" customHeight="1" x14ac:dyDescent="0.25">
      <c r="A3" s="182"/>
      <c r="B3" s="249"/>
      <c r="C3" s="183"/>
      <c r="D3" s="269"/>
      <c r="E3" s="260"/>
      <c r="F3" s="55"/>
      <c r="G3" s="182"/>
      <c r="H3" s="185"/>
      <c r="I3" s="186"/>
      <c r="J3" s="49"/>
      <c r="K3" s="49">
        <f>ROUNDDOWN(J3*M3,2)</f>
        <v>0</v>
      </c>
      <c r="L3" s="56">
        <f>J3-K3</f>
        <v>0</v>
      </c>
      <c r="M3" s="187"/>
      <c r="N3" s="251">
        <v>0</v>
      </c>
      <c r="O3" s="251">
        <v>0</v>
      </c>
      <c r="P3" s="251">
        <v>0</v>
      </c>
      <c r="Q3" s="251">
        <v>0</v>
      </c>
      <c r="R3" s="251">
        <v>0</v>
      </c>
      <c r="S3" s="251">
        <v>0</v>
      </c>
      <c r="T3" s="56">
        <f>SUM(K3)</f>
        <v>0</v>
      </c>
      <c r="U3" s="70"/>
      <c r="V3" s="70"/>
      <c r="W3" s="70"/>
      <c r="X3" s="70"/>
      <c r="Y3" s="70"/>
      <c r="Z3" s="1" t="b">
        <f>K3=SUM(N3:Y3)</f>
        <v>1</v>
      </c>
      <c r="AA3" s="45" t="e">
        <f>ROUND(K3/J3,4)</f>
        <v>#DIV/0!</v>
      </c>
      <c r="AB3" s="46" t="e">
        <f>AA3=M3</f>
        <v>#DIV/0!</v>
      </c>
      <c r="AC3" s="46" t="b">
        <f>J3=K3+L3</f>
        <v>1</v>
      </c>
      <c r="AD3" s="48"/>
    </row>
    <row r="4" spans="1:30" ht="20.100000000000001" customHeight="1" x14ac:dyDescent="0.25">
      <c r="A4" s="322" t="s">
        <v>44</v>
      </c>
      <c r="B4" s="322"/>
      <c r="C4" s="322"/>
      <c r="D4" s="322"/>
      <c r="E4" s="322"/>
      <c r="F4" s="322"/>
      <c r="G4" s="322"/>
      <c r="H4" s="58">
        <f>SUM(H3:H3)</f>
        <v>0</v>
      </c>
      <c r="I4" s="59" t="s">
        <v>14</v>
      </c>
      <c r="J4" s="60">
        <f>SUM(J3:J3)</f>
        <v>0</v>
      </c>
      <c r="K4" s="61">
        <f>SUM(K3:K3)</f>
        <v>0</v>
      </c>
      <c r="L4" s="61">
        <f>SUM(L3:L3)</f>
        <v>0</v>
      </c>
      <c r="M4" s="62" t="s">
        <v>14</v>
      </c>
      <c r="N4" s="71">
        <f t="shared" ref="N4:Y4" si="0">SUM(N3:N3)</f>
        <v>0</v>
      </c>
      <c r="O4" s="71">
        <f t="shared" si="0"/>
        <v>0</v>
      </c>
      <c r="P4" s="71">
        <f t="shared" si="0"/>
        <v>0</v>
      </c>
      <c r="Q4" s="71">
        <f t="shared" si="0"/>
        <v>0</v>
      </c>
      <c r="R4" s="71">
        <f t="shared" si="0"/>
        <v>0</v>
      </c>
      <c r="S4" s="71">
        <f t="shared" si="0"/>
        <v>0</v>
      </c>
      <c r="T4" s="71">
        <f t="shared" si="0"/>
        <v>0</v>
      </c>
      <c r="U4" s="71">
        <f t="shared" si="0"/>
        <v>0</v>
      </c>
      <c r="V4" s="71">
        <f t="shared" si="0"/>
        <v>0</v>
      </c>
      <c r="W4" s="71">
        <f t="shared" si="0"/>
        <v>0</v>
      </c>
      <c r="X4" s="71">
        <f t="shared" si="0"/>
        <v>0</v>
      </c>
      <c r="Y4" s="71">
        <f t="shared" si="0"/>
        <v>0</v>
      </c>
      <c r="Z4" s="1" t="b">
        <f>K4=SUM(N4:Y4)</f>
        <v>1</v>
      </c>
      <c r="AA4" s="45" t="e">
        <f>ROUND(K4/J4,4)</f>
        <v>#DIV/0!</v>
      </c>
      <c r="AB4" s="46" t="s">
        <v>14</v>
      </c>
      <c r="AC4" s="46" t="b">
        <f>J4=K4+L4</f>
        <v>1</v>
      </c>
      <c r="AD4" s="37"/>
    </row>
    <row r="5" spans="1:30" ht="20.100000000000001" customHeight="1" x14ac:dyDescent="0.25">
      <c r="A5" s="322" t="s">
        <v>38</v>
      </c>
      <c r="B5" s="322"/>
      <c r="C5" s="322"/>
      <c r="D5" s="322"/>
      <c r="E5" s="322"/>
      <c r="F5" s="322"/>
      <c r="G5" s="322"/>
      <c r="H5" s="58">
        <f>SUMIF($C$3:$C$3,"N",H3:H3)</f>
        <v>0</v>
      </c>
      <c r="I5" s="59" t="s">
        <v>14</v>
      </c>
      <c r="J5" s="60">
        <f>SUMIF($C$3:$C$3,"N",J3:J3)</f>
        <v>0</v>
      </c>
      <c r="K5" s="61">
        <f>SUMIF($C$3:$C$3,"N",K3:K3)</f>
        <v>0</v>
      </c>
      <c r="L5" s="61">
        <f>SUMIF($C$3:$C$3,"N",L3:L3)</f>
        <v>0</v>
      </c>
      <c r="M5" s="62" t="s">
        <v>14</v>
      </c>
      <c r="N5" s="71">
        <f t="shared" ref="N5:Y5" si="1">SUMIF($C$3:$C$3,"N",N3:N3)</f>
        <v>0</v>
      </c>
      <c r="O5" s="71">
        <f t="shared" si="1"/>
        <v>0</v>
      </c>
      <c r="P5" s="71">
        <f t="shared" si="1"/>
        <v>0</v>
      </c>
      <c r="Q5" s="71">
        <f t="shared" si="1"/>
        <v>0</v>
      </c>
      <c r="R5" s="71">
        <f t="shared" si="1"/>
        <v>0</v>
      </c>
      <c r="S5" s="71">
        <f t="shared" si="1"/>
        <v>0</v>
      </c>
      <c r="T5" s="71">
        <f t="shared" si="1"/>
        <v>0</v>
      </c>
      <c r="U5" s="71">
        <f t="shared" si="1"/>
        <v>0</v>
      </c>
      <c r="V5" s="71">
        <f t="shared" si="1"/>
        <v>0</v>
      </c>
      <c r="W5" s="71">
        <f t="shared" si="1"/>
        <v>0</v>
      </c>
      <c r="X5" s="71">
        <f t="shared" si="1"/>
        <v>0</v>
      </c>
      <c r="Y5" s="71">
        <f t="shared" si="1"/>
        <v>0</v>
      </c>
      <c r="Z5" s="1" t="b">
        <f>K5=SUM(N5:Y5)</f>
        <v>1</v>
      </c>
      <c r="AA5" s="45" t="e">
        <f>ROUND(K5/J5,4)</f>
        <v>#DIV/0!</v>
      </c>
      <c r="AB5" s="46" t="s">
        <v>14</v>
      </c>
      <c r="AC5" s="46" t="b">
        <f>J5=K5+L5</f>
        <v>1</v>
      </c>
      <c r="AD5" s="37"/>
    </row>
    <row r="6" spans="1:30" ht="20.100000000000001" customHeight="1" x14ac:dyDescent="0.25">
      <c r="A6" s="323" t="s">
        <v>39</v>
      </c>
      <c r="B6" s="323"/>
      <c r="C6" s="323"/>
      <c r="D6" s="323"/>
      <c r="E6" s="323"/>
      <c r="F6" s="323"/>
      <c r="G6" s="323"/>
      <c r="H6" s="64">
        <f>SUMIF($C$3:$C$3,"W",H3:H3)</f>
        <v>0</v>
      </c>
      <c r="I6" s="65" t="s">
        <v>14</v>
      </c>
      <c r="J6" s="66">
        <f>SUMIF($C$3:$C$3,"W",J3:J3)</f>
        <v>0</v>
      </c>
      <c r="K6" s="67">
        <f>SUMIF($C$3:$C$3,"W",K3:K3)</f>
        <v>0</v>
      </c>
      <c r="L6" s="67">
        <f>SUMIF($C$3:$C$3,"W",L3:L3)</f>
        <v>0</v>
      </c>
      <c r="M6" s="68" t="s">
        <v>14</v>
      </c>
      <c r="N6" s="72">
        <f t="shared" ref="N6:Y6" si="2">SUMIF($C$3:$C$3,"W",N3:N3)</f>
        <v>0</v>
      </c>
      <c r="O6" s="72">
        <f t="shared" si="2"/>
        <v>0</v>
      </c>
      <c r="P6" s="72">
        <f t="shared" si="2"/>
        <v>0</v>
      </c>
      <c r="Q6" s="72">
        <f t="shared" si="2"/>
        <v>0</v>
      </c>
      <c r="R6" s="72">
        <f t="shared" si="2"/>
        <v>0</v>
      </c>
      <c r="S6" s="72">
        <f t="shared" si="2"/>
        <v>0</v>
      </c>
      <c r="T6" s="72">
        <f t="shared" si="2"/>
        <v>0</v>
      </c>
      <c r="U6" s="72">
        <f t="shared" si="2"/>
        <v>0</v>
      </c>
      <c r="V6" s="72">
        <f t="shared" si="2"/>
        <v>0</v>
      </c>
      <c r="W6" s="72">
        <f t="shared" si="2"/>
        <v>0</v>
      </c>
      <c r="X6" s="72">
        <f t="shared" si="2"/>
        <v>0</v>
      </c>
      <c r="Y6" s="72">
        <f t="shared" si="2"/>
        <v>0</v>
      </c>
      <c r="Z6" s="1" t="b">
        <f>K6=SUM(N6:Y6)</f>
        <v>1</v>
      </c>
      <c r="AA6" s="45" t="e">
        <f>ROUND(K6/J6,4)</f>
        <v>#DIV/0!</v>
      </c>
      <c r="AB6" s="46" t="s">
        <v>14</v>
      </c>
      <c r="AC6" s="46" t="b">
        <f>J6=K6+L6</f>
        <v>1</v>
      </c>
      <c r="AD6" s="37"/>
    </row>
    <row r="7" spans="1:30" x14ac:dyDescent="0.25">
      <c r="A7" s="40"/>
    </row>
    <row r="8" spans="1:30" x14ac:dyDescent="0.25">
      <c r="A8" s="33" t="s">
        <v>24</v>
      </c>
    </row>
    <row r="9" spans="1:30" x14ac:dyDescent="0.25">
      <c r="A9" s="34" t="s">
        <v>25</v>
      </c>
    </row>
    <row r="10" spans="1:30" x14ac:dyDescent="0.25">
      <c r="A10" s="33" t="s">
        <v>35</v>
      </c>
    </row>
    <row r="11" spans="1:30" x14ac:dyDescent="0.25">
      <c r="A11" s="41"/>
    </row>
  </sheetData>
  <mergeCells count="17">
    <mergeCell ref="A6:G6"/>
    <mergeCell ref="I1:I2"/>
    <mergeCell ref="A1:A2"/>
    <mergeCell ref="B1:B2"/>
    <mergeCell ref="C1:C2"/>
    <mergeCell ref="F1:F2"/>
    <mergeCell ref="G1:G2"/>
    <mergeCell ref="H1:H2"/>
    <mergeCell ref="D1:D2"/>
    <mergeCell ref="A4:G4"/>
    <mergeCell ref="N1:Y1"/>
    <mergeCell ref="E1:E2"/>
    <mergeCell ref="A5:G5"/>
    <mergeCell ref="J1:J2"/>
    <mergeCell ref="K1:K2"/>
    <mergeCell ref="L1:L2"/>
    <mergeCell ref="M1:M2"/>
  </mergeCells>
  <conditionalFormatting sqref="AC6 AA3:AD3 Z3:Z6">
    <cfRule type="cellIs" dxfId="25" priority="14" operator="equal">
      <formula>FALSE</formula>
    </cfRule>
  </conditionalFormatting>
  <conditionalFormatting sqref="AD6">
    <cfRule type="cellIs" dxfId="24" priority="19" operator="equal">
      <formula>FALSE</formula>
    </cfRule>
  </conditionalFormatting>
  <conditionalFormatting sqref="AD6">
    <cfRule type="cellIs" dxfId="23" priority="18" operator="equal">
      <formula>FALSE</formula>
    </cfRule>
  </conditionalFormatting>
  <conditionalFormatting sqref="AA6:AB6">
    <cfRule type="cellIs" dxfId="22" priority="17" operator="equal">
      <formula>FALSE</formula>
    </cfRule>
  </conditionalFormatting>
  <conditionalFormatting sqref="AA6:AB6 AA3:AB3 Z3:Z6">
    <cfRule type="containsText" dxfId="21" priority="15" operator="containsText" text="fałsz">
      <formula>NOT(ISERROR(SEARCH("fałsz",Z3)))</formula>
    </cfRule>
  </conditionalFormatting>
  <conditionalFormatting sqref="AC6">
    <cfRule type="cellIs" dxfId="20" priority="13" operator="equal">
      <formula>FALSE</formula>
    </cfRule>
  </conditionalFormatting>
  <conditionalFormatting sqref="AD4:AD5">
    <cfRule type="cellIs" dxfId="19" priority="12" operator="equal">
      <formula>FALSE</formula>
    </cfRule>
  </conditionalFormatting>
  <conditionalFormatting sqref="AD4:AD5">
    <cfRule type="cellIs" dxfId="18" priority="11" operator="equal">
      <formula>FALSE</formula>
    </cfRule>
  </conditionalFormatting>
  <conditionalFormatting sqref="AA4:AB4">
    <cfRule type="cellIs" dxfId="17" priority="10" operator="equal">
      <formula>FALSE</formula>
    </cfRule>
  </conditionalFormatting>
  <conditionalFormatting sqref="AA4:AB4">
    <cfRule type="containsText" dxfId="16" priority="8" operator="containsText" text="fałsz">
      <formula>NOT(ISERROR(SEARCH("fałsz",AA4)))</formula>
    </cfRule>
  </conditionalFormatting>
  <conditionalFormatting sqref="AC4">
    <cfRule type="cellIs" dxfId="15" priority="7" operator="equal">
      <formula>FALSE</formula>
    </cfRule>
  </conditionalFormatting>
  <conditionalFormatting sqref="AC4">
    <cfRule type="cellIs" dxfId="14" priority="6" operator="equal">
      <formula>FALSE</formula>
    </cfRule>
  </conditionalFormatting>
  <conditionalFormatting sqref="AA5:AB5">
    <cfRule type="cellIs" dxfId="13" priority="5" operator="equal">
      <formula>FALSE</formula>
    </cfRule>
  </conditionalFormatting>
  <conditionalFormatting sqref="AA5:AB5">
    <cfRule type="containsText" dxfId="12" priority="3" operator="containsText" text="fałsz">
      <formula>NOT(ISERROR(SEARCH("fałsz",AA5)))</formula>
    </cfRule>
  </conditionalFormatting>
  <conditionalFormatting sqref="AC5">
    <cfRule type="cellIs" dxfId="11" priority="2" operator="equal">
      <formula>FALSE</formula>
    </cfRule>
  </conditionalFormatting>
  <conditionalFormatting sqref="AC5">
    <cfRule type="cellIs" dxfId="10" priority="1" operator="equal">
      <formula>FALSE</formula>
    </cfRule>
  </conditionalFormatting>
  <dataValidations disablePrompts="1" count="2">
    <dataValidation type="list" allowBlank="1" showInputMessage="1" showErrorMessage="1" sqref="C3">
      <formula1>"N,K,W"</formula1>
    </dataValidation>
    <dataValidation type="list" allowBlank="1" showInputMessage="1" showErrorMessage="1" sqref="G3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52" fitToHeight="0" orientation="landscape" r:id="rId1"/>
  <headerFooter>
    <oddHeader>&amp;LWojewództwo &amp;KFF0000warmińsko-mazurskie&amp;K01+000 -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22"/>
  <sheetViews>
    <sheetView showGridLines="0" view="pageBreakPreview" zoomScale="85" zoomScaleNormal="78" zoomScaleSheetLayoutView="85" workbookViewId="0">
      <selection sqref="A1:A2"/>
    </sheetView>
  </sheetViews>
  <sheetFormatPr defaultRowHeight="15" x14ac:dyDescent="0.25"/>
  <cols>
    <col min="1" max="1" width="10" style="14" customWidth="1"/>
    <col min="2" max="6" width="15.7109375" style="14" customWidth="1"/>
    <col min="7" max="7" width="39.7109375" style="14" customWidth="1"/>
    <col min="8" max="8" width="9.28515625" style="14" customWidth="1"/>
    <col min="9" max="9" width="11.85546875" style="14" customWidth="1"/>
    <col min="10" max="10" width="20.7109375" style="14" customWidth="1"/>
    <col min="11" max="11" width="15.7109375" style="39" customWidth="1"/>
    <col min="12" max="12" width="17.7109375" style="14" customWidth="1"/>
    <col min="13" max="13" width="15.7109375" style="14" customWidth="1"/>
    <col min="14" max="14" width="15.7109375" style="1" customWidth="1"/>
    <col min="15" max="30" width="15.7109375" style="14" customWidth="1"/>
    <col min="31" max="16384" width="9.140625" style="14"/>
  </cols>
  <sheetData>
    <row r="1" spans="1:30" ht="20.100000000000001" customHeight="1" x14ac:dyDescent="0.25">
      <c r="A1" s="305" t="s">
        <v>4</v>
      </c>
      <c r="B1" s="305" t="s">
        <v>5</v>
      </c>
      <c r="C1" s="313" t="s">
        <v>45</v>
      </c>
      <c r="D1" s="307" t="s">
        <v>6</v>
      </c>
      <c r="E1" s="307" t="s">
        <v>32</v>
      </c>
      <c r="F1" s="307" t="s">
        <v>15</v>
      </c>
      <c r="G1" s="305" t="s">
        <v>7</v>
      </c>
      <c r="H1" s="305" t="s">
        <v>26</v>
      </c>
      <c r="I1" s="305" t="s">
        <v>8</v>
      </c>
      <c r="J1" s="305" t="s">
        <v>27</v>
      </c>
      <c r="K1" s="309" t="s">
        <v>9</v>
      </c>
      <c r="L1" s="305" t="s">
        <v>10</v>
      </c>
      <c r="M1" s="307" t="s">
        <v>13</v>
      </c>
      <c r="N1" s="305" t="s">
        <v>11</v>
      </c>
      <c r="O1" s="314" t="s">
        <v>12</v>
      </c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</row>
    <row r="2" spans="1:30" ht="20.100000000000001" customHeight="1" x14ac:dyDescent="0.25">
      <c r="A2" s="305"/>
      <c r="B2" s="305"/>
      <c r="C2" s="314"/>
      <c r="D2" s="308"/>
      <c r="E2" s="308"/>
      <c r="F2" s="308"/>
      <c r="G2" s="305"/>
      <c r="H2" s="305"/>
      <c r="I2" s="305"/>
      <c r="J2" s="305"/>
      <c r="K2" s="309"/>
      <c r="L2" s="305"/>
      <c r="M2" s="308"/>
      <c r="N2" s="305"/>
      <c r="O2" s="38">
        <v>2019</v>
      </c>
      <c r="P2" s="38">
        <v>2020</v>
      </c>
      <c r="Q2" s="38">
        <v>2021</v>
      </c>
      <c r="R2" s="38">
        <v>2022</v>
      </c>
      <c r="S2" s="38">
        <v>2023</v>
      </c>
      <c r="T2" s="38">
        <v>2024</v>
      </c>
      <c r="U2" s="38">
        <v>2025</v>
      </c>
      <c r="V2" s="38">
        <v>2026</v>
      </c>
      <c r="W2" s="38">
        <v>2027</v>
      </c>
      <c r="X2" s="38">
        <v>2028</v>
      </c>
      <c r="Y2" s="173">
        <v>2029</v>
      </c>
      <c r="Z2" s="173">
        <v>2030</v>
      </c>
      <c r="AA2" s="1" t="s">
        <v>28</v>
      </c>
      <c r="AB2" s="1" t="s">
        <v>29</v>
      </c>
      <c r="AC2" s="1" t="s">
        <v>30</v>
      </c>
      <c r="AD2" s="44" t="s">
        <v>31</v>
      </c>
    </row>
    <row r="3" spans="1:30" ht="30" customHeight="1" x14ac:dyDescent="0.25">
      <c r="A3" s="181">
        <v>1</v>
      </c>
      <c r="B3" s="249" t="s">
        <v>458</v>
      </c>
      <c r="C3" s="183" t="s">
        <v>140</v>
      </c>
      <c r="D3" s="269" t="s">
        <v>459</v>
      </c>
      <c r="E3" s="260" t="s">
        <v>91</v>
      </c>
      <c r="F3" s="55" t="s">
        <v>53</v>
      </c>
      <c r="G3" s="184" t="s">
        <v>460</v>
      </c>
      <c r="H3" s="182" t="s">
        <v>143</v>
      </c>
      <c r="I3" s="185">
        <v>2.6720000000000002</v>
      </c>
      <c r="J3" s="186" t="s">
        <v>461</v>
      </c>
      <c r="K3" s="50">
        <v>4158556</v>
      </c>
      <c r="L3" s="49">
        <f>ROUNDDOWN(K3*N3,2)</f>
        <v>2079278</v>
      </c>
      <c r="M3" s="56">
        <f>K3-L3</f>
        <v>2079278</v>
      </c>
      <c r="N3" s="252">
        <v>0.5</v>
      </c>
      <c r="O3" s="251">
        <v>0</v>
      </c>
      <c r="P3" s="251">
        <v>0</v>
      </c>
      <c r="Q3" s="251">
        <v>0</v>
      </c>
      <c r="R3" s="251">
        <v>0</v>
      </c>
      <c r="S3" s="251">
        <v>0</v>
      </c>
      <c r="T3" s="251">
        <v>0</v>
      </c>
      <c r="U3" s="255">
        <f>SUM(L3)</f>
        <v>2079278</v>
      </c>
      <c r="V3" s="53"/>
      <c r="W3" s="53"/>
      <c r="X3" s="53"/>
      <c r="Y3" s="53"/>
      <c r="Z3" s="53"/>
      <c r="AA3" s="1" t="b">
        <f t="shared" ref="AA3:AA117" si="0">L3=SUM(O3:Z3)</f>
        <v>1</v>
      </c>
      <c r="AB3" s="45">
        <f t="shared" ref="AB3:AB117" si="1">ROUND(L3/K3,4)</f>
        <v>0.5</v>
      </c>
      <c r="AC3" s="46" t="b">
        <f t="shared" ref="AC3:AC61" si="2">AB3=N3</f>
        <v>1</v>
      </c>
      <c r="AD3" s="46" t="b">
        <f t="shared" ref="AD3:AD117" si="3">K3=L3+M3</f>
        <v>1</v>
      </c>
    </row>
    <row r="4" spans="1:30" ht="41.25" customHeight="1" x14ac:dyDescent="0.25">
      <c r="A4" s="181">
        <v>2</v>
      </c>
      <c r="B4" s="249" t="s">
        <v>464</v>
      </c>
      <c r="C4" s="183" t="s">
        <v>140</v>
      </c>
      <c r="D4" s="269" t="s">
        <v>274</v>
      </c>
      <c r="E4" s="260" t="s">
        <v>133</v>
      </c>
      <c r="F4" s="55" t="s">
        <v>63</v>
      </c>
      <c r="G4" s="184" t="s">
        <v>465</v>
      </c>
      <c r="H4" s="182" t="s">
        <v>143</v>
      </c>
      <c r="I4" s="185">
        <v>0.436</v>
      </c>
      <c r="J4" s="186" t="s">
        <v>156</v>
      </c>
      <c r="K4" s="50">
        <v>1751154</v>
      </c>
      <c r="L4" s="49">
        <f t="shared" ref="L4:L65" si="4">ROUNDDOWN(K4*N4,2)</f>
        <v>875577</v>
      </c>
      <c r="M4" s="56">
        <f t="shared" ref="M4:M65" si="5">K4-L4</f>
        <v>875577</v>
      </c>
      <c r="N4" s="252">
        <v>0.5</v>
      </c>
      <c r="O4" s="251">
        <v>0</v>
      </c>
      <c r="P4" s="251">
        <v>0</v>
      </c>
      <c r="Q4" s="251">
        <v>0</v>
      </c>
      <c r="R4" s="251">
        <v>0</v>
      </c>
      <c r="S4" s="251">
        <v>0</v>
      </c>
      <c r="T4" s="251">
        <v>0</v>
      </c>
      <c r="U4" s="255">
        <f t="shared" ref="U4:U49" si="6">SUM(L4)</f>
        <v>875577</v>
      </c>
      <c r="V4" s="53"/>
      <c r="W4" s="53"/>
      <c r="X4" s="53"/>
      <c r="Y4" s="53"/>
      <c r="Z4" s="53"/>
      <c r="AA4" s="1" t="b">
        <f t="shared" si="0"/>
        <v>1</v>
      </c>
      <c r="AB4" s="45">
        <f t="shared" si="1"/>
        <v>0.5</v>
      </c>
      <c r="AC4" s="46" t="b">
        <f t="shared" si="2"/>
        <v>1</v>
      </c>
      <c r="AD4" s="46" t="b">
        <f t="shared" si="3"/>
        <v>1</v>
      </c>
    </row>
    <row r="5" spans="1:30" ht="30" customHeight="1" x14ac:dyDescent="0.25">
      <c r="A5" s="181">
        <v>3</v>
      </c>
      <c r="B5" s="249" t="s">
        <v>680</v>
      </c>
      <c r="C5" s="183" t="s">
        <v>140</v>
      </c>
      <c r="D5" s="269" t="s">
        <v>539</v>
      </c>
      <c r="E5" s="260" t="s">
        <v>110</v>
      </c>
      <c r="F5" s="55" t="s">
        <v>59</v>
      </c>
      <c r="G5" s="184" t="s">
        <v>681</v>
      </c>
      <c r="H5" s="182" t="s">
        <v>143</v>
      </c>
      <c r="I5" s="185">
        <v>0.24399999999999999</v>
      </c>
      <c r="J5" s="186" t="s">
        <v>541</v>
      </c>
      <c r="K5" s="50">
        <v>911810</v>
      </c>
      <c r="L5" s="49">
        <f t="shared" si="4"/>
        <v>547086</v>
      </c>
      <c r="M5" s="56">
        <f t="shared" si="5"/>
        <v>364724</v>
      </c>
      <c r="N5" s="259">
        <v>0.6</v>
      </c>
      <c r="O5" s="251">
        <v>0</v>
      </c>
      <c r="P5" s="251">
        <v>0</v>
      </c>
      <c r="Q5" s="251">
        <v>0</v>
      </c>
      <c r="R5" s="251">
        <v>0</v>
      </c>
      <c r="S5" s="251">
        <v>0</v>
      </c>
      <c r="T5" s="251">
        <v>0</v>
      </c>
      <c r="U5" s="255">
        <f t="shared" si="6"/>
        <v>547086</v>
      </c>
      <c r="V5" s="53"/>
      <c r="W5" s="53"/>
      <c r="X5" s="53"/>
      <c r="Y5" s="53"/>
      <c r="Z5" s="53"/>
      <c r="AA5" s="1" t="b">
        <f t="shared" si="0"/>
        <v>1</v>
      </c>
      <c r="AB5" s="45">
        <f t="shared" si="1"/>
        <v>0.6</v>
      </c>
      <c r="AC5" s="46" t="b">
        <f t="shared" si="2"/>
        <v>1</v>
      </c>
      <c r="AD5" s="46" t="b">
        <f t="shared" si="3"/>
        <v>1</v>
      </c>
    </row>
    <row r="6" spans="1:30" ht="30" customHeight="1" x14ac:dyDescent="0.25">
      <c r="A6" s="181">
        <v>4</v>
      </c>
      <c r="B6" s="249" t="s">
        <v>405</v>
      </c>
      <c r="C6" s="183" t="s">
        <v>140</v>
      </c>
      <c r="D6" s="269" t="s">
        <v>406</v>
      </c>
      <c r="E6" s="260" t="s">
        <v>138</v>
      </c>
      <c r="F6" s="55" t="s">
        <v>56</v>
      </c>
      <c r="G6" s="184" t="s">
        <v>407</v>
      </c>
      <c r="H6" s="182" t="s">
        <v>179</v>
      </c>
      <c r="I6" s="185">
        <v>0.11799999999999999</v>
      </c>
      <c r="J6" s="186" t="s">
        <v>201</v>
      </c>
      <c r="K6" s="50">
        <v>110167</v>
      </c>
      <c r="L6" s="49">
        <f t="shared" si="4"/>
        <v>77116.899999999994</v>
      </c>
      <c r="M6" s="56">
        <f t="shared" si="5"/>
        <v>33050.100000000006</v>
      </c>
      <c r="N6" s="252">
        <v>0.7</v>
      </c>
      <c r="O6" s="251">
        <v>0</v>
      </c>
      <c r="P6" s="251">
        <v>0</v>
      </c>
      <c r="Q6" s="251">
        <v>0</v>
      </c>
      <c r="R6" s="251">
        <v>0</v>
      </c>
      <c r="S6" s="251">
        <v>0</v>
      </c>
      <c r="T6" s="251">
        <v>0</v>
      </c>
      <c r="U6" s="255">
        <f t="shared" si="6"/>
        <v>77116.899999999994</v>
      </c>
      <c r="V6" s="53"/>
      <c r="W6" s="53"/>
      <c r="X6" s="53"/>
      <c r="Y6" s="53"/>
      <c r="Z6" s="53"/>
      <c r="AA6" s="1" t="b">
        <f t="shared" si="0"/>
        <v>1</v>
      </c>
      <c r="AB6" s="45">
        <f t="shared" si="1"/>
        <v>0.7</v>
      </c>
      <c r="AC6" s="46" t="b">
        <f t="shared" si="2"/>
        <v>1</v>
      </c>
      <c r="AD6" s="46" t="b">
        <f t="shared" si="3"/>
        <v>1</v>
      </c>
    </row>
    <row r="7" spans="1:30" ht="30" customHeight="1" x14ac:dyDescent="0.25">
      <c r="A7" s="181">
        <v>5</v>
      </c>
      <c r="B7" s="249" t="s">
        <v>650</v>
      </c>
      <c r="C7" s="183" t="s">
        <v>140</v>
      </c>
      <c r="D7" s="269" t="s">
        <v>486</v>
      </c>
      <c r="E7" s="260" t="s">
        <v>90</v>
      </c>
      <c r="F7" s="55" t="s">
        <v>52</v>
      </c>
      <c r="G7" s="184" t="s">
        <v>651</v>
      </c>
      <c r="H7" s="182" t="s">
        <v>143</v>
      </c>
      <c r="I7" s="185">
        <v>1.337</v>
      </c>
      <c r="J7" s="186" t="s">
        <v>652</v>
      </c>
      <c r="K7" s="50">
        <v>4892582</v>
      </c>
      <c r="L7" s="49">
        <f t="shared" si="4"/>
        <v>2446291</v>
      </c>
      <c r="M7" s="56">
        <f t="shared" si="5"/>
        <v>2446291</v>
      </c>
      <c r="N7" s="252">
        <v>0.5</v>
      </c>
      <c r="O7" s="251">
        <v>0</v>
      </c>
      <c r="P7" s="251">
        <v>0</v>
      </c>
      <c r="Q7" s="251">
        <v>0</v>
      </c>
      <c r="R7" s="251">
        <v>0</v>
      </c>
      <c r="S7" s="251">
        <v>0</v>
      </c>
      <c r="T7" s="251">
        <v>0</v>
      </c>
      <c r="U7" s="255">
        <f t="shared" si="6"/>
        <v>2446291</v>
      </c>
      <c r="V7" s="53"/>
      <c r="W7" s="53"/>
      <c r="X7" s="53"/>
      <c r="Y7" s="53"/>
      <c r="Z7" s="53"/>
      <c r="AA7" s="1" t="b">
        <f t="shared" si="0"/>
        <v>1</v>
      </c>
      <c r="AB7" s="45">
        <f t="shared" si="1"/>
        <v>0.5</v>
      </c>
      <c r="AC7" s="46" t="b">
        <f t="shared" si="2"/>
        <v>1</v>
      </c>
      <c r="AD7" s="46" t="b">
        <f t="shared" si="3"/>
        <v>1</v>
      </c>
    </row>
    <row r="8" spans="1:30" ht="44.25" customHeight="1" x14ac:dyDescent="0.25">
      <c r="A8" s="181">
        <v>6</v>
      </c>
      <c r="B8" s="249" t="s">
        <v>775</v>
      </c>
      <c r="C8" s="183" t="s">
        <v>140</v>
      </c>
      <c r="D8" s="269" t="s">
        <v>150</v>
      </c>
      <c r="E8" s="260" t="s">
        <v>79</v>
      </c>
      <c r="F8" s="55" t="s">
        <v>52</v>
      </c>
      <c r="G8" s="184" t="s">
        <v>165</v>
      </c>
      <c r="H8" s="182" t="s">
        <v>152</v>
      </c>
      <c r="I8" s="185">
        <v>0.80600000000000005</v>
      </c>
      <c r="J8" s="186" t="s">
        <v>153</v>
      </c>
      <c r="K8" s="50">
        <v>6105824</v>
      </c>
      <c r="L8" s="49">
        <f t="shared" si="4"/>
        <v>3663494.4</v>
      </c>
      <c r="M8" s="56">
        <f t="shared" si="5"/>
        <v>2442329.6</v>
      </c>
      <c r="N8" s="259">
        <v>0.6</v>
      </c>
      <c r="O8" s="251">
        <v>0</v>
      </c>
      <c r="P8" s="251">
        <v>0</v>
      </c>
      <c r="Q8" s="251">
        <v>0</v>
      </c>
      <c r="R8" s="251">
        <v>0</v>
      </c>
      <c r="S8" s="251">
        <v>0</v>
      </c>
      <c r="T8" s="251">
        <v>0</v>
      </c>
      <c r="U8" s="255">
        <f t="shared" si="6"/>
        <v>3663494.4</v>
      </c>
      <c r="V8" s="53"/>
      <c r="W8" s="53"/>
      <c r="X8" s="53"/>
      <c r="Y8" s="53"/>
      <c r="Z8" s="53"/>
      <c r="AA8" s="1" t="b">
        <f t="shared" si="0"/>
        <v>1</v>
      </c>
      <c r="AB8" s="45">
        <f t="shared" si="1"/>
        <v>0.6</v>
      </c>
      <c r="AC8" s="46" t="b">
        <f t="shared" si="2"/>
        <v>1</v>
      </c>
      <c r="AD8" s="46" t="b">
        <f t="shared" si="3"/>
        <v>1</v>
      </c>
    </row>
    <row r="9" spans="1:30" ht="30" customHeight="1" x14ac:dyDescent="0.25">
      <c r="A9" s="181">
        <v>7</v>
      </c>
      <c r="B9" s="249" t="s">
        <v>512</v>
      </c>
      <c r="C9" s="183" t="s">
        <v>140</v>
      </c>
      <c r="D9" s="269" t="s">
        <v>509</v>
      </c>
      <c r="E9" s="260" t="s">
        <v>121</v>
      </c>
      <c r="F9" s="55" t="s">
        <v>58</v>
      </c>
      <c r="G9" s="184" t="s">
        <v>513</v>
      </c>
      <c r="H9" s="182" t="s">
        <v>143</v>
      </c>
      <c r="I9" s="185">
        <v>0.89900000000000002</v>
      </c>
      <c r="J9" s="186" t="s">
        <v>514</v>
      </c>
      <c r="K9" s="50">
        <v>1524084</v>
      </c>
      <c r="L9" s="49">
        <f t="shared" si="4"/>
        <v>762042</v>
      </c>
      <c r="M9" s="56">
        <f t="shared" si="5"/>
        <v>762042</v>
      </c>
      <c r="N9" s="252">
        <v>0.5</v>
      </c>
      <c r="O9" s="251">
        <v>0</v>
      </c>
      <c r="P9" s="251">
        <v>0</v>
      </c>
      <c r="Q9" s="251">
        <v>0</v>
      </c>
      <c r="R9" s="251">
        <v>0</v>
      </c>
      <c r="S9" s="251">
        <v>0</v>
      </c>
      <c r="T9" s="251">
        <v>0</v>
      </c>
      <c r="U9" s="255">
        <f t="shared" si="6"/>
        <v>762042</v>
      </c>
      <c r="V9" s="53"/>
      <c r="W9" s="53"/>
      <c r="X9" s="53"/>
      <c r="Y9" s="53"/>
      <c r="Z9" s="53"/>
      <c r="AA9" s="1" t="b">
        <f t="shared" si="0"/>
        <v>1</v>
      </c>
      <c r="AB9" s="45">
        <f t="shared" si="1"/>
        <v>0.5</v>
      </c>
      <c r="AC9" s="46" t="b">
        <f t="shared" si="2"/>
        <v>1</v>
      </c>
      <c r="AD9" s="46" t="b">
        <f t="shared" si="3"/>
        <v>1</v>
      </c>
    </row>
    <row r="10" spans="1:30" ht="30" customHeight="1" x14ac:dyDescent="0.25">
      <c r="A10" s="181">
        <v>8</v>
      </c>
      <c r="B10" s="249" t="s">
        <v>328</v>
      </c>
      <c r="C10" s="183" t="s">
        <v>140</v>
      </c>
      <c r="D10" s="269" t="s">
        <v>321</v>
      </c>
      <c r="E10" s="260" t="s">
        <v>98</v>
      </c>
      <c r="F10" s="55" t="s">
        <v>54</v>
      </c>
      <c r="G10" s="184" t="s">
        <v>329</v>
      </c>
      <c r="H10" s="182" t="s">
        <v>143</v>
      </c>
      <c r="I10" s="185">
        <v>0.52300000000000002</v>
      </c>
      <c r="J10" s="186" t="s">
        <v>323</v>
      </c>
      <c r="K10" s="50">
        <v>1535000</v>
      </c>
      <c r="L10" s="49">
        <f t="shared" si="4"/>
        <v>767500</v>
      </c>
      <c r="M10" s="56">
        <f t="shared" si="5"/>
        <v>767500</v>
      </c>
      <c r="N10" s="252">
        <v>0.5</v>
      </c>
      <c r="O10" s="251">
        <v>0</v>
      </c>
      <c r="P10" s="251">
        <v>0</v>
      </c>
      <c r="Q10" s="251">
        <v>0</v>
      </c>
      <c r="R10" s="251">
        <v>0</v>
      </c>
      <c r="S10" s="251">
        <v>0</v>
      </c>
      <c r="T10" s="251">
        <v>0</v>
      </c>
      <c r="U10" s="255">
        <f t="shared" si="6"/>
        <v>767500</v>
      </c>
      <c r="V10" s="53"/>
      <c r="W10" s="53"/>
      <c r="X10" s="53"/>
      <c r="Y10" s="53"/>
      <c r="Z10" s="53"/>
      <c r="AA10" s="1" t="b">
        <f t="shared" si="0"/>
        <v>1</v>
      </c>
      <c r="AB10" s="45">
        <f t="shared" si="1"/>
        <v>0.5</v>
      </c>
      <c r="AC10" s="46" t="b">
        <f t="shared" si="2"/>
        <v>1</v>
      </c>
      <c r="AD10" s="46" t="b">
        <f t="shared" si="3"/>
        <v>1</v>
      </c>
    </row>
    <row r="11" spans="1:30" ht="30" customHeight="1" x14ac:dyDescent="0.25">
      <c r="A11" s="181">
        <v>9</v>
      </c>
      <c r="B11" s="249" t="s">
        <v>326</v>
      </c>
      <c r="C11" s="183" t="s">
        <v>140</v>
      </c>
      <c r="D11" s="269" t="s">
        <v>321</v>
      </c>
      <c r="E11" s="260" t="s">
        <v>98</v>
      </c>
      <c r="F11" s="55" t="s">
        <v>54</v>
      </c>
      <c r="G11" s="184" t="s">
        <v>327</v>
      </c>
      <c r="H11" s="262" t="s">
        <v>152</v>
      </c>
      <c r="I11" s="185">
        <v>0.45</v>
      </c>
      <c r="J11" s="186" t="s">
        <v>323</v>
      </c>
      <c r="K11" s="50">
        <v>1740000</v>
      </c>
      <c r="L11" s="49">
        <f t="shared" si="4"/>
        <v>870000</v>
      </c>
      <c r="M11" s="56">
        <f t="shared" si="5"/>
        <v>870000</v>
      </c>
      <c r="N11" s="252">
        <v>0.5</v>
      </c>
      <c r="O11" s="251">
        <v>0</v>
      </c>
      <c r="P11" s="251">
        <v>0</v>
      </c>
      <c r="Q11" s="251">
        <v>0</v>
      </c>
      <c r="R11" s="251">
        <v>0</v>
      </c>
      <c r="S11" s="251">
        <v>0</v>
      </c>
      <c r="T11" s="251">
        <v>0</v>
      </c>
      <c r="U11" s="255">
        <f t="shared" si="6"/>
        <v>870000</v>
      </c>
      <c r="V11" s="53"/>
      <c r="W11" s="53"/>
      <c r="X11" s="53"/>
      <c r="Y11" s="53"/>
      <c r="Z11" s="53"/>
      <c r="AA11" s="1" t="b">
        <f t="shared" si="0"/>
        <v>1</v>
      </c>
      <c r="AB11" s="45">
        <f t="shared" si="1"/>
        <v>0.5</v>
      </c>
      <c r="AC11" s="46" t="b">
        <f t="shared" si="2"/>
        <v>1</v>
      </c>
      <c r="AD11" s="46" t="b">
        <f t="shared" si="3"/>
        <v>1</v>
      </c>
    </row>
    <row r="12" spans="1:30" ht="30" customHeight="1" x14ac:dyDescent="0.25">
      <c r="A12" s="181">
        <v>10</v>
      </c>
      <c r="B12" s="249" t="s">
        <v>382</v>
      </c>
      <c r="C12" s="183" t="s">
        <v>140</v>
      </c>
      <c r="D12" s="269" t="s">
        <v>383</v>
      </c>
      <c r="E12" s="260" t="s">
        <v>114</v>
      </c>
      <c r="F12" s="55" t="s">
        <v>54</v>
      </c>
      <c r="G12" s="184" t="s">
        <v>805</v>
      </c>
      <c r="H12" s="262" t="s">
        <v>179</v>
      </c>
      <c r="I12" s="185">
        <v>0.99</v>
      </c>
      <c r="J12" s="186" t="s">
        <v>168</v>
      </c>
      <c r="K12" s="50">
        <v>3038400</v>
      </c>
      <c r="L12" s="49">
        <f t="shared" si="4"/>
        <v>1519200</v>
      </c>
      <c r="M12" s="56">
        <f t="shared" si="5"/>
        <v>1519200</v>
      </c>
      <c r="N12" s="252">
        <v>0.5</v>
      </c>
      <c r="O12" s="251">
        <v>0</v>
      </c>
      <c r="P12" s="251">
        <v>0</v>
      </c>
      <c r="Q12" s="251">
        <v>0</v>
      </c>
      <c r="R12" s="251">
        <v>0</v>
      </c>
      <c r="S12" s="251">
        <v>0</v>
      </c>
      <c r="T12" s="251">
        <v>0</v>
      </c>
      <c r="U12" s="255">
        <f t="shared" si="6"/>
        <v>1519200</v>
      </c>
      <c r="V12" s="53"/>
      <c r="W12" s="53"/>
      <c r="X12" s="53"/>
      <c r="Y12" s="53"/>
      <c r="Z12" s="53"/>
      <c r="AA12" s="1" t="b">
        <f t="shared" si="0"/>
        <v>1</v>
      </c>
      <c r="AB12" s="45">
        <f t="shared" si="1"/>
        <v>0.5</v>
      </c>
      <c r="AC12" s="46" t="b">
        <f t="shared" si="2"/>
        <v>1</v>
      </c>
      <c r="AD12" s="46" t="b">
        <f t="shared" si="3"/>
        <v>1</v>
      </c>
    </row>
    <row r="13" spans="1:30" ht="30" customHeight="1" x14ac:dyDescent="0.25">
      <c r="A13" s="181">
        <v>11</v>
      </c>
      <c r="B13" s="249" t="s">
        <v>438</v>
      </c>
      <c r="C13" s="183" t="s">
        <v>140</v>
      </c>
      <c r="D13" s="269" t="s">
        <v>435</v>
      </c>
      <c r="E13" s="260" t="s">
        <v>92</v>
      </c>
      <c r="F13" s="55" t="s">
        <v>51</v>
      </c>
      <c r="G13" s="184" t="s">
        <v>439</v>
      </c>
      <c r="H13" s="182" t="s">
        <v>143</v>
      </c>
      <c r="I13" s="185">
        <v>0.501</v>
      </c>
      <c r="J13" s="186" t="s">
        <v>437</v>
      </c>
      <c r="K13" s="50">
        <v>827280</v>
      </c>
      <c r="L13" s="49">
        <f t="shared" si="4"/>
        <v>413640</v>
      </c>
      <c r="M13" s="56">
        <f t="shared" si="5"/>
        <v>413640</v>
      </c>
      <c r="N13" s="252">
        <v>0.5</v>
      </c>
      <c r="O13" s="251">
        <v>0</v>
      </c>
      <c r="P13" s="251">
        <v>0</v>
      </c>
      <c r="Q13" s="251">
        <v>0</v>
      </c>
      <c r="R13" s="251">
        <v>0</v>
      </c>
      <c r="S13" s="251">
        <v>0</v>
      </c>
      <c r="T13" s="251">
        <v>0</v>
      </c>
      <c r="U13" s="255">
        <f t="shared" si="6"/>
        <v>413640</v>
      </c>
      <c r="V13" s="53"/>
      <c r="W13" s="53"/>
      <c r="X13" s="53"/>
      <c r="Y13" s="53"/>
      <c r="Z13" s="53"/>
      <c r="AA13" s="1" t="b">
        <f t="shared" si="0"/>
        <v>1</v>
      </c>
      <c r="AB13" s="45">
        <f t="shared" si="1"/>
        <v>0.5</v>
      </c>
      <c r="AC13" s="46" t="b">
        <f t="shared" si="2"/>
        <v>1</v>
      </c>
      <c r="AD13" s="46" t="b">
        <f t="shared" si="3"/>
        <v>1</v>
      </c>
    </row>
    <row r="14" spans="1:30" ht="30" customHeight="1" x14ac:dyDescent="0.25">
      <c r="A14" s="181">
        <v>12</v>
      </c>
      <c r="B14" s="249" t="s">
        <v>440</v>
      </c>
      <c r="C14" s="183" t="s">
        <v>140</v>
      </c>
      <c r="D14" s="269" t="s">
        <v>435</v>
      </c>
      <c r="E14" s="260" t="s">
        <v>92</v>
      </c>
      <c r="F14" s="55" t="s">
        <v>51</v>
      </c>
      <c r="G14" s="184" t="s">
        <v>441</v>
      </c>
      <c r="H14" s="182" t="s">
        <v>143</v>
      </c>
      <c r="I14" s="185">
        <v>0.10199999999999999</v>
      </c>
      <c r="J14" s="186" t="s">
        <v>437</v>
      </c>
      <c r="K14" s="50">
        <v>141449</v>
      </c>
      <c r="L14" s="49">
        <f t="shared" si="4"/>
        <v>70724.5</v>
      </c>
      <c r="M14" s="56">
        <f t="shared" si="5"/>
        <v>70724.5</v>
      </c>
      <c r="N14" s="252">
        <v>0.5</v>
      </c>
      <c r="O14" s="251">
        <v>0</v>
      </c>
      <c r="P14" s="251">
        <v>0</v>
      </c>
      <c r="Q14" s="251">
        <v>0</v>
      </c>
      <c r="R14" s="251">
        <v>0</v>
      </c>
      <c r="S14" s="251">
        <v>0</v>
      </c>
      <c r="T14" s="251">
        <v>0</v>
      </c>
      <c r="U14" s="255">
        <f t="shared" si="6"/>
        <v>70724.5</v>
      </c>
      <c r="V14" s="53"/>
      <c r="W14" s="53"/>
      <c r="X14" s="53"/>
      <c r="Y14" s="53"/>
      <c r="Z14" s="53"/>
      <c r="AA14" s="1" t="b">
        <f t="shared" si="0"/>
        <v>1</v>
      </c>
      <c r="AB14" s="45">
        <f t="shared" si="1"/>
        <v>0.5</v>
      </c>
      <c r="AC14" s="46" t="b">
        <f t="shared" si="2"/>
        <v>1</v>
      </c>
      <c r="AD14" s="46" t="b">
        <f t="shared" si="3"/>
        <v>1</v>
      </c>
    </row>
    <row r="15" spans="1:30" ht="30" customHeight="1" x14ac:dyDescent="0.25">
      <c r="A15" s="181">
        <v>13</v>
      </c>
      <c r="B15" s="249" t="s">
        <v>384</v>
      </c>
      <c r="C15" s="183" t="s">
        <v>140</v>
      </c>
      <c r="D15" s="269" t="s">
        <v>385</v>
      </c>
      <c r="E15" s="260" t="s">
        <v>94</v>
      </c>
      <c r="F15" s="55" t="s">
        <v>57</v>
      </c>
      <c r="G15" s="184" t="s">
        <v>386</v>
      </c>
      <c r="H15" s="182" t="s">
        <v>143</v>
      </c>
      <c r="I15" s="185">
        <v>1.1970000000000001</v>
      </c>
      <c r="J15" s="186" t="s">
        <v>210</v>
      </c>
      <c r="K15" s="50">
        <v>4617374</v>
      </c>
      <c r="L15" s="49">
        <f t="shared" si="4"/>
        <v>2770424.4</v>
      </c>
      <c r="M15" s="56">
        <f t="shared" si="5"/>
        <v>1846949.6</v>
      </c>
      <c r="N15" s="252">
        <v>0.6</v>
      </c>
      <c r="O15" s="251">
        <v>0</v>
      </c>
      <c r="P15" s="251">
        <v>0</v>
      </c>
      <c r="Q15" s="251">
        <v>0</v>
      </c>
      <c r="R15" s="251">
        <v>0</v>
      </c>
      <c r="S15" s="251">
        <v>0</v>
      </c>
      <c r="T15" s="251">
        <v>0</v>
      </c>
      <c r="U15" s="255">
        <f t="shared" si="6"/>
        <v>2770424.4</v>
      </c>
      <c r="V15" s="53"/>
      <c r="W15" s="53"/>
      <c r="X15" s="53"/>
      <c r="Y15" s="53"/>
      <c r="Z15" s="53"/>
      <c r="AA15" s="1" t="b">
        <f t="shared" si="0"/>
        <v>1</v>
      </c>
      <c r="AB15" s="45">
        <f t="shared" si="1"/>
        <v>0.6</v>
      </c>
      <c r="AC15" s="46" t="b">
        <f t="shared" si="2"/>
        <v>1</v>
      </c>
      <c r="AD15" s="46" t="b">
        <f t="shared" si="3"/>
        <v>1</v>
      </c>
    </row>
    <row r="16" spans="1:30" ht="30" customHeight="1" x14ac:dyDescent="0.25">
      <c r="A16" s="181">
        <v>14</v>
      </c>
      <c r="B16" s="249" t="s">
        <v>447</v>
      </c>
      <c r="C16" s="183" t="s">
        <v>140</v>
      </c>
      <c r="D16" s="269" t="s">
        <v>423</v>
      </c>
      <c r="E16" s="260" t="s">
        <v>85</v>
      </c>
      <c r="F16" s="55" t="s">
        <v>52</v>
      </c>
      <c r="G16" s="184" t="s">
        <v>448</v>
      </c>
      <c r="H16" s="182" t="s">
        <v>152</v>
      </c>
      <c r="I16" s="185">
        <v>1.2490000000000001</v>
      </c>
      <c r="J16" s="186" t="s">
        <v>246</v>
      </c>
      <c r="K16" s="50">
        <v>11812338</v>
      </c>
      <c r="L16" s="49">
        <f t="shared" si="4"/>
        <v>8268636.5999999996</v>
      </c>
      <c r="M16" s="56">
        <f t="shared" si="5"/>
        <v>3543701.4000000004</v>
      </c>
      <c r="N16" s="252">
        <v>0.7</v>
      </c>
      <c r="O16" s="251">
        <v>0</v>
      </c>
      <c r="P16" s="251">
        <v>0</v>
      </c>
      <c r="Q16" s="251">
        <v>0</v>
      </c>
      <c r="R16" s="251">
        <v>0</v>
      </c>
      <c r="S16" s="251">
        <v>0</v>
      </c>
      <c r="T16" s="251">
        <v>0</v>
      </c>
      <c r="U16" s="255">
        <f t="shared" si="6"/>
        <v>8268636.5999999996</v>
      </c>
      <c r="V16" s="53"/>
      <c r="W16" s="53"/>
      <c r="X16" s="53"/>
      <c r="Y16" s="53"/>
      <c r="Z16" s="53"/>
      <c r="AA16" s="1" t="b">
        <f t="shared" si="0"/>
        <v>1</v>
      </c>
      <c r="AB16" s="45">
        <f t="shared" si="1"/>
        <v>0.7</v>
      </c>
      <c r="AC16" s="46" t="b">
        <f t="shared" si="2"/>
        <v>1</v>
      </c>
      <c r="AD16" s="46" t="b">
        <f t="shared" si="3"/>
        <v>1</v>
      </c>
    </row>
    <row r="17" spans="1:30" ht="30" customHeight="1" x14ac:dyDescent="0.25">
      <c r="A17" s="181">
        <v>15</v>
      </c>
      <c r="B17" s="249" t="s">
        <v>639</v>
      </c>
      <c r="C17" s="183" t="s">
        <v>140</v>
      </c>
      <c r="D17" s="269" t="s">
        <v>423</v>
      </c>
      <c r="E17" s="260" t="s">
        <v>85</v>
      </c>
      <c r="F17" s="55" t="s">
        <v>52</v>
      </c>
      <c r="G17" s="184" t="s">
        <v>640</v>
      </c>
      <c r="H17" s="182" t="s">
        <v>152</v>
      </c>
      <c r="I17" s="185">
        <v>4.3999999999999997E-2</v>
      </c>
      <c r="J17" s="186" t="s">
        <v>641</v>
      </c>
      <c r="K17" s="50">
        <v>722651</v>
      </c>
      <c r="L17" s="49">
        <f t="shared" si="4"/>
        <v>505855.7</v>
      </c>
      <c r="M17" s="56">
        <f t="shared" si="5"/>
        <v>216795.3</v>
      </c>
      <c r="N17" s="252">
        <v>0.7</v>
      </c>
      <c r="O17" s="251">
        <v>0</v>
      </c>
      <c r="P17" s="251">
        <v>0</v>
      </c>
      <c r="Q17" s="251">
        <v>0</v>
      </c>
      <c r="R17" s="251">
        <v>0</v>
      </c>
      <c r="S17" s="251">
        <v>0</v>
      </c>
      <c r="T17" s="251">
        <v>0</v>
      </c>
      <c r="U17" s="255">
        <f t="shared" si="6"/>
        <v>505855.7</v>
      </c>
      <c r="V17" s="53"/>
      <c r="W17" s="53"/>
      <c r="X17" s="53"/>
      <c r="Y17" s="53"/>
      <c r="Z17" s="53"/>
      <c r="AA17" s="1" t="b">
        <f t="shared" si="0"/>
        <v>1</v>
      </c>
      <c r="AB17" s="45">
        <f t="shared" si="1"/>
        <v>0.7</v>
      </c>
      <c r="AC17" s="46" t="b">
        <f t="shared" si="2"/>
        <v>1</v>
      </c>
      <c r="AD17" s="46" t="b">
        <f t="shared" si="3"/>
        <v>1</v>
      </c>
    </row>
    <row r="18" spans="1:30" ht="30" customHeight="1" x14ac:dyDescent="0.25">
      <c r="A18" s="181">
        <v>16</v>
      </c>
      <c r="B18" s="249" t="s">
        <v>590</v>
      </c>
      <c r="C18" s="183" t="s">
        <v>140</v>
      </c>
      <c r="D18" s="269" t="s">
        <v>383</v>
      </c>
      <c r="E18" s="260" t="s">
        <v>114</v>
      </c>
      <c r="F18" s="55" t="s">
        <v>54</v>
      </c>
      <c r="G18" s="184" t="s">
        <v>591</v>
      </c>
      <c r="H18" s="182" t="s">
        <v>143</v>
      </c>
      <c r="I18" s="185">
        <v>0.85499999999999998</v>
      </c>
      <c r="J18" s="186" t="s">
        <v>168</v>
      </c>
      <c r="K18" s="50">
        <v>3020000</v>
      </c>
      <c r="L18" s="49">
        <f t="shared" si="4"/>
        <v>1510000</v>
      </c>
      <c r="M18" s="56">
        <f t="shared" si="5"/>
        <v>1510000</v>
      </c>
      <c r="N18" s="252">
        <v>0.5</v>
      </c>
      <c r="O18" s="251">
        <v>0</v>
      </c>
      <c r="P18" s="251">
        <v>0</v>
      </c>
      <c r="Q18" s="251">
        <v>0</v>
      </c>
      <c r="R18" s="251">
        <v>0</v>
      </c>
      <c r="S18" s="251">
        <v>0</v>
      </c>
      <c r="T18" s="251">
        <v>0</v>
      </c>
      <c r="U18" s="255">
        <f t="shared" si="6"/>
        <v>1510000</v>
      </c>
      <c r="V18" s="53"/>
      <c r="W18" s="53"/>
      <c r="X18" s="53"/>
      <c r="Y18" s="53"/>
      <c r="Z18" s="53"/>
      <c r="AA18" s="1" t="b">
        <f t="shared" si="0"/>
        <v>1</v>
      </c>
      <c r="AB18" s="45">
        <f t="shared" si="1"/>
        <v>0.5</v>
      </c>
      <c r="AC18" s="46" t="b">
        <f t="shared" si="2"/>
        <v>1</v>
      </c>
      <c r="AD18" s="46" t="b">
        <f t="shared" si="3"/>
        <v>1</v>
      </c>
    </row>
    <row r="19" spans="1:30" ht="30" customHeight="1" x14ac:dyDescent="0.25">
      <c r="A19" s="181">
        <v>17</v>
      </c>
      <c r="B19" s="249" t="s">
        <v>481</v>
      </c>
      <c r="C19" s="183" t="s">
        <v>140</v>
      </c>
      <c r="D19" s="269" t="s">
        <v>478</v>
      </c>
      <c r="E19" s="260" t="s">
        <v>101</v>
      </c>
      <c r="F19" s="55" t="s">
        <v>54</v>
      </c>
      <c r="G19" s="184" t="s">
        <v>482</v>
      </c>
      <c r="H19" s="182" t="s">
        <v>152</v>
      </c>
      <c r="I19" s="185">
        <v>0.47399999999999998</v>
      </c>
      <c r="J19" s="186" t="s">
        <v>480</v>
      </c>
      <c r="K19" s="50">
        <v>4756476</v>
      </c>
      <c r="L19" s="49">
        <f t="shared" si="4"/>
        <v>2853885.6</v>
      </c>
      <c r="M19" s="56">
        <f t="shared" si="5"/>
        <v>1902590.4</v>
      </c>
      <c r="N19" s="259">
        <v>0.6</v>
      </c>
      <c r="O19" s="251">
        <v>0</v>
      </c>
      <c r="P19" s="251">
        <v>0</v>
      </c>
      <c r="Q19" s="251">
        <v>0</v>
      </c>
      <c r="R19" s="251">
        <v>0</v>
      </c>
      <c r="S19" s="251">
        <v>0</v>
      </c>
      <c r="T19" s="251">
        <v>0</v>
      </c>
      <c r="U19" s="255">
        <f t="shared" si="6"/>
        <v>2853885.6</v>
      </c>
      <c r="V19" s="53"/>
      <c r="W19" s="53"/>
      <c r="X19" s="53"/>
      <c r="Y19" s="53"/>
      <c r="Z19" s="53"/>
      <c r="AA19" s="1" t="b">
        <f t="shared" si="0"/>
        <v>1</v>
      </c>
      <c r="AB19" s="45">
        <f t="shared" si="1"/>
        <v>0.6</v>
      </c>
      <c r="AC19" s="46" t="b">
        <f t="shared" si="2"/>
        <v>1</v>
      </c>
      <c r="AD19" s="46" t="b">
        <f t="shared" si="3"/>
        <v>1</v>
      </c>
    </row>
    <row r="20" spans="1:30" ht="42.6" customHeight="1" x14ac:dyDescent="0.25">
      <c r="A20" s="181">
        <v>18</v>
      </c>
      <c r="B20" s="249" t="s">
        <v>563</v>
      </c>
      <c r="C20" s="183" t="s">
        <v>140</v>
      </c>
      <c r="D20" s="269" t="s">
        <v>509</v>
      </c>
      <c r="E20" s="260" t="s">
        <v>121</v>
      </c>
      <c r="F20" s="55" t="s">
        <v>58</v>
      </c>
      <c r="G20" s="184" t="s">
        <v>564</v>
      </c>
      <c r="H20" s="182" t="s">
        <v>179</v>
      </c>
      <c r="I20" s="185">
        <v>3.61</v>
      </c>
      <c r="J20" s="186" t="s">
        <v>565</v>
      </c>
      <c r="K20" s="50">
        <v>2053808</v>
      </c>
      <c r="L20" s="49">
        <f t="shared" si="4"/>
        <v>1026904</v>
      </c>
      <c r="M20" s="56">
        <f t="shared" si="5"/>
        <v>1026904</v>
      </c>
      <c r="N20" s="252">
        <v>0.5</v>
      </c>
      <c r="O20" s="251">
        <v>0</v>
      </c>
      <c r="P20" s="251">
        <v>0</v>
      </c>
      <c r="Q20" s="251">
        <v>0</v>
      </c>
      <c r="R20" s="251">
        <v>0</v>
      </c>
      <c r="S20" s="251">
        <v>0</v>
      </c>
      <c r="T20" s="251">
        <v>0</v>
      </c>
      <c r="U20" s="255">
        <f t="shared" si="6"/>
        <v>1026904</v>
      </c>
      <c r="V20" s="53"/>
      <c r="W20" s="53"/>
      <c r="X20" s="53"/>
      <c r="Y20" s="53"/>
      <c r="Z20" s="53"/>
      <c r="AA20" s="1" t="b">
        <f t="shared" si="0"/>
        <v>1</v>
      </c>
      <c r="AB20" s="45">
        <f t="shared" si="1"/>
        <v>0.5</v>
      </c>
      <c r="AC20" s="46" t="b">
        <f t="shared" si="2"/>
        <v>1</v>
      </c>
      <c r="AD20" s="46" t="b">
        <f t="shared" si="3"/>
        <v>1</v>
      </c>
    </row>
    <row r="21" spans="1:30" ht="30" customHeight="1" x14ac:dyDescent="0.25">
      <c r="A21" s="181">
        <v>19</v>
      </c>
      <c r="B21" s="249" t="s">
        <v>393</v>
      </c>
      <c r="C21" s="183" t="s">
        <v>140</v>
      </c>
      <c r="D21" s="269" t="s">
        <v>394</v>
      </c>
      <c r="E21" s="260" t="s">
        <v>95</v>
      </c>
      <c r="F21" s="55" t="s">
        <v>58</v>
      </c>
      <c r="G21" s="184" t="s">
        <v>395</v>
      </c>
      <c r="H21" s="182" t="s">
        <v>152</v>
      </c>
      <c r="I21" s="185">
        <v>0.52200000000000002</v>
      </c>
      <c r="J21" s="186" t="s">
        <v>281</v>
      </c>
      <c r="K21" s="50">
        <v>2559671</v>
      </c>
      <c r="L21" s="49">
        <f t="shared" si="4"/>
        <v>1279835.5</v>
      </c>
      <c r="M21" s="56">
        <f t="shared" si="5"/>
        <v>1279835.5</v>
      </c>
      <c r="N21" s="252">
        <v>0.5</v>
      </c>
      <c r="O21" s="251">
        <v>0</v>
      </c>
      <c r="P21" s="251">
        <v>0</v>
      </c>
      <c r="Q21" s="251">
        <v>0</v>
      </c>
      <c r="R21" s="251">
        <v>0</v>
      </c>
      <c r="S21" s="251">
        <v>0</v>
      </c>
      <c r="T21" s="251">
        <v>0</v>
      </c>
      <c r="U21" s="255">
        <f t="shared" si="6"/>
        <v>1279835.5</v>
      </c>
      <c r="V21" s="53"/>
      <c r="W21" s="53"/>
      <c r="X21" s="53"/>
      <c r="Y21" s="53"/>
      <c r="Z21" s="53"/>
      <c r="AA21" s="1" t="b">
        <f t="shared" si="0"/>
        <v>1</v>
      </c>
      <c r="AB21" s="45">
        <f t="shared" si="1"/>
        <v>0.5</v>
      </c>
      <c r="AC21" s="46" t="b">
        <f t="shared" si="2"/>
        <v>1</v>
      </c>
      <c r="AD21" s="46" t="b">
        <f t="shared" si="3"/>
        <v>1</v>
      </c>
    </row>
    <row r="22" spans="1:30" ht="30" customHeight="1" x14ac:dyDescent="0.25">
      <c r="A22" s="181">
        <v>20</v>
      </c>
      <c r="B22" s="249" t="s">
        <v>699</v>
      </c>
      <c r="C22" s="183" t="s">
        <v>140</v>
      </c>
      <c r="D22" s="269" t="s">
        <v>696</v>
      </c>
      <c r="E22" s="260" t="s">
        <v>99</v>
      </c>
      <c r="F22" s="55" t="s">
        <v>55</v>
      </c>
      <c r="G22" s="184" t="s">
        <v>700</v>
      </c>
      <c r="H22" s="182" t="s">
        <v>143</v>
      </c>
      <c r="I22" s="185">
        <v>0.34499999999999997</v>
      </c>
      <c r="J22" s="186" t="s">
        <v>701</v>
      </c>
      <c r="K22" s="50">
        <v>2170771</v>
      </c>
      <c r="L22" s="49">
        <f t="shared" si="4"/>
        <v>1085385.5</v>
      </c>
      <c r="M22" s="56">
        <f t="shared" si="5"/>
        <v>1085385.5</v>
      </c>
      <c r="N22" s="252">
        <v>0.5</v>
      </c>
      <c r="O22" s="251">
        <v>0</v>
      </c>
      <c r="P22" s="251">
        <v>0</v>
      </c>
      <c r="Q22" s="251">
        <v>0</v>
      </c>
      <c r="R22" s="251">
        <v>0</v>
      </c>
      <c r="S22" s="251">
        <v>0</v>
      </c>
      <c r="T22" s="251">
        <v>0</v>
      </c>
      <c r="U22" s="255">
        <f t="shared" si="6"/>
        <v>1085385.5</v>
      </c>
      <c r="V22" s="53"/>
      <c r="W22" s="53"/>
      <c r="X22" s="53"/>
      <c r="Y22" s="53"/>
      <c r="Z22" s="53"/>
      <c r="AA22" s="1" t="b">
        <f t="shared" si="0"/>
        <v>1</v>
      </c>
      <c r="AB22" s="45">
        <f t="shared" si="1"/>
        <v>0.5</v>
      </c>
      <c r="AC22" s="46" t="b">
        <f t="shared" si="2"/>
        <v>1</v>
      </c>
      <c r="AD22" s="46" t="b">
        <f t="shared" si="3"/>
        <v>1</v>
      </c>
    </row>
    <row r="23" spans="1:30" ht="30" customHeight="1" x14ac:dyDescent="0.25">
      <c r="A23" s="181">
        <v>21</v>
      </c>
      <c r="B23" s="249" t="s">
        <v>376</v>
      </c>
      <c r="C23" s="183" t="s">
        <v>140</v>
      </c>
      <c r="D23" s="269" t="s">
        <v>372</v>
      </c>
      <c r="E23" s="260" t="s">
        <v>130</v>
      </c>
      <c r="F23" s="55" t="s">
        <v>50</v>
      </c>
      <c r="G23" s="184" t="s">
        <v>377</v>
      </c>
      <c r="H23" s="182" t="s">
        <v>152</v>
      </c>
      <c r="I23" s="185">
        <v>0.36599999999999999</v>
      </c>
      <c r="J23" s="186" t="s">
        <v>201</v>
      </c>
      <c r="K23" s="50">
        <v>1367216</v>
      </c>
      <c r="L23" s="49">
        <f t="shared" si="4"/>
        <v>820329.6</v>
      </c>
      <c r="M23" s="56">
        <f t="shared" si="5"/>
        <v>546886.40000000002</v>
      </c>
      <c r="N23" s="252">
        <v>0.6</v>
      </c>
      <c r="O23" s="251">
        <v>0</v>
      </c>
      <c r="P23" s="251">
        <v>0</v>
      </c>
      <c r="Q23" s="251">
        <v>0</v>
      </c>
      <c r="R23" s="251">
        <v>0</v>
      </c>
      <c r="S23" s="251">
        <v>0</v>
      </c>
      <c r="T23" s="251">
        <v>0</v>
      </c>
      <c r="U23" s="255">
        <f t="shared" si="6"/>
        <v>820329.6</v>
      </c>
      <c r="V23" s="53"/>
      <c r="W23" s="53"/>
      <c r="X23" s="53"/>
      <c r="Y23" s="53"/>
      <c r="Z23" s="53"/>
      <c r="AA23" s="1" t="b">
        <f t="shared" si="0"/>
        <v>1</v>
      </c>
      <c r="AB23" s="45">
        <f t="shared" si="1"/>
        <v>0.6</v>
      </c>
      <c r="AC23" s="46" t="b">
        <f t="shared" si="2"/>
        <v>1</v>
      </c>
      <c r="AD23" s="46" t="b">
        <f t="shared" si="3"/>
        <v>1</v>
      </c>
    </row>
    <row r="24" spans="1:30" ht="30" customHeight="1" x14ac:dyDescent="0.25">
      <c r="A24" s="181">
        <v>22</v>
      </c>
      <c r="B24" s="249" t="s">
        <v>508</v>
      </c>
      <c r="C24" s="183" t="s">
        <v>140</v>
      </c>
      <c r="D24" s="269" t="s">
        <v>509</v>
      </c>
      <c r="E24" s="260" t="s">
        <v>121</v>
      </c>
      <c r="F24" s="55" t="s">
        <v>58</v>
      </c>
      <c r="G24" s="184" t="s">
        <v>510</v>
      </c>
      <c r="H24" s="182" t="s">
        <v>143</v>
      </c>
      <c r="I24" s="185">
        <v>1.45</v>
      </c>
      <c r="J24" s="186" t="s">
        <v>511</v>
      </c>
      <c r="K24" s="50">
        <v>2941740</v>
      </c>
      <c r="L24" s="49">
        <f t="shared" si="4"/>
        <v>1470870</v>
      </c>
      <c r="M24" s="56">
        <f t="shared" si="5"/>
        <v>1470870</v>
      </c>
      <c r="N24" s="252">
        <v>0.5</v>
      </c>
      <c r="O24" s="251">
        <v>0</v>
      </c>
      <c r="P24" s="251">
        <v>0</v>
      </c>
      <c r="Q24" s="251">
        <v>0</v>
      </c>
      <c r="R24" s="251">
        <v>0</v>
      </c>
      <c r="S24" s="251">
        <v>0</v>
      </c>
      <c r="T24" s="251">
        <v>0</v>
      </c>
      <c r="U24" s="255">
        <f t="shared" si="6"/>
        <v>1470870</v>
      </c>
      <c r="V24" s="53"/>
      <c r="W24" s="53"/>
      <c r="X24" s="53"/>
      <c r="Y24" s="53"/>
      <c r="Z24" s="53"/>
      <c r="AA24" s="1" t="b">
        <f t="shared" si="0"/>
        <v>1</v>
      </c>
      <c r="AB24" s="45">
        <f t="shared" si="1"/>
        <v>0.5</v>
      </c>
      <c r="AC24" s="46" t="b">
        <f t="shared" si="2"/>
        <v>1</v>
      </c>
      <c r="AD24" s="46" t="b">
        <f t="shared" si="3"/>
        <v>1</v>
      </c>
    </row>
    <row r="25" spans="1:30" ht="30" customHeight="1" x14ac:dyDescent="0.25">
      <c r="A25" s="181">
        <v>23</v>
      </c>
      <c r="B25" s="249" t="s">
        <v>628</v>
      </c>
      <c r="C25" s="183" t="s">
        <v>140</v>
      </c>
      <c r="D25" s="269" t="s">
        <v>629</v>
      </c>
      <c r="E25" s="260" t="s">
        <v>76</v>
      </c>
      <c r="F25" s="55" t="s">
        <v>51</v>
      </c>
      <c r="G25" s="184" t="s">
        <v>630</v>
      </c>
      <c r="H25" s="182" t="s">
        <v>143</v>
      </c>
      <c r="I25" s="185">
        <v>0.308</v>
      </c>
      <c r="J25" s="186" t="s">
        <v>353</v>
      </c>
      <c r="K25" s="50">
        <v>2035596</v>
      </c>
      <c r="L25" s="49">
        <f t="shared" si="4"/>
        <v>1424917.2</v>
      </c>
      <c r="M25" s="56">
        <f t="shared" si="5"/>
        <v>610678.80000000005</v>
      </c>
      <c r="N25" s="252">
        <v>0.7</v>
      </c>
      <c r="O25" s="251">
        <v>0</v>
      </c>
      <c r="P25" s="251">
        <v>0</v>
      </c>
      <c r="Q25" s="251">
        <v>0</v>
      </c>
      <c r="R25" s="251">
        <v>0</v>
      </c>
      <c r="S25" s="251">
        <v>0</v>
      </c>
      <c r="T25" s="251">
        <v>0</v>
      </c>
      <c r="U25" s="255">
        <f t="shared" si="6"/>
        <v>1424917.2</v>
      </c>
      <c r="V25" s="53"/>
      <c r="W25" s="53"/>
      <c r="X25" s="53"/>
      <c r="Y25" s="53"/>
      <c r="Z25" s="53"/>
      <c r="AA25" s="1" t="b">
        <f t="shared" si="0"/>
        <v>1</v>
      </c>
      <c r="AB25" s="45">
        <f t="shared" si="1"/>
        <v>0.7</v>
      </c>
      <c r="AC25" s="46" t="b">
        <f t="shared" si="2"/>
        <v>1</v>
      </c>
      <c r="AD25" s="46" t="b">
        <f t="shared" si="3"/>
        <v>1</v>
      </c>
    </row>
    <row r="26" spans="1:30" ht="30" customHeight="1" x14ac:dyDescent="0.25">
      <c r="A26" s="181">
        <v>24</v>
      </c>
      <c r="B26" s="249" t="s">
        <v>166</v>
      </c>
      <c r="C26" s="183" t="s">
        <v>140</v>
      </c>
      <c r="D26" s="269" t="s">
        <v>167</v>
      </c>
      <c r="E26" s="260" t="s">
        <v>128</v>
      </c>
      <c r="F26" s="55" t="s">
        <v>54</v>
      </c>
      <c r="G26" s="184" t="s">
        <v>169</v>
      </c>
      <c r="H26" s="182" t="s">
        <v>143</v>
      </c>
      <c r="I26" s="185">
        <v>0.221</v>
      </c>
      <c r="J26" s="186" t="s">
        <v>168</v>
      </c>
      <c r="K26" s="50">
        <v>594945</v>
      </c>
      <c r="L26" s="49">
        <f t="shared" si="4"/>
        <v>297472.5</v>
      </c>
      <c r="M26" s="56">
        <f t="shared" si="5"/>
        <v>297472.5</v>
      </c>
      <c r="N26" s="252">
        <v>0.5</v>
      </c>
      <c r="O26" s="251">
        <v>0</v>
      </c>
      <c r="P26" s="251">
        <v>0</v>
      </c>
      <c r="Q26" s="251">
        <v>0</v>
      </c>
      <c r="R26" s="251">
        <v>0</v>
      </c>
      <c r="S26" s="251">
        <v>0</v>
      </c>
      <c r="T26" s="251">
        <v>0</v>
      </c>
      <c r="U26" s="255">
        <f t="shared" si="6"/>
        <v>297472.5</v>
      </c>
      <c r="V26" s="53"/>
      <c r="W26" s="53"/>
      <c r="X26" s="53"/>
      <c r="Y26" s="53"/>
      <c r="Z26" s="53"/>
      <c r="AA26" s="1" t="b">
        <f t="shared" si="0"/>
        <v>1</v>
      </c>
      <c r="AB26" s="45">
        <f t="shared" si="1"/>
        <v>0.5</v>
      </c>
      <c r="AC26" s="46" t="b">
        <f t="shared" si="2"/>
        <v>1</v>
      </c>
      <c r="AD26" s="46" t="b">
        <f t="shared" si="3"/>
        <v>1</v>
      </c>
    </row>
    <row r="27" spans="1:30" ht="30" customHeight="1" x14ac:dyDescent="0.25">
      <c r="A27" s="181">
        <v>25</v>
      </c>
      <c r="B27" s="249" t="s">
        <v>587</v>
      </c>
      <c r="C27" s="183" t="s">
        <v>140</v>
      </c>
      <c r="D27" s="269" t="s">
        <v>585</v>
      </c>
      <c r="E27" s="260" t="s">
        <v>75</v>
      </c>
      <c r="F27" s="55" t="s">
        <v>53</v>
      </c>
      <c r="G27" s="184" t="s">
        <v>588</v>
      </c>
      <c r="H27" s="182" t="s">
        <v>143</v>
      </c>
      <c r="I27" s="185">
        <v>0.13</v>
      </c>
      <c r="J27" s="186" t="s">
        <v>589</v>
      </c>
      <c r="K27" s="50">
        <v>800000</v>
      </c>
      <c r="L27" s="49">
        <f t="shared" si="4"/>
        <v>480000</v>
      </c>
      <c r="M27" s="56">
        <f t="shared" si="5"/>
        <v>320000</v>
      </c>
      <c r="N27" s="252">
        <v>0.6</v>
      </c>
      <c r="O27" s="251">
        <v>0</v>
      </c>
      <c r="P27" s="251">
        <v>0</v>
      </c>
      <c r="Q27" s="251">
        <v>0</v>
      </c>
      <c r="R27" s="251">
        <v>0</v>
      </c>
      <c r="S27" s="251">
        <v>0</v>
      </c>
      <c r="T27" s="251">
        <v>0</v>
      </c>
      <c r="U27" s="255">
        <f t="shared" si="6"/>
        <v>480000</v>
      </c>
      <c r="V27" s="53"/>
      <c r="W27" s="53"/>
      <c r="X27" s="53"/>
      <c r="Y27" s="53"/>
      <c r="Z27" s="53"/>
      <c r="AA27" s="1" t="b">
        <f t="shared" si="0"/>
        <v>1</v>
      </c>
      <c r="AB27" s="45">
        <f t="shared" si="1"/>
        <v>0.6</v>
      </c>
      <c r="AC27" s="46" t="b">
        <f t="shared" si="2"/>
        <v>1</v>
      </c>
      <c r="AD27" s="46" t="b">
        <f t="shared" si="3"/>
        <v>1</v>
      </c>
    </row>
    <row r="28" spans="1:30" ht="33" customHeight="1" x14ac:dyDescent="0.25">
      <c r="A28" s="181">
        <v>26</v>
      </c>
      <c r="B28" s="249" t="s">
        <v>677</v>
      </c>
      <c r="C28" s="183" t="s">
        <v>140</v>
      </c>
      <c r="D28" s="269" t="s">
        <v>672</v>
      </c>
      <c r="E28" s="260" t="s">
        <v>134</v>
      </c>
      <c r="F28" s="55" t="s">
        <v>54</v>
      </c>
      <c r="G28" s="184" t="s">
        <v>678</v>
      </c>
      <c r="H28" s="182" t="s">
        <v>152</v>
      </c>
      <c r="I28" s="185">
        <v>0.622</v>
      </c>
      <c r="J28" s="186" t="s">
        <v>500</v>
      </c>
      <c r="K28" s="50">
        <v>1760500</v>
      </c>
      <c r="L28" s="49">
        <f t="shared" si="4"/>
        <v>880250</v>
      </c>
      <c r="M28" s="56">
        <f t="shared" si="5"/>
        <v>880250</v>
      </c>
      <c r="N28" s="252">
        <v>0.5</v>
      </c>
      <c r="O28" s="251">
        <v>0</v>
      </c>
      <c r="P28" s="251">
        <v>0</v>
      </c>
      <c r="Q28" s="251">
        <v>0</v>
      </c>
      <c r="R28" s="251">
        <v>0</v>
      </c>
      <c r="S28" s="251">
        <v>0</v>
      </c>
      <c r="T28" s="251">
        <v>0</v>
      </c>
      <c r="U28" s="255">
        <f t="shared" si="6"/>
        <v>880250</v>
      </c>
      <c r="V28" s="53"/>
      <c r="W28" s="53"/>
      <c r="X28" s="53"/>
      <c r="Y28" s="53"/>
      <c r="Z28" s="53"/>
      <c r="AA28" s="1" t="b">
        <f t="shared" si="0"/>
        <v>1</v>
      </c>
      <c r="AB28" s="45">
        <f t="shared" si="1"/>
        <v>0.5</v>
      </c>
      <c r="AC28" s="46" t="b">
        <f t="shared" si="2"/>
        <v>1</v>
      </c>
      <c r="AD28" s="46" t="b">
        <f t="shared" si="3"/>
        <v>1</v>
      </c>
    </row>
    <row r="29" spans="1:30" ht="42" customHeight="1" x14ac:dyDescent="0.25">
      <c r="A29" s="181">
        <v>27</v>
      </c>
      <c r="B29" s="249" t="s">
        <v>660</v>
      </c>
      <c r="C29" s="183" t="s">
        <v>140</v>
      </c>
      <c r="D29" s="269" t="s">
        <v>661</v>
      </c>
      <c r="E29" s="260" t="s">
        <v>135</v>
      </c>
      <c r="F29" s="55" t="s">
        <v>57</v>
      </c>
      <c r="G29" s="184" t="s">
        <v>662</v>
      </c>
      <c r="H29" s="182" t="s">
        <v>143</v>
      </c>
      <c r="I29" s="185">
        <v>0.70499999999999996</v>
      </c>
      <c r="J29" s="186" t="s">
        <v>218</v>
      </c>
      <c r="K29" s="50">
        <v>1157700</v>
      </c>
      <c r="L29" s="49">
        <f t="shared" si="4"/>
        <v>578850</v>
      </c>
      <c r="M29" s="56">
        <f t="shared" si="5"/>
        <v>578850</v>
      </c>
      <c r="N29" s="252">
        <v>0.5</v>
      </c>
      <c r="O29" s="251">
        <v>0</v>
      </c>
      <c r="P29" s="251">
        <v>0</v>
      </c>
      <c r="Q29" s="251">
        <v>0</v>
      </c>
      <c r="R29" s="251">
        <v>0</v>
      </c>
      <c r="S29" s="251">
        <v>0</v>
      </c>
      <c r="T29" s="251">
        <v>0</v>
      </c>
      <c r="U29" s="255">
        <f t="shared" si="6"/>
        <v>578850</v>
      </c>
      <c r="V29" s="53"/>
      <c r="W29" s="53"/>
      <c r="X29" s="53"/>
      <c r="Y29" s="53"/>
      <c r="Z29" s="53"/>
      <c r="AA29" s="1" t="b">
        <f t="shared" si="0"/>
        <v>1</v>
      </c>
      <c r="AB29" s="45">
        <f t="shared" si="1"/>
        <v>0.5</v>
      </c>
      <c r="AC29" s="46" t="b">
        <f t="shared" si="2"/>
        <v>1</v>
      </c>
      <c r="AD29" s="46" t="b">
        <f t="shared" si="3"/>
        <v>1</v>
      </c>
    </row>
    <row r="30" spans="1:30" ht="30" customHeight="1" x14ac:dyDescent="0.25">
      <c r="A30" s="181">
        <v>28</v>
      </c>
      <c r="B30" s="249" t="s">
        <v>183</v>
      </c>
      <c r="C30" s="183" t="s">
        <v>140</v>
      </c>
      <c r="D30" s="269" t="s">
        <v>184</v>
      </c>
      <c r="E30" s="260" t="s">
        <v>74</v>
      </c>
      <c r="F30" s="55" t="s">
        <v>50</v>
      </c>
      <c r="G30" s="184" t="s">
        <v>185</v>
      </c>
      <c r="H30" s="182" t="s">
        <v>179</v>
      </c>
      <c r="I30" s="185">
        <v>0.186</v>
      </c>
      <c r="J30" s="186" t="s">
        <v>186</v>
      </c>
      <c r="K30" s="50">
        <v>534189</v>
      </c>
      <c r="L30" s="49">
        <f t="shared" si="4"/>
        <v>373932.3</v>
      </c>
      <c r="M30" s="56">
        <f t="shared" si="5"/>
        <v>160256.70000000001</v>
      </c>
      <c r="N30" s="252">
        <v>0.7</v>
      </c>
      <c r="O30" s="251">
        <v>0</v>
      </c>
      <c r="P30" s="251">
        <v>0</v>
      </c>
      <c r="Q30" s="251">
        <v>0</v>
      </c>
      <c r="R30" s="251">
        <v>0</v>
      </c>
      <c r="S30" s="251">
        <v>0</v>
      </c>
      <c r="T30" s="251">
        <v>0</v>
      </c>
      <c r="U30" s="255">
        <f t="shared" si="6"/>
        <v>373932.3</v>
      </c>
      <c r="V30" s="53"/>
      <c r="W30" s="53"/>
      <c r="X30" s="53"/>
      <c r="Y30" s="53"/>
      <c r="Z30" s="53"/>
      <c r="AA30" s="1" t="b">
        <f t="shared" si="0"/>
        <v>1</v>
      </c>
      <c r="AB30" s="45">
        <f t="shared" si="1"/>
        <v>0.7</v>
      </c>
      <c r="AC30" s="46" t="b">
        <f t="shared" si="2"/>
        <v>1</v>
      </c>
      <c r="AD30" s="46" t="b">
        <f t="shared" si="3"/>
        <v>1</v>
      </c>
    </row>
    <row r="31" spans="1:30" ht="30" customHeight="1" x14ac:dyDescent="0.25">
      <c r="A31" s="181">
        <v>29</v>
      </c>
      <c r="B31" s="249" t="s">
        <v>154</v>
      </c>
      <c r="C31" s="183" t="s">
        <v>140</v>
      </c>
      <c r="D31" s="269" t="s">
        <v>155</v>
      </c>
      <c r="E31" s="260" t="s">
        <v>119</v>
      </c>
      <c r="F31" s="55" t="s">
        <v>59</v>
      </c>
      <c r="G31" s="184" t="s">
        <v>157</v>
      </c>
      <c r="H31" s="182" t="s">
        <v>143</v>
      </c>
      <c r="I31" s="185">
        <v>0.80800000000000005</v>
      </c>
      <c r="J31" s="186" t="s">
        <v>156</v>
      </c>
      <c r="K31" s="50">
        <v>1763372</v>
      </c>
      <c r="L31" s="49">
        <f t="shared" si="4"/>
        <v>881686</v>
      </c>
      <c r="M31" s="56">
        <f t="shared" si="5"/>
        <v>881686</v>
      </c>
      <c r="N31" s="252">
        <v>0.5</v>
      </c>
      <c r="O31" s="251">
        <v>0</v>
      </c>
      <c r="P31" s="251">
        <v>0</v>
      </c>
      <c r="Q31" s="251">
        <v>0</v>
      </c>
      <c r="R31" s="251">
        <v>0</v>
      </c>
      <c r="S31" s="251">
        <v>0</v>
      </c>
      <c r="T31" s="251">
        <v>0</v>
      </c>
      <c r="U31" s="255">
        <f t="shared" si="6"/>
        <v>881686</v>
      </c>
      <c r="V31" s="53"/>
      <c r="W31" s="53"/>
      <c r="X31" s="53"/>
      <c r="Y31" s="53"/>
      <c r="Z31" s="53"/>
      <c r="AA31" s="1" t="b">
        <f t="shared" si="0"/>
        <v>1</v>
      </c>
      <c r="AB31" s="45">
        <f t="shared" si="1"/>
        <v>0.5</v>
      </c>
      <c r="AC31" s="46" t="b">
        <f t="shared" si="2"/>
        <v>1</v>
      </c>
      <c r="AD31" s="46" t="b">
        <f t="shared" si="3"/>
        <v>1</v>
      </c>
    </row>
    <row r="32" spans="1:30" ht="30" customHeight="1" x14ac:dyDescent="0.25">
      <c r="A32" s="181">
        <v>30</v>
      </c>
      <c r="B32" s="249" t="s">
        <v>273</v>
      </c>
      <c r="C32" s="183" t="s">
        <v>140</v>
      </c>
      <c r="D32" s="269" t="s">
        <v>274</v>
      </c>
      <c r="E32" s="260" t="s">
        <v>133</v>
      </c>
      <c r="F32" s="55" t="s">
        <v>63</v>
      </c>
      <c r="G32" s="184" t="s">
        <v>275</v>
      </c>
      <c r="H32" s="182" t="s">
        <v>143</v>
      </c>
      <c r="I32" s="185">
        <v>0.316</v>
      </c>
      <c r="J32" s="186" t="s">
        <v>156</v>
      </c>
      <c r="K32" s="50">
        <v>936544</v>
      </c>
      <c r="L32" s="49">
        <f t="shared" si="4"/>
        <v>468272</v>
      </c>
      <c r="M32" s="56">
        <f t="shared" si="5"/>
        <v>468272</v>
      </c>
      <c r="N32" s="252">
        <v>0.5</v>
      </c>
      <c r="O32" s="251">
        <v>0</v>
      </c>
      <c r="P32" s="251">
        <v>0</v>
      </c>
      <c r="Q32" s="251">
        <v>0</v>
      </c>
      <c r="R32" s="251">
        <v>0</v>
      </c>
      <c r="S32" s="251">
        <v>0</v>
      </c>
      <c r="T32" s="251">
        <v>0</v>
      </c>
      <c r="U32" s="255">
        <f t="shared" si="6"/>
        <v>468272</v>
      </c>
      <c r="V32" s="53"/>
      <c r="W32" s="53"/>
      <c r="X32" s="53"/>
      <c r="Y32" s="53"/>
      <c r="Z32" s="53"/>
      <c r="AA32" s="1" t="b">
        <f t="shared" si="0"/>
        <v>1</v>
      </c>
      <c r="AB32" s="45">
        <f t="shared" si="1"/>
        <v>0.5</v>
      </c>
      <c r="AC32" s="46" t="b">
        <f t="shared" si="2"/>
        <v>1</v>
      </c>
      <c r="AD32" s="46" t="b">
        <f t="shared" si="3"/>
        <v>1</v>
      </c>
    </row>
    <row r="33" spans="1:30" ht="30" customHeight="1" x14ac:dyDescent="0.25">
      <c r="A33" s="181">
        <v>31</v>
      </c>
      <c r="B33" s="249" t="s">
        <v>617</v>
      </c>
      <c r="C33" s="183" t="s">
        <v>140</v>
      </c>
      <c r="D33" s="269" t="s">
        <v>208</v>
      </c>
      <c r="E33" s="260" t="s">
        <v>97</v>
      </c>
      <c r="F33" s="55" t="s">
        <v>52</v>
      </c>
      <c r="G33" s="184" t="s">
        <v>618</v>
      </c>
      <c r="H33" s="182" t="s">
        <v>179</v>
      </c>
      <c r="I33" s="185">
        <v>2.661</v>
      </c>
      <c r="J33" s="186" t="s">
        <v>201</v>
      </c>
      <c r="K33" s="50">
        <v>2037115</v>
      </c>
      <c r="L33" s="49">
        <f t="shared" si="4"/>
        <v>1018557.5</v>
      </c>
      <c r="M33" s="56">
        <f t="shared" si="5"/>
        <v>1018557.5</v>
      </c>
      <c r="N33" s="252">
        <v>0.5</v>
      </c>
      <c r="O33" s="251">
        <v>0</v>
      </c>
      <c r="P33" s="251">
        <v>0</v>
      </c>
      <c r="Q33" s="251">
        <v>0</v>
      </c>
      <c r="R33" s="251">
        <v>0</v>
      </c>
      <c r="S33" s="251">
        <v>0</v>
      </c>
      <c r="T33" s="251">
        <v>0</v>
      </c>
      <c r="U33" s="255">
        <f t="shared" si="6"/>
        <v>1018557.5</v>
      </c>
      <c r="V33" s="53"/>
      <c r="W33" s="53"/>
      <c r="X33" s="53"/>
      <c r="Y33" s="53"/>
      <c r="Z33" s="53"/>
      <c r="AA33" s="1" t="b">
        <f t="shared" si="0"/>
        <v>1</v>
      </c>
      <c r="AB33" s="45">
        <f t="shared" si="1"/>
        <v>0.5</v>
      </c>
      <c r="AC33" s="46" t="b">
        <f t="shared" si="2"/>
        <v>1</v>
      </c>
      <c r="AD33" s="46" t="b">
        <f t="shared" si="3"/>
        <v>1</v>
      </c>
    </row>
    <row r="34" spans="1:30" ht="30" customHeight="1" x14ac:dyDescent="0.25">
      <c r="A34" s="181">
        <v>32</v>
      </c>
      <c r="B34" s="249" t="s">
        <v>473</v>
      </c>
      <c r="C34" s="183" t="s">
        <v>140</v>
      </c>
      <c r="D34" s="269" t="s">
        <v>470</v>
      </c>
      <c r="E34" s="260" t="s">
        <v>93</v>
      </c>
      <c r="F34" s="55" t="s">
        <v>64</v>
      </c>
      <c r="G34" s="184" t="s">
        <v>474</v>
      </c>
      <c r="H34" s="182" t="s">
        <v>179</v>
      </c>
      <c r="I34" s="185">
        <v>0.34499999999999997</v>
      </c>
      <c r="J34" s="186" t="s">
        <v>472</v>
      </c>
      <c r="K34" s="50">
        <v>732216</v>
      </c>
      <c r="L34" s="49">
        <f t="shared" si="4"/>
        <v>366108</v>
      </c>
      <c r="M34" s="56">
        <f t="shared" si="5"/>
        <v>366108</v>
      </c>
      <c r="N34" s="252">
        <v>0.5</v>
      </c>
      <c r="O34" s="251">
        <v>0</v>
      </c>
      <c r="P34" s="251">
        <v>0</v>
      </c>
      <c r="Q34" s="251">
        <v>0</v>
      </c>
      <c r="R34" s="251">
        <v>0</v>
      </c>
      <c r="S34" s="251">
        <v>0</v>
      </c>
      <c r="T34" s="251">
        <v>0</v>
      </c>
      <c r="U34" s="255">
        <f t="shared" si="6"/>
        <v>366108</v>
      </c>
      <c r="V34" s="53"/>
      <c r="W34" s="53"/>
      <c r="X34" s="53"/>
      <c r="Y34" s="53"/>
      <c r="Z34" s="53"/>
      <c r="AA34" s="1" t="b">
        <f t="shared" si="0"/>
        <v>1</v>
      </c>
      <c r="AB34" s="45">
        <f t="shared" si="1"/>
        <v>0.5</v>
      </c>
      <c r="AC34" s="46" t="b">
        <f t="shared" si="2"/>
        <v>1</v>
      </c>
      <c r="AD34" s="46" t="b">
        <f t="shared" si="3"/>
        <v>1</v>
      </c>
    </row>
    <row r="35" spans="1:30" ht="30" customHeight="1" x14ac:dyDescent="0.25">
      <c r="A35" s="181">
        <v>33</v>
      </c>
      <c r="B35" s="249" t="s">
        <v>299</v>
      </c>
      <c r="C35" s="183" t="s">
        <v>140</v>
      </c>
      <c r="D35" s="269" t="s">
        <v>293</v>
      </c>
      <c r="E35" s="260" t="s">
        <v>87</v>
      </c>
      <c r="F35" s="55" t="s">
        <v>60</v>
      </c>
      <c r="G35" s="184" t="s">
        <v>300</v>
      </c>
      <c r="H35" s="182" t="s">
        <v>143</v>
      </c>
      <c r="I35" s="185">
        <v>0.183</v>
      </c>
      <c r="J35" s="186" t="s">
        <v>295</v>
      </c>
      <c r="K35" s="50">
        <v>1489016</v>
      </c>
      <c r="L35" s="49">
        <f t="shared" si="4"/>
        <v>893409.6</v>
      </c>
      <c r="M35" s="56">
        <f t="shared" si="5"/>
        <v>595606.4</v>
      </c>
      <c r="N35" s="252">
        <v>0.6</v>
      </c>
      <c r="O35" s="251">
        <v>0</v>
      </c>
      <c r="P35" s="251">
        <v>0</v>
      </c>
      <c r="Q35" s="251">
        <v>0</v>
      </c>
      <c r="R35" s="251">
        <v>0</v>
      </c>
      <c r="S35" s="251">
        <v>0</v>
      </c>
      <c r="T35" s="251">
        <v>0</v>
      </c>
      <c r="U35" s="255">
        <f t="shared" si="6"/>
        <v>893409.6</v>
      </c>
      <c r="V35" s="53"/>
      <c r="W35" s="53"/>
      <c r="X35" s="53"/>
      <c r="Y35" s="53"/>
      <c r="Z35" s="53"/>
      <c r="AA35" s="1" t="b">
        <f t="shared" si="0"/>
        <v>1</v>
      </c>
      <c r="AB35" s="45">
        <f t="shared" si="1"/>
        <v>0.6</v>
      </c>
      <c r="AC35" s="46" t="b">
        <f t="shared" si="2"/>
        <v>1</v>
      </c>
      <c r="AD35" s="46" t="b">
        <f t="shared" si="3"/>
        <v>1</v>
      </c>
    </row>
    <row r="36" spans="1:30" ht="30" customHeight="1" x14ac:dyDescent="0.25">
      <c r="A36" s="181">
        <v>34</v>
      </c>
      <c r="B36" s="249" t="s">
        <v>187</v>
      </c>
      <c r="C36" s="183" t="s">
        <v>140</v>
      </c>
      <c r="D36" s="269" t="s">
        <v>184</v>
      </c>
      <c r="E36" s="260" t="s">
        <v>74</v>
      </c>
      <c r="F36" s="55" t="s">
        <v>50</v>
      </c>
      <c r="G36" s="184" t="s">
        <v>188</v>
      </c>
      <c r="H36" s="182" t="s">
        <v>179</v>
      </c>
      <c r="I36" s="185">
        <v>0.28100000000000003</v>
      </c>
      <c r="J36" s="186" t="s">
        <v>186</v>
      </c>
      <c r="K36" s="50">
        <v>426722</v>
      </c>
      <c r="L36" s="49">
        <f t="shared" si="4"/>
        <v>298705.40000000002</v>
      </c>
      <c r="M36" s="56">
        <f t="shared" si="5"/>
        <v>128016.59999999998</v>
      </c>
      <c r="N36" s="252">
        <v>0.7</v>
      </c>
      <c r="O36" s="251">
        <v>0</v>
      </c>
      <c r="P36" s="251">
        <v>0</v>
      </c>
      <c r="Q36" s="251">
        <v>0</v>
      </c>
      <c r="R36" s="251">
        <v>0</v>
      </c>
      <c r="S36" s="251">
        <v>0</v>
      </c>
      <c r="T36" s="251">
        <v>0</v>
      </c>
      <c r="U36" s="255">
        <f t="shared" si="6"/>
        <v>298705.40000000002</v>
      </c>
      <c r="V36" s="53"/>
      <c r="W36" s="53"/>
      <c r="X36" s="53"/>
      <c r="Y36" s="53"/>
      <c r="Z36" s="53"/>
      <c r="AA36" s="1" t="b">
        <f t="shared" si="0"/>
        <v>1</v>
      </c>
      <c r="AB36" s="45">
        <f t="shared" si="1"/>
        <v>0.7</v>
      </c>
      <c r="AC36" s="46" t="b">
        <f t="shared" si="2"/>
        <v>1</v>
      </c>
      <c r="AD36" s="46" t="b">
        <f t="shared" si="3"/>
        <v>1</v>
      </c>
    </row>
    <row r="37" spans="1:30" ht="30" customHeight="1" x14ac:dyDescent="0.25">
      <c r="A37" s="181">
        <v>35</v>
      </c>
      <c r="B37" s="249" t="s">
        <v>523</v>
      </c>
      <c r="C37" s="183" t="s">
        <v>140</v>
      </c>
      <c r="D37" s="269" t="s">
        <v>521</v>
      </c>
      <c r="E37" s="260" t="s">
        <v>129</v>
      </c>
      <c r="F37" s="55" t="s">
        <v>54</v>
      </c>
      <c r="G37" s="184" t="s">
        <v>524</v>
      </c>
      <c r="H37" s="182" t="s">
        <v>143</v>
      </c>
      <c r="I37" s="185">
        <v>0.15</v>
      </c>
      <c r="J37" s="186" t="s">
        <v>525</v>
      </c>
      <c r="K37" s="50">
        <v>655000</v>
      </c>
      <c r="L37" s="49">
        <f t="shared" si="4"/>
        <v>327500</v>
      </c>
      <c r="M37" s="56">
        <f t="shared" si="5"/>
        <v>327500</v>
      </c>
      <c r="N37" s="252">
        <v>0.5</v>
      </c>
      <c r="O37" s="251">
        <v>0</v>
      </c>
      <c r="P37" s="251">
        <v>0</v>
      </c>
      <c r="Q37" s="251">
        <v>0</v>
      </c>
      <c r="R37" s="251">
        <v>0</v>
      </c>
      <c r="S37" s="251">
        <v>0</v>
      </c>
      <c r="T37" s="251">
        <v>0</v>
      </c>
      <c r="U37" s="255">
        <f t="shared" si="6"/>
        <v>327500</v>
      </c>
      <c r="V37" s="53"/>
      <c r="W37" s="53"/>
      <c r="X37" s="53"/>
      <c r="Y37" s="53"/>
      <c r="Z37" s="53"/>
      <c r="AA37" s="1" t="b">
        <f t="shared" si="0"/>
        <v>1</v>
      </c>
      <c r="AB37" s="45">
        <f t="shared" si="1"/>
        <v>0.5</v>
      </c>
      <c r="AC37" s="46" t="b">
        <f t="shared" si="2"/>
        <v>1</v>
      </c>
      <c r="AD37" s="46" t="b">
        <f t="shared" si="3"/>
        <v>1</v>
      </c>
    </row>
    <row r="38" spans="1:30" ht="30" customHeight="1" x14ac:dyDescent="0.25">
      <c r="A38" s="181">
        <v>36</v>
      </c>
      <c r="B38" s="249" t="s">
        <v>779</v>
      </c>
      <c r="C38" s="183" t="s">
        <v>140</v>
      </c>
      <c r="D38" s="269" t="s">
        <v>293</v>
      </c>
      <c r="E38" s="260" t="s">
        <v>87</v>
      </c>
      <c r="F38" s="55" t="s">
        <v>60</v>
      </c>
      <c r="G38" s="184" t="s">
        <v>301</v>
      </c>
      <c r="H38" s="182" t="s">
        <v>152</v>
      </c>
      <c r="I38" s="185">
        <v>0.121</v>
      </c>
      <c r="J38" s="276" t="s">
        <v>302</v>
      </c>
      <c r="K38" s="271">
        <v>1300575</v>
      </c>
      <c r="L38" s="49">
        <f>ROUNDDOWN(K38*N38,2)</f>
        <v>780345</v>
      </c>
      <c r="M38" s="56">
        <f>K38-L38</f>
        <v>520230</v>
      </c>
      <c r="N38" s="252">
        <v>0.6</v>
      </c>
      <c r="O38" s="251">
        <v>0</v>
      </c>
      <c r="P38" s="251">
        <v>0</v>
      </c>
      <c r="Q38" s="251">
        <v>0</v>
      </c>
      <c r="R38" s="251">
        <v>0</v>
      </c>
      <c r="S38" s="251">
        <v>0</v>
      </c>
      <c r="T38" s="251">
        <v>0</v>
      </c>
      <c r="U38" s="255">
        <f t="shared" si="6"/>
        <v>780345</v>
      </c>
      <c r="V38" s="53"/>
      <c r="W38" s="53"/>
      <c r="X38" s="53"/>
      <c r="Y38" s="53"/>
      <c r="Z38" s="53"/>
      <c r="AA38" s="1" t="b">
        <f t="shared" si="0"/>
        <v>1</v>
      </c>
      <c r="AB38" s="45">
        <f t="shared" si="1"/>
        <v>0.6</v>
      </c>
      <c r="AC38" s="46" t="b">
        <f t="shared" si="2"/>
        <v>1</v>
      </c>
      <c r="AD38" s="46" t="b">
        <f t="shared" si="3"/>
        <v>1</v>
      </c>
    </row>
    <row r="39" spans="1:30" ht="30" customHeight="1" x14ac:dyDescent="0.25">
      <c r="A39" s="181">
        <v>37</v>
      </c>
      <c r="B39" s="249" t="s">
        <v>391</v>
      </c>
      <c r="C39" s="183" t="s">
        <v>140</v>
      </c>
      <c r="D39" s="269" t="s">
        <v>385</v>
      </c>
      <c r="E39" s="260" t="s">
        <v>94</v>
      </c>
      <c r="F39" s="55" t="s">
        <v>57</v>
      </c>
      <c r="G39" s="184" t="s">
        <v>392</v>
      </c>
      <c r="H39" s="182" t="s">
        <v>143</v>
      </c>
      <c r="I39" s="185">
        <v>0.65</v>
      </c>
      <c r="J39" s="276" t="s">
        <v>210</v>
      </c>
      <c r="K39" s="271">
        <v>3574695</v>
      </c>
      <c r="L39" s="49">
        <f t="shared" si="4"/>
        <v>2144817</v>
      </c>
      <c r="M39" s="56">
        <f t="shared" si="5"/>
        <v>1429878</v>
      </c>
      <c r="N39" s="252">
        <v>0.6</v>
      </c>
      <c r="O39" s="251">
        <v>0</v>
      </c>
      <c r="P39" s="251">
        <v>0</v>
      </c>
      <c r="Q39" s="251">
        <v>0</v>
      </c>
      <c r="R39" s="251">
        <v>0</v>
      </c>
      <c r="S39" s="251">
        <v>0</v>
      </c>
      <c r="T39" s="251">
        <v>0</v>
      </c>
      <c r="U39" s="255">
        <f t="shared" si="6"/>
        <v>2144817</v>
      </c>
      <c r="V39" s="53"/>
      <c r="W39" s="53"/>
      <c r="X39" s="53"/>
      <c r="Y39" s="53"/>
      <c r="Z39" s="53"/>
      <c r="AA39" s="1" t="b">
        <f t="shared" si="0"/>
        <v>1</v>
      </c>
      <c r="AB39" s="45">
        <f t="shared" si="1"/>
        <v>0.6</v>
      </c>
      <c r="AC39" s="46" t="b">
        <f t="shared" si="2"/>
        <v>1</v>
      </c>
      <c r="AD39" s="46" t="b">
        <f t="shared" si="3"/>
        <v>1</v>
      </c>
    </row>
    <row r="40" spans="1:30" ht="30" customHeight="1" x14ac:dyDescent="0.25">
      <c r="A40" s="181">
        <v>38</v>
      </c>
      <c r="B40" s="249" t="s">
        <v>682</v>
      </c>
      <c r="C40" s="183" t="s">
        <v>140</v>
      </c>
      <c r="D40" s="269" t="s">
        <v>683</v>
      </c>
      <c r="E40" s="260" t="s">
        <v>120</v>
      </c>
      <c r="F40" s="55" t="s">
        <v>50</v>
      </c>
      <c r="G40" s="184" t="s">
        <v>684</v>
      </c>
      <c r="H40" s="182" t="s">
        <v>152</v>
      </c>
      <c r="I40" s="185">
        <v>2.7810000000000001</v>
      </c>
      <c r="J40" s="276" t="s">
        <v>186</v>
      </c>
      <c r="K40" s="271">
        <v>4081294</v>
      </c>
      <c r="L40" s="49">
        <f t="shared" si="4"/>
        <v>2040647</v>
      </c>
      <c r="M40" s="56">
        <f t="shared" si="5"/>
        <v>2040647</v>
      </c>
      <c r="N40" s="252">
        <v>0.5</v>
      </c>
      <c r="O40" s="251">
        <v>0</v>
      </c>
      <c r="P40" s="251">
        <v>0</v>
      </c>
      <c r="Q40" s="251">
        <v>0</v>
      </c>
      <c r="R40" s="251">
        <v>0</v>
      </c>
      <c r="S40" s="251">
        <v>0</v>
      </c>
      <c r="T40" s="251">
        <v>0</v>
      </c>
      <c r="U40" s="255">
        <f t="shared" si="6"/>
        <v>2040647</v>
      </c>
      <c r="V40" s="53"/>
      <c r="W40" s="53"/>
      <c r="X40" s="53"/>
      <c r="Y40" s="53"/>
      <c r="Z40" s="53"/>
      <c r="AA40" s="1" t="b">
        <f t="shared" si="0"/>
        <v>1</v>
      </c>
      <c r="AB40" s="45">
        <f t="shared" si="1"/>
        <v>0.5</v>
      </c>
      <c r="AC40" s="46" t="b">
        <f t="shared" si="2"/>
        <v>1</v>
      </c>
      <c r="AD40" s="46" t="b">
        <f t="shared" si="3"/>
        <v>1</v>
      </c>
    </row>
    <row r="41" spans="1:30" ht="30" customHeight="1" x14ac:dyDescent="0.25">
      <c r="A41" s="181">
        <v>39</v>
      </c>
      <c r="B41" s="249" t="s">
        <v>389</v>
      </c>
      <c r="C41" s="183" t="s">
        <v>140</v>
      </c>
      <c r="D41" s="269" t="s">
        <v>385</v>
      </c>
      <c r="E41" s="260" t="s">
        <v>94</v>
      </c>
      <c r="F41" s="55" t="s">
        <v>57</v>
      </c>
      <c r="G41" s="184" t="s">
        <v>390</v>
      </c>
      <c r="H41" s="182" t="s">
        <v>143</v>
      </c>
      <c r="I41" s="185">
        <v>0.63</v>
      </c>
      <c r="J41" s="276" t="s">
        <v>210</v>
      </c>
      <c r="K41" s="271">
        <v>2599999</v>
      </c>
      <c r="L41" s="49">
        <f t="shared" si="4"/>
        <v>1559999.4</v>
      </c>
      <c r="M41" s="56">
        <f t="shared" si="5"/>
        <v>1039999.6000000001</v>
      </c>
      <c r="N41" s="252">
        <v>0.6</v>
      </c>
      <c r="O41" s="251">
        <v>0</v>
      </c>
      <c r="P41" s="251">
        <v>0</v>
      </c>
      <c r="Q41" s="251">
        <v>0</v>
      </c>
      <c r="R41" s="251">
        <v>0</v>
      </c>
      <c r="S41" s="251">
        <v>0</v>
      </c>
      <c r="T41" s="251">
        <v>0</v>
      </c>
      <c r="U41" s="255">
        <f t="shared" si="6"/>
        <v>1559999.4</v>
      </c>
      <c r="V41" s="53"/>
      <c r="W41" s="53"/>
      <c r="X41" s="53"/>
      <c r="Y41" s="53"/>
      <c r="Z41" s="53"/>
      <c r="AA41" s="1" t="b">
        <f t="shared" si="0"/>
        <v>1</v>
      </c>
      <c r="AB41" s="45">
        <f t="shared" si="1"/>
        <v>0.6</v>
      </c>
      <c r="AC41" s="46" t="b">
        <f t="shared" si="2"/>
        <v>1</v>
      </c>
      <c r="AD41" s="46" t="b">
        <f t="shared" si="3"/>
        <v>1</v>
      </c>
    </row>
    <row r="42" spans="1:30" ht="30" customHeight="1" x14ac:dyDescent="0.25">
      <c r="A42" s="181">
        <v>40</v>
      </c>
      <c r="B42" s="249" t="s">
        <v>612</v>
      </c>
      <c r="C42" s="183" t="s">
        <v>140</v>
      </c>
      <c r="D42" s="269" t="s">
        <v>609</v>
      </c>
      <c r="E42" s="260" t="s">
        <v>797</v>
      </c>
      <c r="F42" s="55" t="s">
        <v>62</v>
      </c>
      <c r="G42" s="184" t="s">
        <v>613</v>
      </c>
      <c r="H42" s="182" t="s">
        <v>179</v>
      </c>
      <c r="I42" s="185">
        <v>0.16600000000000001</v>
      </c>
      <c r="J42" s="276" t="s">
        <v>611</v>
      </c>
      <c r="K42" s="271">
        <v>120362</v>
      </c>
      <c r="L42" s="49">
        <f t="shared" si="4"/>
        <v>60181</v>
      </c>
      <c r="M42" s="56">
        <f t="shared" si="5"/>
        <v>60181</v>
      </c>
      <c r="N42" s="252">
        <v>0.5</v>
      </c>
      <c r="O42" s="251">
        <v>0</v>
      </c>
      <c r="P42" s="251">
        <v>0</v>
      </c>
      <c r="Q42" s="251">
        <v>0</v>
      </c>
      <c r="R42" s="251">
        <v>0</v>
      </c>
      <c r="S42" s="251">
        <v>0</v>
      </c>
      <c r="T42" s="251">
        <v>0</v>
      </c>
      <c r="U42" s="255">
        <f t="shared" si="6"/>
        <v>60181</v>
      </c>
      <c r="V42" s="189"/>
      <c r="W42" s="54"/>
      <c r="X42" s="53"/>
      <c r="Y42" s="53"/>
      <c r="Z42" s="53"/>
      <c r="AA42" s="1" t="b">
        <f t="shared" si="0"/>
        <v>1</v>
      </c>
      <c r="AB42" s="45">
        <f t="shared" si="1"/>
        <v>0.5</v>
      </c>
      <c r="AC42" s="46" t="b">
        <f t="shared" si="2"/>
        <v>1</v>
      </c>
      <c r="AD42" s="46" t="b">
        <f t="shared" si="3"/>
        <v>1</v>
      </c>
    </row>
    <row r="43" spans="1:30" ht="30" customHeight="1" x14ac:dyDescent="0.25">
      <c r="A43" s="181">
        <v>41</v>
      </c>
      <c r="B43" s="249" t="s">
        <v>573</v>
      </c>
      <c r="C43" s="183" t="s">
        <v>140</v>
      </c>
      <c r="D43" s="269" t="s">
        <v>574</v>
      </c>
      <c r="E43" s="260" t="s">
        <v>88</v>
      </c>
      <c r="F43" s="55" t="s">
        <v>62</v>
      </c>
      <c r="G43" s="184" t="s">
        <v>575</v>
      </c>
      <c r="H43" s="182" t="s">
        <v>143</v>
      </c>
      <c r="I43" s="185">
        <v>0.12</v>
      </c>
      <c r="J43" s="276" t="s">
        <v>576</v>
      </c>
      <c r="K43" s="271">
        <v>186508</v>
      </c>
      <c r="L43" s="49">
        <f t="shared" si="4"/>
        <v>111904.8</v>
      </c>
      <c r="M43" s="56">
        <f t="shared" si="5"/>
        <v>74603.199999999997</v>
      </c>
      <c r="N43" s="259">
        <v>0.6</v>
      </c>
      <c r="O43" s="251">
        <v>0</v>
      </c>
      <c r="P43" s="251">
        <v>0</v>
      </c>
      <c r="Q43" s="251">
        <v>0</v>
      </c>
      <c r="R43" s="251">
        <v>0</v>
      </c>
      <c r="S43" s="251">
        <v>0</v>
      </c>
      <c r="T43" s="251">
        <v>0</v>
      </c>
      <c r="U43" s="255">
        <f t="shared" si="6"/>
        <v>111904.8</v>
      </c>
      <c r="V43" s="189"/>
      <c r="W43" s="54"/>
      <c r="X43" s="53"/>
      <c r="Y43" s="53"/>
      <c r="Z43" s="53"/>
      <c r="AA43" s="1" t="b">
        <f t="shared" si="0"/>
        <v>1</v>
      </c>
      <c r="AB43" s="45">
        <f t="shared" si="1"/>
        <v>0.6</v>
      </c>
      <c r="AC43" s="46" t="b">
        <f t="shared" si="2"/>
        <v>1</v>
      </c>
      <c r="AD43" s="46" t="b">
        <f t="shared" si="3"/>
        <v>1</v>
      </c>
    </row>
    <row r="44" spans="1:30" ht="51.6" customHeight="1" x14ac:dyDescent="0.25">
      <c r="A44" s="181">
        <v>42</v>
      </c>
      <c r="B44" s="249" t="s">
        <v>627</v>
      </c>
      <c r="C44" s="183" t="s">
        <v>140</v>
      </c>
      <c r="D44" s="269" t="s">
        <v>606</v>
      </c>
      <c r="E44" s="260" t="s">
        <v>84</v>
      </c>
      <c r="F44" s="55" t="s">
        <v>57</v>
      </c>
      <c r="G44" s="184" t="s">
        <v>806</v>
      </c>
      <c r="H44" s="182" t="s">
        <v>143</v>
      </c>
      <c r="I44" s="185">
        <v>0.83</v>
      </c>
      <c r="J44" s="276" t="s">
        <v>201</v>
      </c>
      <c r="K44" s="271">
        <v>6756285</v>
      </c>
      <c r="L44" s="49">
        <f t="shared" si="4"/>
        <v>4053771</v>
      </c>
      <c r="M44" s="56">
        <f t="shared" si="5"/>
        <v>2702514</v>
      </c>
      <c r="N44" s="252">
        <v>0.6</v>
      </c>
      <c r="O44" s="251">
        <v>0</v>
      </c>
      <c r="P44" s="251">
        <v>0</v>
      </c>
      <c r="Q44" s="251">
        <v>0</v>
      </c>
      <c r="R44" s="251">
        <v>0</v>
      </c>
      <c r="S44" s="251">
        <v>0</v>
      </c>
      <c r="T44" s="251">
        <v>0</v>
      </c>
      <c r="U44" s="255">
        <f t="shared" si="6"/>
        <v>4053771</v>
      </c>
      <c r="V44" s="189"/>
      <c r="W44" s="54"/>
      <c r="X44" s="53"/>
      <c r="Y44" s="53"/>
      <c r="Z44" s="53"/>
      <c r="AA44" s="1" t="b">
        <f t="shared" si="0"/>
        <v>1</v>
      </c>
      <c r="AB44" s="45">
        <f t="shared" si="1"/>
        <v>0.6</v>
      </c>
      <c r="AC44" s="46" t="b">
        <f t="shared" si="2"/>
        <v>1</v>
      </c>
      <c r="AD44" s="46" t="b">
        <f t="shared" si="3"/>
        <v>1</v>
      </c>
    </row>
    <row r="45" spans="1:30" ht="30" customHeight="1" x14ac:dyDescent="0.25">
      <c r="A45" s="181">
        <v>43</v>
      </c>
      <c r="B45" s="249" t="s">
        <v>348</v>
      </c>
      <c r="C45" s="183" t="s">
        <v>140</v>
      </c>
      <c r="D45" s="269" t="s">
        <v>349</v>
      </c>
      <c r="E45" s="260" t="s">
        <v>78</v>
      </c>
      <c r="F45" s="55" t="s">
        <v>71</v>
      </c>
      <c r="G45" s="184" t="s">
        <v>350</v>
      </c>
      <c r="H45" s="182" t="s">
        <v>143</v>
      </c>
      <c r="I45" s="185">
        <v>0.751</v>
      </c>
      <c r="J45" s="186" t="s">
        <v>144</v>
      </c>
      <c r="K45" s="50">
        <v>766591</v>
      </c>
      <c r="L45" s="49">
        <f t="shared" si="4"/>
        <v>459954.6</v>
      </c>
      <c r="M45" s="56">
        <f t="shared" si="5"/>
        <v>306636.40000000002</v>
      </c>
      <c r="N45" s="259">
        <v>0.6</v>
      </c>
      <c r="O45" s="251">
        <v>0</v>
      </c>
      <c r="P45" s="251">
        <v>0</v>
      </c>
      <c r="Q45" s="251">
        <v>0</v>
      </c>
      <c r="R45" s="251">
        <v>0</v>
      </c>
      <c r="S45" s="251">
        <v>0</v>
      </c>
      <c r="T45" s="251">
        <v>0</v>
      </c>
      <c r="U45" s="255">
        <f t="shared" si="6"/>
        <v>459954.6</v>
      </c>
      <c r="V45" s="189"/>
      <c r="W45" s="54"/>
      <c r="X45" s="53"/>
      <c r="Y45" s="53"/>
      <c r="Z45" s="53"/>
      <c r="AA45" s="1" t="b">
        <f t="shared" si="0"/>
        <v>1</v>
      </c>
      <c r="AB45" s="45">
        <f t="shared" si="1"/>
        <v>0.6</v>
      </c>
      <c r="AC45" s="46" t="b">
        <f t="shared" si="2"/>
        <v>1</v>
      </c>
      <c r="AD45" s="46" t="b">
        <f t="shared" si="3"/>
        <v>1</v>
      </c>
    </row>
    <row r="46" spans="1:30" ht="30" customHeight="1" x14ac:dyDescent="0.25">
      <c r="A46" s="181">
        <v>44</v>
      </c>
      <c r="B46" s="249" t="s">
        <v>396</v>
      </c>
      <c r="C46" s="183" t="s">
        <v>140</v>
      </c>
      <c r="D46" s="269" t="s">
        <v>394</v>
      </c>
      <c r="E46" s="260" t="s">
        <v>95</v>
      </c>
      <c r="F46" s="55" t="s">
        <v>58</v>
      </c>
      <c r="G46" s="184" t="s">
        <v>397</v>
      </c>
      <c r="H46" s="182" t="s">
        <v>143</v>
      </c>
      <c r="I46" s="185">
        <v>0.19</v>
      </c>
      <c r="J46" s="186" t="s">
        <v>281</v>
      </c>
      <c r="K46" s="50">
        <v>1129733</v>
      </c>
      <c r="L46" s="49">
        <f t="shared" si="4"/>
        <v>564866.5</v>
      </c>
      <c r="M46" s="56">
        <f t="shared" si="5"/>
        <v>564866.5</v>
      </c>
      <c r="N46" s="252">
        <v>0.5</v>
      </c>
      <c r="O46" s="251">
        <v>0</v>
      </c>
      <c r="P46" s="251">
        <v>0</v>
      </c>
      <c r="Q46" s="251">
        <v>0</v>
      </c>
      <c r="R46" s="251">
        <v>0</v>
      </c>
      <c r="S46" s="251">
        <v>0</v>
      </c>
      <c r="T46" s="251">
        <v>0</v>
      </c>
      <c r="U46" s="255">
        <f t="shared" si="6"/>
        <v>564866.5</v>
      </c>
      <c r="V46" s="189"/>
      <c r="W46" s="54"/>
      <c r="X46" s="53"/>
      <c r="Y46" s="53"/>
      <c r="Z46" s="53"/>
      <c r="AA46" s="1" t="b">
        <f t="shared" si="0"/>
        <v>1</v>
      </c>
      <c r="AB46" s="45">
        <f t="shared" si="1"/>
        <v>0.5</v>
      </c>
      <c r="AC46" s="46" t="b">
        <f t="shared" si="2"/>
        <v>1</v>
      </c>
      <c r="AD46" s="46" t="b">
        <f t="shared" si="3"/>
        <v>1</v>
      </c>
    </row>
    <row r="47" spans="1:30" ht="30" customHeight="1" x14ac:dyDescent="0.25">
      <c r="A47" s="181">
        <v>45</v>
      </c>
      <c r="B47" s="249" t="s">
        <v>202</v>
      </c>
      <c r="C47" s="183" t="s">
        <v>140</v>
      </c>
      <c r="D47" s="269" t="s">
        <v>220</v>
      </c>
      <c r="E47" s="260" t="s">
        <v>125</v>
      </c>
      <c r="F47" s="55" t="s">
        <v>50</v>
      </c>
      <c r="G47" s="184" t="s">
        <v>203</v>
      </c>
      <c r="H47" s="182" t="s">
        <v>143</v>
      </c>
      <c r="I47" s="185">
        <v>2.0760000000000001</v>
      </c>
      <c r="J47" s="186" t="s">
        <v>204</v>
      </c>
      <c r="K47" s="50">
        <v>1237305</v>
      </c>
      <c r="L47" s="49">
        <f t="shared" si="4"/>
        <v>618652.5</v>
      </c>
      <c r="M47" s="56">
        <f t="shared" si="5"/>
        <v>618652.5</v>
      </c>
      <c r="N47" s="252">
        <v>0.5</v>
      </c>
      <c r="O47" s="251">
        <v>0</v>
      </c>
      <c r="P47" s="251">
        <v>0</v>
      </c>
      <c r="Q47" s="251">
        <v>0</v>
      </c>
      <c r="R47" s="251">
        <v>0</v>
      </c>
      <c r="S47" s="251">
        <v>0</v>
      </c>
      <c r="T47" s="251">
        <v>0</v>
      </c>
      <c r="U47" s="255">
        <f t="shared" si="6"/>
        <v>618652.5</v>
      </c>
      <c r="V47" s="189"/>
      <c r="W47" s="54"/>
      <c r="X47" s="53"/>
      <c r="Y47" s="53"/>
      <c r="Z47" s="53"/>
      <c r="AA47" s="1" t="b">
        <f t="shared" si="0"/>
        <v>1</v>
      </c>
      <c r="AB47" s="45">
        <f t="shared" si="1"/>
        <v>0.5</v>
      </c>
      <c r="AC47" s="46" t="b">
        <f t="shared" si="2"/>
        <v>1</v>
      </c>
      <c r="AD47" s="46" t="b">
        <f t="shared" si="3"/>
        <v>1</v>
      </c>
    </row>
    <row r="48" spans="1:30" ht="30" customHeight="1" x14ac:dyDescent="0.25">
      <c r="A48" s="181">
        <v>46</v>
      </c>
      <c r="B48" s="249" t="s">
        <v>256</v>
      </c>
      <c r="C48" s="183" t="s">
        <v>140</v>
      </c>
      <c r="D48" s="269" t="s">
        <v>257</v>
      </c>
      <c r="E48" s="260" t="s">
        <v>100</v>
      </c>
      <c r="F48" s="55" t="s">
        <v>61</v>
      </c>
      <c r="G48" s="184" t="s">
        <v>258</v>
      </c>
      <c r="H48" s="182" t="s">
        <v>143</v>
      </c>
      <c r="I48" s="185">
        <v>0.35699999999999998</v>
      </c>
      <c r="J48" s="186" t="s">
        <v>164</v>
      </c>
      <c r="K48" s="50">
        <v>335000</v>
      </c>
      <c r="L48" s="49">
        <f t="shared" si="4"/>
        <v>201000</v>
      </c>
      <c r="M48" s="56">
        <f t="shared" si="5"/>
        <v>134000</v>
      </c>
      <c r="N48" s="252">
        <v>0.6</v>
      </c>
      <c r="O48" s="251">
        <v>0</v>
      </c>
      <c r="P48" s="251">
        <v>0</v>
      </c>
      <c r="Q48" s="251">
        <v>0</v>
      </c>
      <c r="R48" s="251">
        <v>0</v>
      </c>
      <c r="S48" s="251">
        <v>0</v>
      </c>
      <c r="T48" s="251">
        <v>0</v>
      </c>
      <c r="U48" s="255">
        <f t="shared" si="6"/>
        <v>201000</v>
      </c>
      <c r="V48" s="189"/>
      <c r="W48" s="54"/>
      <c r="X48" s="53"/>
      <c r="Y48" s="53"/>
      <c r="Z48" s="53"/>
      <c r="AA48" s="1" t="b">
        <f t="shared" si="0"/>
        <v>1</v>
      </c>
      <c r="AB48" s="45">
        <f t="shared" si="1"/>
        <v>0.6</v>
      </c>
      <c r="AC48" s="46" t="b">
        <f t="shared" si="2"/>
        <v>1</v>
      </c>
      <c r="AD48" s="46" t="b">
        <f t="shared" si="3"/>
        <v>1</v>
      </c>
    </row>
    <row r="49" spans="1:30" ht="45.6" customHeight="1" x14ac:dyDescent="0.25">
      <c r="A49" s="181">
        <v>47</v>
      </c>
      <c r="B49" s="249" t="s">
        <v>334</v>
      </c>
      <c r="C49" s="183" t="s">
        <v>140</v>
      </c>
      <c r="D49" s="269" t="s">
        <v>313</v>
      </c>
      <c r="E49" s="260" t="s">
        <v>89</v>
      </c>
      <c r="F49" s="55" t="s">
        <v>57</v>
      </c>
      <c r="G49" s="184" t="s">
        <v>335</v>
      </c>
      <c r="H49" s="182" t="s">
        <v>179</v>
      </c>
      <c r="I49" s="185">
        <v>3.2789999999999999</v>
      </c>
      <c r="J49" s="186" t="s">
        <v>315</v>
      </c>
      <c r="K49" s="50">
        <v>2733500</v>
      </c>
      <c r="L49" s="49">
        <f t="shared" si="4"/>
        <v>1366750</v>
      </c>
      <c r="M49" s="56">
        <f t="shared" si="5"/>
        <v>1366750</v>
      </c>
      <c r="N49" s="252">
        <v>0.5</v>
      </c>
      <c r="O49" s="251">
        <v>0</v>
      </c>
      <c r="P49" s="251">
        <v>0</v>
      </c>
      <c r="Q49" s="251">
        <v>0</v>
      </c>
      <c r="R49" s="251">
        <v>0</v>
      </c>
      <c r="S49" s="251">
        <v>0</v>
      </c>
      <c r="T49" s="251">
        <v>0</v>
      </c>
      <c r="U49" s="255">
        <f t="shared" si="6"/>
        <v>1366750</v>
      </c>
      <c r="V49" s="189"/>
      <c r="W49" s="54"/>
      <c r="X49" s="53"/>
      <c r="Y49" s="53"/>
      <c r="Z49" s="53"/>
      <c r="AA49" s="1" t="b">
        <f t="shared" si="0"/>
        <v>1</v>
      </c>
      <c r="AB49" s="45">
        <f t="shared" si="1"/>
        <v>0.5</v>
      </c>
      <c r="AC49" s="46" t="b">
        <f t="shared" si="2"/>
        <v>1</v>
      </c>
      <c r="AD49" s="46" t="b">
        <f t="shared" si="3"/>
        <v>1</v>
      </c>
    </row>
    <row r="50" spans="1:30" ht="30" customHeight="1" x14ac:dyDescent="0.25">
      <c r="A50" s="273">
        <v>48</v>
      </c>
      <c r="B50" s="203" t="s">
        <v>307</v>
      </c>
      <c r="C50" s="191" t="s">
        <v>240</v>
      </c>
      <c r="D50" s="205" t="s">
        <v>304</v>
      </c>
      <c r="E50" s="261" t="s">
        <v>111</v>
      </c>
      <c r="F50" s="192" t="s">
        <v>52</v>
      </c>
      <c r="G50" s="193" t="s">
        <v>308</v>
      </c>
      <c r="H50" s="190" t="s">
        <v>143</v>
      </c>
      <c r="I50" s="194">
        <v>2.2799999999999998</v>
      </c>
      <c r="J50" s="195" t="s">
        <v>309</v>
      </c>
      <c r="K50" s="196">
        <v>3218754</v>
      </c>
      <c r="L50" s="197">
        <f t="shared" si="4"/>
        <v>1931252.4</v>
      </c>
      <c r="M50" s="198">
        <f t="shared" si="5"/>
        <v>1287501.6000000001</v>
      </c>
      <c r="N50" s="199">
        <v>0.6</v>
      </c>
      <c r="O50" s="214">
        <v>0</v>
      </c>
      <c r="P50" s="214">
        <v>0</v>
      </c>
      <c r="Q50" s="214">
        <v>0</v>
      </c>
      <c r="R50" s="214">
        <v>0</v>
      </c>
      <c r="S50" s="214">
        <v>0</v>
      </c>
      <c r="T50" s="214">
        <v>0</v>
      </c>
      <c r="U50" s="200">
        <v>5857.2</v>
      </c>
      <c r="V50" s="201">
        <v>29566.2</v>
      </c>
      <c r="W50" s="201">
        <v>1895829</v>
      </c>
      <c r="X50" s="53"/>
      <c r="Y50" s="53"/>
      <c r="Z50" s="53"/>
      <c r="AA50" s="1" t="b">
        <f t="shared" si="0"/>
        <v>1</v>
      </c>
      <c r="AB50" s="45">
        <f t="shared" si="1"/>
        <v>0.6</v>
      </c>
      <c r="AC50" s="46" t="b">
        <f t="shared" si="2"/>
        <v>1</v>
      </c>
      <c r="AD50" s="46" t="b">
        <f t="shared" si="3"/>
        <v>1</v>
      </c>
    </row>
    <row r="51" spans="1:30" ht="30" customHeight="1" x14ac:dyDescent="0.25">
      <c r="A51" s="181">
        <v>49</v>
      </c>
      <c r="B51" s="249" t="s">
        <v>371</v>
      </c>
      <c r="C51" s="183" t="s">
        <v>140</v>
      </c>
      <c r="D51" s="269" t="s">
        <v>372</v>
      </c>
      <c r="E51" s="260" t="s">
        <v>130</v>
      </c>
      <c r="F51" s="55" t="s">
        <v>50</v>
      </c>
      <c r="G51" s="184" t="s">
        <v>373</v>
      </c>
      <c r="H51" s="182" t="s">
        <v>152</v>
      </c>
      <c r="I51" s="185">
        <v>0.45700000000000002</v>
      </c>
      <c r="J51" s="186" t="s">
        <v>201</v>
      </c>
      <c r="K51" s="50">
        <v>948430</v>
      </c>
      <c r="L51" s="49">
        <f t="shared" si="4"/>
        <v>569058</v>
      </c>
      <c r="M51" s="56">
        <f t="shared" si="5"/>
        <v>379372</v>
      </c>
      <c r="N51" s="252">
        <v>0.6</v>
      </c>
      <c r="O51" s="251">
        <v>0</v>
      </c>
      <c r="P51" s="251">
        <v>0</v>
      </c>
      <c r="Q51" s="251">
        <v>0</v>
      </c>
      <c r="R51" s="251">
        <v>0</v>
      </c>
      <c r="S51" s="251">
        <v>0</v>
      </c>
      <c r="T51" s="251">
        <v>0</v>
      </c>
      <c r="U51" s="188">
        <f>SUM(L51)</f>
        <v>569058</v>
      </c>
      <c r="V51" s="189"/>
      <c r="W51" s="54"/>
      <c r="X51" s="53"/>
      <c r="Y51" s="53"/>
      <c r="Z51" s="53"/>
      <c r="AA51" s="1" t="b">
        <f t="shared" si="0"/>
        <v>1</v>
      </c>
      <c r="AB51" s="45">
        <f t="shared" si="1"/>
        <v>0.6</v>
      </c>
      <c r="AC51" s="46" t="b">
        <f t="shared" si="2"/>
        <v>1</v>
      </c>
      <c r="AD51" s="46" t="b">
        <f t="shared" si="3"/>
        <v>1</v>
      </c>
    </row>
    <row r="52" spans="1:30" ht="44.25" customHeight="1" x14ac:dyDescent="0.25">
      <c r="A52" s="181">
        <v>50</v>
      </c>
      <c r="B52" s="249" t="s">
        <v>207</v>
      </c>
      <c r="C52" s="183" t="s">
        <v>140</v>
      </c>
      <c r="D52" s="269" t="s">
        <v>208</v>
      </c>
      <c r="E52" s="260" t="s">
        <v>122</v>
      </c>
      <c r="F52" s="55" t="s">
        <v>54</v>
      </c>
      <c r="G52" s="184" t="s">
        <v>209</v>
      </c>
      <c r="H52" s="182" t="s">
        <v>179</v>
      </c>
      <c r="I52" s="185">
        <v>0.121</v>
      </c>
      <c r="J52" s="186" t="s">
        <v>210</v>
      </c>
      <c r="K52" s="50">
        <v>300000</v>
      </c>
      <c r="L52" s="49">
        <f t="shared" si="4"/>
        <v>180000</v>
      </c>
      <c r="M52" s="56">
        <f t="shared" si="5"/>
        <v>120000</v>
      </c>
      <c r="N52" s="252">
        <v>0.6</v>
      </c>
      <c r="O52" s="251">
        <v>0</v>
      </c>
      <c r="P52" s="251">
        <v>0</v>
      </c>
      <c r="Q52" s="251">
        <v>0</v>
      </c>
      <c r="R52" s="251">
        <v>0</v>
      </c>
      <c r="S52" s="251">
        <v>0</v>
      </c>
      <c r="T52" s="251">
        <v>0</v>
      </c>
      <c r="U52" s="188">
        <f t="shared" ref="U52:U114" si="7">SUM(L52)</f>
        <v>180000</v>
      </c>
      <c r="V52" s="53"/>
      <c r="W52" s="53"/>
      <c r="X52" s="53"/>
      <c r="Y52" s="53"/>
      <c r="Z52" s="53"/>
      <c r="AA52" s="1" t="b">
        <f t="shared" si="0"/>
        <v>1</v>
      </c>
      <c r="AB52" s="45">
        <f t="shared" si="1"/>
        <v>0.6</v>
      </c>
      <c r="AC52" s="46" t="b">
        <f t="shared" si="2"/>
        <v>1</v>
      </c>
      <c r="AD52" s="46" t="b">
        <f t="shared" si="3"/>
        <v>1</v>
      </c>
    </row>
    <row r="53" spans="1:30" ht="30" customHeight="1" x14ac:dyDescent="0.25">
      <c r="A53" s="181">
        <v>51</v>
      </c>
      <c r="B53" s="249" t="s">
        <v>312</v>
      </c>
      <c r="C53" s="183" t="s">
        <v>140</v>
      </c>
      <c r="D53" s="269" t="s">
        <v>313</v>
      </c>
      <c r="E53" s="260" t="s">
        <v>89</v>
      </c>
      <c r="F53" s="55" t="s">
        <v>57</v>
      </c>
      <c r="G53" s="184" t="s">
        <v>314</v>
      </c>
      <c r="H53" s="182" t="s">
        <v>152</v>
      </c>
      <c r="I53" s="185">
        <v>0.46899999999999997</v>
      </c>
      <c r="J53" s="186" t="s">
        <v>315</v>
      </c>
      <c r="K53" s="50">
        <v>2385042</v>
      </c>
      <c r="L53" s="49">
        <f t="shared" si="4"/>
        <v>1192521</v>
      </c>
      <c r="M53" s="56">
        <f t="shared" si="5"/>
        <v>1192521</v>
      </c>
      <c r="N53" s="252">
        <v>0.5</v>
      </c>
      <c r="O53" s="251">
        <v>0</v>
      </c>
      <c r="P53" s="251">
        <v>0</v>
      </c>
      <c r="Q53" s="251">
        <v>0</v>
      </c>
      <c r="R53" s="251">
        <v>0</v>
      </c>
      <c r="S53" s="251">
        <v>0</v>
      </c>
      <c r="T53" s="251">
        <v>0</v>
      </c>
      <c r="U53" s="188">
        <f t="shared" si="7"/>
        <v>1192521</v>
      </c>
      <c r="V53" s="53"/>
      <c r="W53" s="53"/>
      <c r="X53" s="53"/>
      <c r="Y53" s="53"/>
      <c r="Z53" s="53"/>
      <c r="AA53" s="1" t="b">
        <f t="shared" si="0"/>
        <v>1</v>
      </c>
      <c r="AB53" s="45">
        <f t="shared" si="1"/>
        <v>0.5</v>
      </c>
      <c r="AC53" s="46" t="b">
        <f t="shared" si="2"/>
        <v>1</v>
      </c>
      <c r="AD53" s="46" t="b">
        <f t="shared" si="3"/>
        <v>1</v>
      </c>
    </row>
    <row r="54" spans="1:30" ht="30" customHeight="1" x14ac:dyDescent="0.25">
      <c r="A54" s="181">
        <v>52</v>
      </c>
      <c r="B54" s="249" t="s">
        <v>530</v>
      </c>
      <c r="C54" s="183" t="s">
        <v>140</v>
      </c>
      <c r="D54" s="269" t="s">
        <v>531</v>
      </c>
      <c r="E54" s="260" t="s">
        <v>137</v>
      </c>
      <c r="F54" s="55" t="s">
        <v>57</v>
      </c>
      <c r="G54" s="184" t="s">
        <v>532</v>
      </c>
      <c r="H54" s="182" t="s">
        <v>143</v>
      </c>
      <c r="I54" s="185">
        <v>0.98</v>
      </c>
      <c r="J54" s="186" t="s">
        <v>533</v>
      </c>
      <c r="K54" s="50">
        <v>3212525</v>
      </c>
      <c r="L54" s="49">
        <f t="shared" si="4"/>
        <v>1927515</v>
      </c>
      <c r="M54" s="56">
        <f t="shared" si="5"/>
        <v>1285010</v>
      </c>
      <c r="N54" s="252">
        <v>0.6</v>
      </c>
      <c r="O54" s="251">
        <v>0</v>
      </c>
      <c r="P54" s="251">
        <v>0</v>
      </c>
      <c r="Q54" s="251">
        <v>0</v>
      </c>
      <c r="R54" s="251">
        <v>0</v>
      </c>
      <c r="S54" s="251">
        <v>0</v>
      </c>
      <c r="T54" s="251">
        <v>0</v>
      </c>
      <c r="U54" s="188">
        <f t="shared" si="7"/>
        <v>1927515</v>
      </c>
      <c r="V54" s="53"/>
      <c r="W54" s="53"/>
      <c r="X54" s="53"/>
      <c r="Y54" s="53"/>
      <c r="Z54" s="53"/>
      <c r="AA54" s="1" t="b">
        <f t="shared" si="0"/>
        <v>1</v>
      </c>
      <c r="AB54" s="45">
        <f t="shared" si="1"/>
        <v>0.6</v>
      </c>
      <c r="AC54" s="46" t="b">
        <f t="shared" si="2"/>
        <v>1</v>
      </c>
      <c r="AD54" s="46" t="b">
        <f t="shared" si="3"/>
        <v>1</v>
      </c>
    </row>
    <row r="55" spans="1:30" ht="53.45" customHeight="1" x14ac:dyDescent="0.25">
      <c r="A55" s="181">
        <v>53</v>
      </c>
      <c r="B55" s="249" t="s">
        <v>801</v>
      </c>
      <c r="C55" s="183" t="s">
        <v>140</v>
      </c>
      <c r="D55" s="269" t="s">
        <v>220</v>
      </c>
      <c r="E55" s="260" t="s">
        <v>125</v>
      </c>
      <c r="F55" s="55" t="s">
        <v>50</v>
      </c>
      <c r="G55" s="184" t="s">
        <v>442</v>
      </c>
      <c r="H55" s="182" t="s">
        <v>152</v>
      </c>
      <c r="I55" s="185">
        <v>2.2650000000000001</v>
      </c>
      <c r="J55" s="186" t="s">
        <v>204</v>
      </c>
      <c r="K55" s="50">
        <v>1502264</v>
      </c>
      <c r="L55" s="49">
        <f t="shared" si="4"/>
        <v>751132</v>
      </c>
      <c r="M55" s="56">
        <f t="shared" si="5"/>
        <v>751132</v>
      </c>
      <c r="N55" s="252">
        <v>0.5</v>
      </c>
      <c r="O55" s="251">
        <v>0</v>
      </c>
      <c r="P55" s="251">
        <v>0</v>
      </c>
      <c r="Q55" s="251">
        <v>0</v>
      </c>
      <c r="R55" s="251">
        <v>0</v>
      </c>
      <c r="S55" s="251">
        <v>0</v>
      </c>
      <c r="T55" s="251">
        <v>0</v>
      </c>
      <c r="U55" s="188">
        <f t="shared" si="7"/>
        <v>751132</v>
      </c>
      <c r="V55" s="53"/>
      <c r="W55" s="53"/>
      <c r="X55" s="53"/>
      <c r="Y55" s="53"/>
      <c r="Z55" s="53"/>
      <c r="AA55" s="1" t="b">
        <f t="shared" si="0"/>
        <v>1</v>
      </c>
      <c r="AB55" s="45">
        <f t="shared" si="1"/>
        <v>0.5</v>
      </c>
      <c r="AC55" s="46" t="b">
        <f t="shared" si="2"/>
        <v>1</v>
      </c>
      <c r="AD55" s="46" t="b">
        <f t="shared" si="3"/>
        <v>1</v>
      </c>
    </row>
    <row r="56" spans="1:30" ht="41.25" customHeight="1" x14ac:dyDescent="0.25">
      <c r="A56" s="181">
        <v>54</v>
      </c>
      <c r="B56" s="249" t="s">
        <v>170</v>
      </c>
      <c r="C56" s="183" t="s">
        <v>140</v>
      </c>
      <c r="D56" s="269" t="s">
        <v>150</v>
      </c>
      <c r="E56" s="260" t="s">
        <v>79</v>
      </c>
      <c r="F56" s="55" t="s">
        <v>52</v>
      </c>
      <c r="G56" s="184" t="s">
        <v>171</v>
      </c>
      <c r="H56" s="182" t="s">
        <v>152</v>
      </c>
      <c r="I56" s="185">
        <v>0.48</v>
      </c>
      <c r="J56" s="186" t="s">
        <v>153</v>
      </c>
      <c r="K56" s="50">
        <v>3074789</v>
      </c>
      <c r="L56" s="49">
        <f t="shared" si="4"/>
        <v>1844873.4</v>
      </c>
      <c r="M56" s="56">
        <f t="shared" si="5"/>
        <v>1229915.6000000001</v>
      </c>
      <c r="N56" s="259">
        <v>0.6</v>
      </c>
      <c r="O56" s="251">
        <v>0</v>
      </c>
      <c r="P56" s="251">
        <v>0</v>
      </c>
      <c r="Q56" s="251">
        <v>0</v>
      </c>
      <c r="R56" s="251">
        <v>0</v>
      </c>
      <c r="S56" s="251">
        <v>0</v>
      </c>
      <c r="T56" s="251">
        <v>0</v>
      </c>
      <c r="U56" s="188">
        <f t="shared" si="7"/>
        <v>1844873.4</v>
      </c>
      <c r="V56" s="53"/>
      <c r="W56" s="53"/>
      <c r="X56" s="53"/>
      <c r="Y56" s="53"/>
      <c r="Z56" s="53"/>
      <c r="AA56" s="1" t="b">
        <f t="shared" si="0"/>
        <v>1</v>
      </c>
      <c r="AB56" s="45">
        <f t="shared" si="1"/>
        <v>0.6</v>
      </c>
      <c r="AC56" s="46" t="b">
        <f t="shared" si="2"/>
        <v>1</v>
      </c>
      <c r="AD56" s="46" t="b">
        <f t="shared" si="3"/>
        <v>1</v>
      </c>
    </row>
    <row r="57" spans="1:30" ht="39.75" customHeight="1" x14ac:dyDescent="0.25">
      <c r="A57" s="181">
        <v>55</v>
      </c>
      <c r="B57" s="249" t="s">
        <v>420</v>
      </c>
      <c r="C57" s="183" t="s">
        <v>140</v>
      </c>
      <c r="D57" s="269" t="s">
        <v>411</v>
      </c>
      <c r="E57" s="260" t="s">
        <v>796</v>
      </c>
      <c r="F57" s="55" t="s">
        <v>67</v>
      </c>
      <c r="G57" s="184" t="s">
        <v>421</v>
      </c>
      <c r="H57" s="182" t="s">
        <v>143</v>
      </c>
      <c r="I57" s="185">
        <v>0.308</v>
      </c>
      <c r="J57" s="186" t="s">
        <v>156</v>
      </c>
      <c r="K57" s="50">
        <v>1200000</v>
      </c>
      <c r="L57" s="49">
        <f t="shared" si="4"/>
        <v>600000</v>
      </c>
      <c r="M57" s="56">
        <f t="shared" si="5"/>
        <v>600000</v>
      </c>
      <c r="N57" s="252">
        <v>0.5</v>
      </c>
      <c r="O57" s="251">
        <v>0</v>
      </c>
      <c r="P57" s="251">
        <v>0</v>
      </c>
      <c r="Q57" s="251">
        <v>0</v>
      </c>
      <c r="R57" s="251">
        <v>0</v>
      </c>
      <c r="S57" s="251">
        <v>0</v>
      </c>
      <c r="T57" s="251">
        <v>0</v>
      </c>
      <c r="U57" s="188">
        <f t="shared" si="7"/>
        <v>600000</v>
      </c>
      <c r="V57" s="53"/>
      <c r="W57" s="53"/>
      <c r="X57" s="53"/>
      <c r="Y57" s="53"/>
      <c r="Z57" s="53"/>
      <c r="AA57" s="1" t="b">
        <f t="shared" si="0"/>
        <v>1</v>
      </c>
      <c r="AB57" s="45">
        <f t="shared" si="1"/>
        <v>0.5</v>
      </c>
      <c r="AC57" s="46" t="b">
        <f t="shared" si="2"/>
        <v>1</v>
      </c>
      <c r="AD57" s="46" t="b">
        <f t="shared" si="3"/>
        <v>1</v>
      </c>
    </row>
    <row r="58" spans="1:30" ht="30" customHeight="1" x14ac:dyDescent="0.25">
      <c r="A58" s="181">
        <v>56</v>
      </c>
      <c r="B58" s="249" t="s">
        <v>211</v>
      </c>
      <c r="C58" s="183" t="s">
        <v>140</v>
      </c>
      <c r="D58" s="269" t="s">
        <v>212</v>
      </c>
      <c r="E58" s="260" t="s">
        <v>115</v>
      </c>
      <c r="F58" s="55" t="s">
        <v>63</v>
      </c>
      <c r="G58" s="184" t="s">
        <v>213</v>
      </c>
      <c r="H58" s="182" t="s">
        <v>143</v>
      </c>
      <c r="I58" s="185">
        <v>0.127</v>
      </c>
      <c r="J58" s="186" t="s">
        <v>214</v>
      </c>
      <c r="K58" s="50">
        <v>602420</v>
      </c>
      <c r="L58" s="49">
        <f t="shared" si="4"/>
        <v>301210</v>
      </c>
      <c r="M58" s="56">
        <f t="shared" si="5"/>
        <v>301210</v>
      </c>
      <c r="N58" s="252">
        <v>0.5</v>
      </c>
      <c r="O58" s="251">
        <v>0</v>
      </c>
      <c r="P58" s="251">
        <v>0</v>
      </c>
      <c r="Q58" s="251">
        <v>0</v>
      </c>
      <c r="R58" s="251">
        <v>0</v>
      </c>
      <c r="S58" s="251">
        <v>0</v>
      </c>
      <c r="T58" s="251">
        <v>0</v>
      </c>
      <c r="U58" s="188">
        <f t="shared" si="7"/>
        <v>301210</v>
      </c>
      <c r="V58" s="53"/>
      <c r="W58" s="53"/>
      <c r="X58" s="53"/>
      <c r="Y58" s="53"/>
      <c r="Z58" s="53"/>
      <c r="AA58" s="1" t="b">
        <f t="shared" si="0"/>
        <v>1</v>
      </c>
      <c r="AB58" s="45">
        <f t="shared" si="1"/>
        <v>0.5</v>
      </c>
      <c r="AC58" s="46" t="b">
        <f t="shared" si="2"/>
        <v>1</v>
      </c>
      <c r="AD58" s="46" t="b">
        <f t="shared" si="3"/>
        <v>1</v>
      </c>
    </row>
    <row r="59" spans="1:30" ht="30" customHeight="1" x14ac:dyDescent="0.25">
      <c r="A59" s="181">
        <v>57</v>
      </c>
      <c r="B59" s="249" t="s">
        <v>577</v>
      </c>
      <c r="C59" s="183" t="s">
        <v>140</v>
      </c>
      <c r="D59" s="269" t="s">
        <v>574</v>
      </c>
      <c r="E59" s="260" t="s">
        <v>88</v>
      </c>
      <c r="F59" s="55" t="s">
        <v>62</v>
      </c>
      <c r="G59" s="184" t="s">
        <v>578</v>
      </c>
      <c r="H59" s="182" t="s">
        <v>179</v>
      </c>
      <c r="I59" s="185">
        <v>0.28199999999999997</v>
      </c>
      <c r="J59" s="186" t="s">
        <v>579</v>
      </c>
      <c r="K59" s="50">
        <v>541780</v>
      </c>
      <c r="L59" s="49">
        <f>ROUNDDOWN(K59*N59,2)</f>
        <v>325068</v>
      </c>
      <c r="M59" s="56">
        <f>K59-L59</f>
        <v>216712</v>
      </c>
      <c r="N59" s="259">
        <v>0.6</v>
      </c>
      <c r="O59" s="251">
        <v>0</v>
      </c>
      <c r="P59" s="251">
        <v>0</v>
      </c>
      <c r="Q59" s="251">
        <v>0</v>
      </c>
      <c r="R59" s="251">
        <v>0</v>
      </c>
      <c r="S59" s="251">
        <v>0</v>
      </c>
      <c r="T59" s="251">
        <v>0</v>
      </c>
      <c r="U59" s="188">
        <f t="shared" si="7"/>
        <v>325068</v>
      </c>
      <c r="V59" s="53"/>
      <c r="W59" s="53"/>
      <c r="X59" s="53"/>
      <c r="Y59" s="53"/>
      <c r="Z59" s="53"/>
      <c r="AA59" s="1" t="b">
        <f t="shared" si="0"/>
        <v>1</v>
      </c>
      <c r="AB59" s="45">
        <f t="shared" si="1"/>
        <v>0.6</v>
      </c>
      <c r="AC59" s="46" t="b">
        <f t="shared" si="2"/>
        <v>1</v>
      </c>
      <c r="AD59" s="46" t="b">
        <f t="shared" si="3"/>
        <v>1</v>
      </c>
    </row>
    <row r="60" spans="1:30" ht="30" customHeight="1" x14ac:dyDescent="0.25">
      <c r="A60" s="181">
        <v>58</v>
      </c>
      <c r="B60" s="249" t="s">
        <v>528</v>
      </c>
      <c r="C60" s="183" t="s">
        <v>140</v>
      </c>
      <c r="D60" s="269" t="s">
        <v>521</v>
      </c>
      <c r="E60" s="260" t="s">
        <v>129</v>
      </c>
      <c r="F60" s="55" t="s">
        <v>54</v>
      </c>
      <c r="G60" s="184" t="s">
        <v>529</v>
      </c>
      <c r="H60" s="182" t="s">
        <v>143</v>
      </c>
      <c r="I60" s="185">
        <v>0.34499999999999997</v>
      </c>
      <c r="J60" s="186" t="s">
        <v>525</v>
      </c>
      <c r="K60" s="50">
        <v>410000</v>
      </c>
      <c r="L60" s="49">
        <f t="shared" si="4"/>
        <v>205000</v>
      </c>
      <c r="M60" s="56">
        <f t="shared" si="5"/>
        <v>205000</v>
      </c>
      <c r="N60" s="252">
        <v>0.5</v>
      </c>
      <c r="O60" s="251">
        <v>0</v>
      </c>
      <c r="P60" s="251">
        <v>0</v>
      </c>
      <c r="Q60" s="251">
        <v>0</v>
      </c>
      <c r="R60" s="251">
        <v>0</v>
      </c>
      <c r="S60" s="251">
        <v>0</v>
      </c>
      <c r="T60" s="251">
        <v>0</v>
      </c>
      <c r="U60" s="188">
        <f t="shared" si="7"/>
        <v>205000</v>
      </c>
      <c r="V60" s="53"/>
      <c r="W60" s="53"/>
      <c r="X60" s="53"/>
      <c r="Y60" s="53"/>
      <c r="Z60" s="53"/>
      <c r="AA60" s="1" t="b">
        <f t="shared" si="0"/>
        <v>1</v>
      </c>
      <c r="AB60" s="45">
        <f t="shared" si="1"/>
        <v>0.5</v>
      </c>
      <c r="AC60" s="46" t="b">
        <f t="shared" si="2"/>
        <v>1</v>
      </c>
      <c r="AD60" s="46" t="b">
        <f t="shared" si="3"/>
        <v>1</v>
      </c>
    </row>
    <row r="61" spans="1:30" ht="30" customHeight="1" x14ac:dyDescent="0.25">
      <c r="A61" s="181">
        <v>59</v>
      </c>
      <c r="B61" s="249" t="s">
        <v>428</v>
      </c>
      <c r="C61" s="183" t="s">
        <v>140</v>
      </c>
      <c r="D61" s="269" t="s">
        <v>426</v>
      </c>
      <c r="E61" s="260" t="s">
        <v>107</v>
      </c>
      <c r="F61" s="55" t="s">
        <v>50</v>
      </c>
      <c r="G61" s="184" t="s">
        <v>429</v>
      </c>
      <c r="H61" s="182" t="s">
        <v>143</v>
      </c>
      <c r="I61" s="185">
        <v>0.46700000000000003</v>
      </c>
      <c r="J61" s="186" t="s">
        <v>427</v>
      </c>
      <c r="K61" s="50">
        <v>558523</v>
      </c>
      <c r="L61" s="49">
        <f t="shared" si="4"/>
        <v>335113.8</v>
      </c>
      <c r="M61" s="56">
        <f t="shared" si="5"/>
        <v>223409.2</v>
      </c>
      <c r="N61" s="252">
        <v>0.6</v>
      </c>
      <c r="O61" s="251">
        <v>0</v>
      </c>
      <c r="P61" s="251">
        <v>0</v>
      </c>
      <c r="Q61" s="251">
        <v>0</v>
      </c>
      <c r="R61" s="251">
        <v>0</v>
      </c>
      <c r="S61" s="251">
        <v>0</v>
      </c>
      <c r="T61" s="251">
        <v>0</v>
      </c>
      <c r="U61" s="188">
        <f t="shared" si="7"/>
        <v>335113.8</v>
      </c>
      <c r="V61" s="53"/>
      <c r="W61" s="53"/>
      <c r="X61" s="53"/>
      <c r="Y61" s="53"/>
      <c r="Z61" s="53"/>
      <c r="AA61" s="1" t="b">
        <f t="shared" si="0"/>
        <v>1</v>
      </c>
      <c r="AB61" s="45">
        <f t="shared" si="1"/>
        <v>0.6</v>
      </c>
      <c r="AC61" s="46" t="b">
        <f t="shared" si="2"/>
        <v>1</v>
      </c>
      <c r="AD61" s="46" t="b">
        <f t="shared" si="3"/>
        <v>1</v>
      </c>
    </row>
    <row r="62" spans="1:30" ht="30" customHeight="1" x14ac:dyDescent="0.25">
      <c r="A62" s="181">
        <v>60</v>
      </c>
      <c r="B62" s="249" t="s">
        <v>515</v>
      </c>
      <c r="C62" s="183" t="s">
        <v>140</v>
      </c>
      <c r="D62" s="269" t="s">
        <v>313</v>
      </c>
      <c r="E62" s="260" t="s">
        <v>89</v>
      </c>
      <c r="F62" s="55" t="s">
        <v>57</v>
      </c>
      <c r="G62" s="184" t="s">
        <v>516</v>
      </c>
      <c r="H62" s="182" t="s">
        <v>143</v>
      </c>
      <c r="I62" s="185">
        <v>0.29799999999999999</v>
      </c>
      <c r="J62" s="186" t="s">
        <v>315</v>
      </c>
      <c r="K62" s="50">
        <v>1335902</v>
      </c>
      <c r="L62" s="49">
        <f t="shared" si="4"/>
        <v>667951</v>
      </c>
      <c r="M62" s="56">
        <f t="shared" si="5"/>
        <v>667951</v>
      </c>
      <c r="N62" s="252">
        <v>0.5</v>
      </c>
      <c r="O62" s="251">
        <v>0</v>
      </c>
      <c r="P62" s="251">
        <v>0</v>
      </c>
      <c r="Q62" s="251">
        <v>0</v>
      </c>
      <c r="R62" s="251">
        <v>0</v>
      </c>
      <c r="S62" s="251">
        <v>0</v>
      </c>
      <c r="T62" s="251">
        <v>0</v>
      </c>
      <c r="U62" s="188">
        <f t="shared" si="7"/>
        <v>667951</v>
      </c>
      <c r="V62" s="53"/>
      <c r="W62" s="53"/>
      <c r="X62" s="53"/>
      <c r="Y62" s="53"/>
      <c r="Z62" s="53"/>
      <c r="AA62" s="1" t="b">
        <f t="shared" si="0"/>
        <v>1</v>
      </c>
      <c r="AB62" s="45">
        <f t="shared" si="1"/>
        <v>0.5</v>
      </c>
      <c r="AC62" s="46" t="b">
        <f t="shared" ref="AC62:AC114" si="8">AB62=N62</f>
        <v>1</v>
      </c>
      <c r="AD62" s="46" t="b">
        <f t="shared" si="3"/>
        <v>1</v>
      </c>
    </row>
    <row r="63" spans="1:30" ht="30" customHeight="1" x14ac:dyDescent="0.25">
      <c r="A63" s="181">
        <v>61</v>
      </c>
      <c r="B63" s="249" t="s">
        <v>205</v>
      </c>
      <c r="C63" s="183" t="s">
        <v>140</v>
      </c>
      <c r="D63" s="269" t="s">
        <v>220</v>
      </c>
      <c r="E63" s="260" t="s">
        <v>125</v>
      </c>
      <c r="F63" s="55" t="s">
        <v>50</v>
      </c>
      <c r="G63" s="184" t="s">
        <v>206</v>
      </c>
      <c r="H63" s="182" t="s">
        <v>143</v>
      </c>
      <c r="I63" s="185">
        <v>1.6539999999999999</v>
      </c>
      <c r="J63" s="186" t="s">
        <v>204</v>
      </c>
      <c r="K63" s="50">
        <v>5190628</v>
      </c>
      <c r="L63" s="49">
        <f t="shared" si="4"/>
        <v>2595314</v>
      </c>
      <c r="M63" s="56">
        <f t="shared" si="5"/>
        <v>2595314</v>
      </c>
      <c r="N63" s="252">
        <v>0.5</v>
      </c>
      <c r="O63" s="251">
        <v>0</v>
      </c>
      <c r="P63" s="251">
        <v>0</v>
      </c>
      <c r="Q63" s="251">
        <v>0</v>
      </c>
      <c r="R63" s="251">
        <v>0</v>
      </c>
      <c r="S63" s="251">
        <v>0</v>
      </c>
      <c r="T63" s="251">
        <v>0</v>
      </c>
      <c r="U63" s="188">
        <f t="shared" si="7"/>
        <v>2595314</v>
      </c>
      <c r="V63" s="53"/>
      <c r="W63" s="53"/>
      <c r="X63" s="53"/>
      <c r="Y63" s="53"/>
      <c r="Z63" s="53"/>
      <c r="AA63" s="1" t="b">
        <f t="shared" si="0"/>
        <v>1</v>
      </c>
      <c r="AB63" s="45">
        <f t="shared" si="1"/>
        <v>0.5</v>
      </c>
      <c r="AC63" s="46" t="b">
        <f t="shared" si="8"/>
        <v>1</v>
      </c>
      <c r="AD63" s="46" t="b">
        <f t="shared" si="3"/>
        <v>1</v>
      </c>
    </row>
    <row r="64" spans="1:30" ht="30" customHeight="1" x14ac:dyDescent="0.25">
      <c r="A64" s="181">
        <v>62</v>
      </c>
      <c r="B64" s="249" t="s">
        <v>462</v>
      </c>
      <c r="C64" s="183" t="s">
        <v>140</v>
      </c>
      <c r="D64" s="269" t="s">
        <v>459</v>
      </c>
      <c r="E64" s="260" t="s">
        <v>91</v>
      </c>
      <c r="F64" s="55" t="s">
        <v>53</v>
      </c>
      <c r="G64" s="184" t="s">
        <v>463</v>
      </c>
      <c r="H64" s="182" t="s">
        <v>143</v>
      </c>
      <c r="I64" s="185">
        <v>1</v>
      </c>
      <c r="J64" s="186" t="s">
        <v>461</v>
      </c>
      <c r="K64" s="50">
        <v>1026622</v>
      </c>
      <c r="L64" s="49">
        <f t="shared" si="4"/>
        <v>513311</v>
      </c>
      <c r="M64" s="56">
        <f t="shared" si="5"/>
        <v>513311</v>
      </c>
      <c r="N64" s="252">
        <v>0.5</v>
      </c>
      <c r="O64" s="251">
        <v>0</v>
      </c>
      <c r="P64" s="251">
        <v>0</v>
      </c>
      <c r="Q64" s="251">
        <v>0</v>
      </c>
      <c r="R64" s="251">
        <v>0</v>
      </c>
      <c r="S64" s="251">
        <v>0</v>
      </c>
      <c r="T64" s="251">
        <v>0</v>
      </c>
      <c r="U64" s="188">
        <f t="shared" si="7"/>
        <v>513311</v>
      </c>
      <c r="V64" s="53"/>
      <c r="W64" s="53"/>
      <c r="X64" s="53"/>
      <c r="Y64" s="53"/>
      <c r="Z64" s="53"/>
      <c r="AA64" s="1" t="b">
        <f t="shared" si="0"/>
        <v>1</v>
      </c>
      <c r="AB64" s="45">
        <f t="shared" si="1"/>
        <v>0.5</v>
      </c>
      <c r="AC64" s="46" t="b">
        <f t="shared" si="8"/>
        <v>1</v>
      </c>
      <c r="AD64" s="46" t="b">
        <f t="shared" si="3"/>
        <v>1</v>
      </c>
    </row>
    <row r="65" spans="1:30" ht="43.9" customHeight="1" x14ac:dyDescent="0.25">
      <c r="A65" s="181">
        <v>63</v>
      </c>
      <c r="B65" s="249" t="s">
        <v>648</v>
      </c>
      <c r="C65" s="183" t="s">
        <v>140</v>
      </c>
      <c r="D65" s="269" t="s">
        <v>155</v>
      </c>
      <c r="E65" s="260" t="s">
        <v>119</v>
      </c>
      <c r="F65" s="55" t="s">
        <v>59</v>
      </c>
      <c r="G65" s="184" t="s">
        <v>807</v>
      </c>
      <c r="H65" s="182" t="s">
        <v>143</v>
      </c>
      <c r="I65" s="185">
        <v>0.46300000000000002</v>
      </c>
      <c r="J65" s="186" t="s">
        <v>649</v>
      </c>
      <c r="K65" s="50">
        <v>2273879</v>
      </c>
      <c r="L65" s="49">
        <f t="shared" si="4"/>
        <v>1136939.5</v>
      </c>
      <c r="M65" s="56">
        <f t="shared" si="5"/>
        <v>1136939.5</v>
      </c>
      <c r="N65" s="252">
        <v>0.5</v>
      </c>
      <c r="O65" s="251">
        <v>0</v>
      </c>
      <c r="P65" s="251">
        <v>0</v>
      </c>
      <c r="Q65" s="251">
        <v>0</v>
      </c>
      <c r="R65" s="251">
        <v>0</v>
      </c>
      <c r="S65" s="251">
        <v>0</v>
      </c>
      <c r="T65" s="251">
        <v>0</v>
      </c>
      <c r="U65" s="188">
        <f t="shared" si="7"/>
        <v>1136939.5</v>
      </c>
      <c r="V65" s="53"/>
      <c r="W65" s="53"/>
      <c r="X65" s="53"/>
      <c r="Y65" s="53"/>
      <c r="Z65" s="53"/>
      <c r="AA65" s="1" t="b">
        <f t="shared" si="0"/>
        <v>1</v>
      </c>
      <c r="AB65" s="45">
        <f t="shared" si="1"/>
        <v>0.5</v>
      </c>
      <c r="AC65" s="46" t="b">
        <f t="shared" si="8"/>
        <v>1</v>
      </c>
      <c r="AD65" s="46" t="b">
        <f t="shared" si="3"/>
        <v>1</v>
      </c>
    </row>
    <row r="66" spans="1:30" ht="30" customHeight="1" x14ac:dyDescent="0.25">
      <c r="A66" s="181">
        <v>64</v>
      </c>
      <c r="B66" s="249" t="s">
        <v>235</v>
      </c>
      <c r="C66" s="183" t="s">
        <v>140</v>
      </c>
      <c r="D66" s="269" t="s">
        <v>231</v>
      </c>
      <c r="E66" s="260" t="s">
        <v>105</v>
      </c>
      <c r="F66" s="55" t="s">
        <v>59</v>
      </c>
      <c r="G66" s="184" t="s">
        <v>236</v>
      </c>
      <c r="H66" s="182" t="s">
        <v>143</v>
      </c>
      <c r="I66" s="185">
        <v>0.71299999999999997</v>
      </c>
      <c r="J66" s="186" t="s">
        <v>164</v>
      </c>
      <c r="K66" s="50">
        <v>2064987</v>
      </c>
      <c r="L66" s="49">
        <f t="shared" ref="L66:L114" si="9">ROUNDDOWN(K66*N66,2)</f>
        <v>1032493.5</v>
      </c>
      <c r="M66" s="56">
        <f t="shared" ref="M66:M114" si="10">K66-L66</f>
        <v>1032493.5</v>
      </c>
      <c r="N66" s="252">
        <v>0.5</v>
      </c>
      <c r="O66" s="251">
        <v>0</v>
      </c>
      <c r="P66" s="251">
        <v>0</v>
      </c>
      <c r="Q66" s="251">
        <v>0</v>
      </c>
      <c r="R66" s="251">
        <v>0</v>
      </c>
      <c r="S66" s="251">
        <v>0</v>
      </c>
      <c r="T66" s="251">
        <v>0</v>
      </c>
      <c r="U66" s="188">
        <f t="shared" si="7"/>
        <v>1032493.5</v>
      </c>
      <c r="V66" s="53"/>
      <c r="W66" s="53"/>
      <c r="X66" s="53"/>
      <c r="Y66" s="53"/>
      <c r="Z66" s="53"/>
      <c r="AA66" s="1" t="b">
        <f t="shared" si="0"/>
        <v>1</v>
      </c>
      <c r="AB66" s="45">
        <f t="shared" si="1"/>
        <v>0.5</v>
      </c>
      <c r="AC66" s="46" t="b">
        <f t="shared" si="8"/>
        <v>1</v>
      </c>
      <c r="AD66" s="46" t="b">
        <f t="shared" si="3"/>
        <v>1</v>
      </c>
    </row>
    <row r="67" spans="1:30" ht="30" customHeight="1" x14ac:dyDescent="0.25">
      <c r="A67" s="181">
        <v>65</v>
      </c>
      <c r="B67" s="249" t="s">
        <v>282</v>
      </c>
      <c r="C67" s="183" t="s">
        <v>140</v>
      </c>
      <c r="D67" s="269" t="s">
        <v>279</v>
      </c>
      <c r="E67" s="260" t="s">
        <v>126</v>
      </c>
      <c r="F67" s="55" t="s">
        <v>58</v>
      </c>
      <c r="G67" s="184" t="s">
        <v>283</v>
      </c>
      <c r="H67" s="182" t="s">
        <v>179</v>
      </c>
      <c r="I67" s="185">
        <v>0.38700000000000001</v>
      </c>
      <c r="J67" s="186" t="s">
        <v>281</v>
      </c>
      <c r="K67" s="50">
        <v>277687</v>
      </c>
      <c r="L67" s="49">
        <f t="shared" si="9"/>
        <v>138843.5</v>
      </c>
      <c r="M67" s="56">
        <f t="shared" si="10"/>
        <v>138843.5</v>
      </c>
      <c r="N67" s="252">
        <v>0.5</v>
      </c>
      <c r="O67" s="251">
        <v>0</v>
      </c>
      <c r="P67" s="251">
        <v>0</v>
      </c>
      <c r="Q67" s="251">
        <v>0</v>
      </c>
      <c r="R67" s="251">
        <v>0</v>
      </c>
      <c r="S67" s="251">
        <v>0</v>
      </c>
      <c r="T67" s="251">
        <v>0</v>
      </c>
      <c r="U67" s="188">
        <f t="shared" si="7"/>
        <v>138843.5</v>
      </c>
      <c r="V67" s="53"/>
      <c r="W67" s="53"/>
      <c r="X67" s="53"/>
      <c r="Y67" s="53"/>
      <c r="Z67" s="53"/>
      <c r="AA67" s="1" t="b">
        <f t="shared" si="0"/>
        <v>1</v>
      </c>
      <c r="AB67" s="45">
        <f t="shared" si="1"/>
        <v>0.5</v>
      </c>
      <c r="AC67" s="46" t="b">
        <f t="shared" si="8"/>
        <v>1</v>
      </c>
      <c r="AD67" s="46" t="b">
        <f t="shared" si="3"/>
        <v>1</v>
      </c>
    </row>
    <row r="68" spans="1:30" ht="30" customHeight="1" x14ac:dyDescent="0.25">
      <c r="A68" s="181">
        <v>66</v>
      </c>
      <c r="B68" s="249" t="s">
        <v>374</v>
      </c>
      <c r="C68" s="183" t="s">
        <v>140</v>
      </c>
      <c r="D68" s="269" t="s">
        <v>372</v>
      </c>
      <c r="E68" s="260" t="s">
        <v>130</v>
      </c>
      <c r="F68" s="55" t="s">
        <v>50</v>
      </c>
      <c r="G68" s="184" t="s">
        <v>375</v>
      </c>
      <c r="H68" s="182" t="s">
        <v>152</v>
      </c>
      <c r="I68" s="185">
        <v>0.26900000000000002</v>
      </c>
      <c r="J68" s="186" t="s">
        <v>201</v>
      </c>
      <c r="K68" s="50">
        <v>926216</v>
      </c>
      <c r="L68" s="49">
        <f t="shared" si="9"/>
        <v>555729.6</v>
      </c>
      <c r="M68" s="56">
        <f t="shared" si="10"/>
        <v>370486.4</v>
      </c>
      <c r="N68" s="252">
        <v>0.6</v>
      </c>
      <c r="O68" s="251">
        <v>0</v>
      </c>
      <c r="P68" s="251">
        <v>0</v>
      </c>
      <c r="Q68" s="251">
        <v>0</v>
      </c>
      <c r="R68" s="251">
        <v>0</v>
      </c>
      <c r="S68" s="251">
        <v>0</v>
      </c>
      <c r="T68" s="251">
        <v>0</v>
      </c>
      <c r="U68" s="188">
        <f t="shared" si="7"/>
        <v>555729.6</v>
      </c>
      <c r="V68" s="53"/>
      <c r="W68" s="53"/>
      <c r="X68" s="53"/>
      <c r="Y68" s="53"/>
      <c r="Z68" s="53"/>
      <c r="AA68" s="1" t="b">
        <f t="shared" si="0"/>
        <v>1</v>
      </c>
      <c r="AB68" s="45">
        <f t="shared" si="1"/>
        <v>0.6</v>
      </c>
      <c r="AC68" s="46" t="b">
        <f t="shared" si="8"/>
        <v>1</v>
      </c>
      <c r="AD68" s="46" t="b">
        <f t="shared" si="3"/>
        <v>1</v>
      </c>
    </row>
    <row r="69" spans="1:30" ht="30" customHeight="1" x14ac:dyDescent="0.25">
      <c r="A69" s="181">
        <v>67</v>
      </c>
      <c r="B69" s="249" t="s">
        <v>430</v>
      </c>
      <c r="C69" s="183" t="s">
        <v>140</v>
      </c>
      <c r="D69" s="269" t="s">
        <v>426</v>
      </c>
      <c r="E69" s="260" t="s">
        <v>107</v>
      </c>
      <c r="F69" s="55" t="s">
        <v>50</v>
      </c>
      <c r="G69" s="184" t="s">
        <v>431</v>
      </c>
      <c r="H69" s="182" t="s">
        <v>143</v>
      </c>
      <c r="I69" s="185">
        <v>1.665</v>
      </c>
      <c r="J69" s="186" t="s">
        <v>427</v>
      </c>
      <c r="K69" s="50">
        <v>1838993</v>
      </c>
      <c r="L69" s="49">
        <f t="shared" si="9"/>
        <v>1103395.8</v>
      </c>
      <c r="M69" s="56">
        <f t="shared" si="10"/>
        <v>735597.2</v>
      </c>
      <c r="N69" s="252">
        <v>0.6</v>
      </c>
      <c r="O69" s="251">
        <v>0</v>
      </c>
      <c r="P69" s="251">
        <v>0</v>
      </c>
      <c r="Q69" s="251">
        <v>0</v>
      </c>
      <c r="R69" s="251">
        <v>0</v>
      </c>
      <c r="S69" s="251">
        <v>0</v>
      </c>
      <c r="T69" s="251">
        <v>0</v>
      </c>
      <c r="U69" s="188">
        <f t="shared" si="7"/>
        <v>1103395.8</v>
      </c>
      <c r="V69" s="53"/>
      <c r="W69" s="53"/>
      <c r="X69" s="53"/>
      <c r="Y69" s="53"/>
      <c r="Z69" s="53"/>
      <c r="AA69" s="1" t="b">
        <f t="shared" si="0"/>
        <v>1</v>
      </c>
      <c r="AB69" s="45">
        <f t="shared" si="1"/>
        <v>0.6</v>
      </c>
      <c r="AC69" s="46" t="b">
        <f t="shared" si="8"/>
        <v>1</v>
      </c>
      <c r="AD69" s="46" t="b">
        <f t="shared" si="3"/>
        <v>1</v>
      </c>
    </row>
    <row r="70" spans="1:30" ht="30" customHeight="1" x14ac:dyDescent="0.25">
      <c r="A70" s="181">
        <v>68</v>
      </c>
      <c r="B70" s="249" t="s">
        <v>230</v>
      </c>
      <c r="C70" s="183" t="s">
        <v>140</v>
      </c>
      <c r="D70" s="269" t="s">
        <v>231</v>
      </c>
      <c r="E70" s="260" t="s">
        <v>105</v>
      </c>
      <c r="F70" s="55" t="s">
        <v>59</v>
      </c>
      <c r="G70" s="184" t="s">
        <v>232</v>
      </c>
      <c r="H70" s="182" t="s">
        <v>143</v>
      </c>
      <c r="I70" s="185">
        <v>0.27500000000000002</v>
      </c>
      <c r="J70" s="186" t="s">
        <v>164</v>
      </c>
      <c r="K70" s="50">
        <v>556423</v>
      </c>
      <c r="L70" s="49">
        <f t="shared" si="9"/>
        <v>278211.5</v>
      </c>
      <c r="M70" s="56">
        <f t="shared" si="10"/>
        <v>278211.5</v>
      </c>
      <c r="N70" s="252">
        <v>0.5</v>
      </c>
      <c r="O70" s="251">
        <v>0</v>
      </c>
      <c r="P70" s="251">
        <v>0</v>
      </c>
      <c r="Q70" s="251">
        <v>0</v>
      </c>
      <c r="R70" s="251">
        <v>0</v>
      </c>
      <c r="S70" s="251">
        <v>0</v>
      </c>
      <c r="T70" s="251">
        <v>0</v>
      </c>
      <c r="U70" s="188">
        <f t="shared" si="7"/>
        <v>278211.5</v>
      </c>
      <c r="V70" s="53"/>
      <c r="W70" s="53"/>
      <c r="X70" s="53"/>
      <c r="Y70" s="53"/>
      <c r="Z70" s="53"/>
      <c r="AA70" s="1" t="b">
        <f t="shared" si="0"/>
        <v>1</v>
      </c>
      <c r="AB70" s="45">
        <f t="shared" si="1"/>
        <v>0.5</v>
      </c>
      <c r="AC70" s="46" t="b">
        <f t="shared" si="8"/>
        <v>1</v>
      </c>
      <c r="AD70" s="46" t="b">
        <f t="shared" si="3"/>
        <v>1</v>
      </c>
    </row>
    <row r="71" spans="1:30" ht="30" customHeight="1" x14ac:dyDescent="0.25">
      <c r="A71" s="181">
        <v>69</v>
      </c>
      <c r="B71" s="249" t="s">
        <v>647</v>
      </c>
      <c r="C71" s="183" t="s">
        <v>140</v>
      </c>
      <c r="D71" s="269" t="s">
        <v>629</v>
      </c>
      <c r="E71" s="260" t="s">
        <v>76</v>
      </c>
      <c r="F71" s="55" t="s">
        <v>51</v>
      </c>
      <c r="G71" s="280" t="s">
        <v>776</v>
      </c>
      <c r="H71" s="182" t="s">
        <v>143</v>
      </c>
      <c r="I71" s="185">
        <v>0.114</v>
      </c>
      <c r="J71" s="186" t="s">
        <v>353</v>
      </c>
      <c r="K71" s="50">
        <v>918664</v>
      </c>
      <c r="L71" s="49">
        <f t="shared" si="9"/>
        <v>643064.80000000005</v>
      </c>
      <c r="M71" s="56">
        <f t="shared" si="10"/>
        <v>275599.19999999995</v>
      </c>
      <c r="N71" s="252">
        <v>0.7</v>
      </c>
      <c r="O71" s="251">
        <v>0</v>
      </c>
      <c r="P71" s="251">
        <v>0</v>
      </c>
      <c r="Q71" s="251">
        <v>0</v>
      </c>
      <c r="R71" s="251">
        <v>0</v>
      </c>
      <c r="S71" s="251">
        <v>0</v>
      </c>
      <c r="T71" s="251">
        <v>0</v>
      </c>
      <c r="U71" s="188">
        <f t="shared" si="7"/>
        <v>643064.80000000005</v>
      </c>
      <c r="V71" s="53"/>
      <c r="W71" s="53"/>
      <c r="X71" s="53"/>
      <c r="Y71" s="53"/>
      <c r="Z71" s="53"/>
      <c r="AA71" s="1" t="b">
        <f t="shared" si="0"/>
        <v>1</v>
      </c>
      <c r="AB71" s="45">
        <f t="shared" si="1"/>
        <v>0.7</v>
      </c>
      <c r="AC71" s="46" t="b">
        <f t="shared" si="8"/>
        <v>1</v>
      </c>
      <c r="AD71" s="46" t="b">
        <f t="shared" si="3"/>
        <v>1</v>
      </c>
    </row>
    <row r="72" spans="1:30" ht="30" customHeight="1" x14ac:dyDescent="0.25">
      <c r="A72" s="181">
        <v>70</v>
      </c>
      <c r="B72" s="249" t="s">
        <v>408</v>
      </c>
      <c r="C72" s="183" t="s">
        <v>140</v>
      </c>
      <c r="D72" s="269" t="s">
        <v>406</v>
      </c>
      <c r="E72" s="260" t="s">
        <v>138</v>
      </c>
      <c r="F72" s="55" t="s">
        <v>56</v>
      </c>
      <c r="G72" s="280" t="s">
        <v>409</v>
      </c>
      <c r="H72" s="182" t="s">
        <v>179</v>
      </c>
      <c r="I72" s="185">
        <v>0.105</v>
      </c>
      <c r="J72" s="186" t="s">
        <v>201</v>
      </c>
      <c r="K72" s="50">
        <v>127159</v>
      </c>
      <c r="L72" s="49">
        <f t="shared" si="9"/>
        <v>89011.3</v>
      </c>
      <c r="M72" s="56">
        <f t="shared" si="10"/>
        <v>38147.699999999997</v>
      </c>
      <c r="N72" s="252">
        <v>0.7</v>
      </c>
      <c r="O72" s="251">
        <v>0</v>
      </c>
      <c r="P72" s="251">
        <v>0</v>
      </c>
      <c r="Q72" s="251">
        <v>0</v>
      </c>
      <c r="R72" s="251">
        <v>0</v>
      </c>
      <c r="S72" s="251">
        <v>0</v>
      </c>
      <c r="T72" s="251">
        <v>0</v>
      </c>
      <c r="U72" s="188">
        <f t="shared" si="7"/>
        <v>89011.3</v>
      </c>
      <c r="V72" s="53"/>
      <c r="W72" s="53"/>
      <c r="X72" s="53"/>
      <c r="Y72" s="53"/>
      <c r="Z72" s="53"/>
      <c r="AA72" s="1" t="b">
        <f t="shared" si="0"/>
        <v>1</v>
      </c>
      <c r="AB72" s="45">
        <f t="shared" si="1"/>
        <v>0.7</v>
      </c>
      <c r="AC72" s="46" t="b">
        <f t="shared" si="8"/>
        <v>1</v>
      </c>
      <c r="AD72" s="46" t="b">
        <f t="shared" si="3"/>
        <v>1</v>
      </c>
    </row>
    <row r="73" spans="1:30" ht="30" customHeight="1" x14ac:dyDescent="0.25">
      <c r="A73" s="181">
        <v>71</v>
      </c>
      <c r="B73" s="249" t="s">
        <v>663</v>
      </c>
      <c r="C73" s="183" t="s">
        <v>140</v>
      </c>
      <c r="D73" s="269" t="s">
        <v>212</v>
      </c>
      <c r="E73" s="260" t="s">
        <v>115</v>
      </c>
      <c r="F73" s="55" t="s">
        <v>63</v>
      </c>
      <c r="G73" s="280" t="s">
        <v>813</v>
      </c>
      <c r="H73" s="182" t="s">
        <v>143</v>
      </c>
      <c r="I73" s="185">
        <v>0.21</v>
      </c>
      <c r="J73" s="186" t="s">
        <v>664</v>
      </c>
      <c r="K73" s="50">
        <v>1194429</v>
      </c>
      <c r="L73" s="49">
        <f t="shared" si="9"/>
        <v>597214.5</v>
      </c>
      <c r="M73" s="56">
        <f t="shared" si="10"/>
        <v>597214.5</v>
      </c>
      <c r="N73" s="252">
        <v>0.5</v>
      </c>
      <c r="O73" s="251">
        <v>0</v>
      </c>
      <c r="P73" s="251">
        <v>0</v>
      </c>
      <c r="Q73" s="251">
        <v>0</v>
      </c>
      <c r="R73" s="251">
        <v>0</v>
      </c>
      <c r="S73" s="251">
        <v>0</v>
      </c>
      <c r="T73" s="251">
        <v>0</v>
      </c>
      <c r="U73" s="188">
        <f t="shared" si="7"/>
        <v>597214.5</v>
      </c>
      <c r="V73" s="53"/>
      <c r="W73" s="53"/>
      <c r="X73" s="53"/>
      <c r="Y73" s="53"/>
      <c r="Z73" s="53"/>
      <c r="AA73" s="1" t="b">
        <f t="shared" si="0"/>
        <v>1</v>
      </c>
      <c r="AB73" s="45">
        <f t="shared" si="1"/>
        <v>0.5</v>
      </c>
      <c r="AC73" s="46" t="b">
        <f t="shared" si="8"/>
        <v>1</v>
      </c>
      <c r="AD73" s="46" t="b">
        <f t="shared" si="3"/>
        <v>1</v>
      </c>
    </row>
    <row r="74" spans="1:30" ht="30" customHeight="1" x14ac:dyDescent="0.25">
      <c r="A74" s="181">
        <v>72</v>
      </c>
      <c r="B74" s="249" t="s">
        <v>709</v>
      </c>
      <c r="C74" s="183" t="s">
        <v>140</v>
      </c>
      <c r="D74" s="269" t="s">
        <v>683</v>
      </c>
      <c r="E74" s="260" t="s">
        <v>120</v>
      </c>
      <c r="F74" s="55" t="s">
        <v>50</v>
      </c>
      <c r="G74" s="280" t="s">
        <v>710</v>
      </c>
      <c r="H74" s="182" t="s">
        <v>152</v>
      </c>
      <c r="I74" s="185">
        <v>1.1919999999999999</v>
      </c>
      <c r="J74" s="186" t="s">
        <v>186</v>
      </c>
      <c r="K74" s="50">
        <v>1398999</v>
      </c>
      <c r="L74" s="49">
        <f t="shared" si="9"/>
        <v>699499.5</v>
      </c>
      <c r="M74" s="56">
        <f t="shared" si="10"/>
        <v>699499.5</v>
      </c>
      <c r="N74" s="252">
        <v>0.5</v>
      </c>
      <c r="O74" s="251">
        <v>0</v>
      </c>
      <c r="P74" s="251">
        <v>0</v>
      </c>
      <c r="Q74" s="251">
        <v>0</v>
      </c>
      <c r="R74" s="251">
        <v>0</v>
      </c>
      <c r="S74" s="251">
        <v>0</v>
      </c>
      <c r="T74" s="251">
        <v>0</v>
      </c>
      <c r="U74" s="188">
        <f t="shared" si="7"/>
        <v>699499.5</v>
      </c>
      <c r="V74" s="53"/>
      <c r="W74" s="53"/>
      <c r="X74" s="53"/>
      <c r="Y74" s="53"/>
      <c r="Z74" s="53"/>
      <c r="AA74" s="1" t="b">
        <f t="shared" si="0"/>
        <v>1</v>
      </c>
      <c r="AB74" s="45">
        <f t="shared" si="1"/>
        <v>0.5</v>
      </c>
      <c r="AC74" s="46" t="b">
        <f t="shared" si="8"/>
        <v>1</v>
      </c>
      <c r="AD74" s="46" t="b">
        <f t="shared" si="3"/>
        <v>1</v>
      </c>
    </row>
    <row r="75" spans="1:30" ht="30" customHeight="1" x14ac:dyDescent="0.25">
      <c r="A75" s="181">
        <v>73</v>
      </c>
      <c r="B75" s="249" t="s">
        <v>413</v>
      </c>
      <c r="C75" s="183" t="s">
        <v>140</v>
      </c>
      <c r="D75" s="269" t="s">
        <v>414</v>
      </c>
      <c r="E75" s="260" t="s">
        <v>112</v>
      </c>
      <c r="F75" s="55" t="s">
        <v>54</v>
      </c>
      <c r="G75" s="280" t="s">
        <v>415</v>
      </c>
      <c r="H75" s="182" t="s">
        <v>143</v>
      </c>
      <c r="I75" s="185">
        <v>0.216</v>
      </c>
      <c r="J75" s="186" t="s">
        <v>315</v>
      </c>
      <c r="K75" s="50">
        <v>568716</v>
      </c>
      <c r="L75" s="49">
        <f t="shared" si="9"/>
        <v>284358</v>
      </c>
      <c r="M75" s="56">
        <f t="shared" si="10"/>
        <v>284358</v>
      </c>
      <c r="N75" s="252">
        <v>0.5</v>
      </c>
      <c r="O75" s="251">
        <v>0</v>
      </c>
      <c r="P75" s="251">
        <v>0</v>
      </c>
      <c r="Q75" s="251">
        <v>0</v>
      </c>
      <c r="R75" s="251">
        <v>0</v>
      </c>
      <c r="S75" s="251">
        <v>0</v>
      </c>
      <c r="T75" s="251">
        <v>0</v>
      </c>
      <c r="U75" s="188">
        <f t="shared" si="7"/>
        <v>284358</v>
      </c>
      <c r="V75" s="53"/>
      <c r="W75" s="53"/>
      <c r="X75" s="53"/>
      <c r="Y75" s="53"/>
      <c r="Z75" s="53"/>
      <c r="AA75" s="1" t="b">
        <f t="shared" si="0"/>
        <v>1</v>
      </c>
      <c r="AB75" s="45">
        <f t="shared" si="1"/>
        <v>0.5</v>
      </c>
      <c r="AC75" s="46" t="b">
        <f t="shared" si="8"/>
        <v>1</v>
      </c>
      <c r="AD75" s="46" t="b">
        <f t="shared" si="3"/>
        <v>1</v>
      </c>
    </row>
    <row r="76" spans="1:30" ht="30" customHeight="1" x14ac:dyDescent="0.25">
      <c r="A76" s="181">
        <v>74</v>
      </c>
      <c r="B76" s="249" t="s">
        <v>233</v>
      </c>
      <c r="C76" s="183" t="s">
        <v>140</v>
      </c>
      <c r="D76" s="269" t="s">
        <v>231</v>
      </c>
      <c r="E76" s="260" t="s">
        <v>105</v>
      </c>
      <c r="F76" s="55" t="s">
        <v>59</v>
      </c>
      <c r="G76" s="184" t="s">
        <v>234</v>
      </c>
      <c r="H76" s="182" t="s">
        <v>143</v>
      </c>
      <c r="I76" s="185">
        <v>0.67100000000000004</v>
      </c>
      <c r="J76" s="186" t="s">
        <v>164</v>
      </c>
      <c r="K76" s="50">
        <v>1514001</v>
      </c>
      <c r="L76" s="49">
        <f t="shared" si="9"/>
        <v>757000.5</v>
      </c>
      <c r="M76" s="56">
        <f t="shared" si="10"/>
        <v>757000.5</v>
      </c>
      <c r="N76" s="252">
        <v>0.5</v>
      </c>
      <c r="O76" s="251">
        <v>0</v>
      </c>
      <c r="P76" s="251">
        <v>0</v>
      </c>
      <c r="Q76" s="251">
        <v>0</v>
      </c>
      <c r="R76" s="251">
        <v>0</v>
      </c>
      <c r="S76" s="251">
        <v>0</v>
      </c>
      <c r="T76" s="251">
        <v>0</v>
      </c>
      <c r="U76" s="188">
        <f t="shared" si="7"/>
        <v>757000.5</v>
      </c>
      <c r="V76" s="53"/>
      <c r="W76" s="53"/>
      <c r="X76" s="53"/>
      <c r="Y76" s="53"/>
      <c r="Z76" s="53"/>
      <c r="AA76" s="1" t="b">
        <f t="shared" si="0"/>
        <v>1</v>
      </c>
      <c r="AB76" s="45">
        <f t="shared" si="1"/>
        <v>0.5</v>
      </c>
      <c r="AC76" s="46" t="b">
        <f t="shared" si="8"/>
        <v>1</v>
      </c>
      <c r="AD76" s="46" t="b">
        <f t="shared" si="3"/>
        <v>1</v>
      </c>
    </row>
    <row r="77" spans="1:30" ht="30" customHeight="1" x14ac:dyDescent="0.25">
      <c r="A77" s="181">
        <v>75</v>
      </c>
      <c r="B77" s="249" t="s">
        <v>332</v>
      </c>
      <c r="C77" s="183" t="s">
        <v>140</v>
      </c>
      <c r="D77" s="269" t="s">
        <v>331</v>
      </c>
      <c r="E77" s="260" t="s">
        <v>102</v>
      </c>
      <c r="F77" s="55" t="s">
        <v>64</v>
      </c>
      <c r="G77" s="184" t="s">
        <v>333</v>
      </c>
      <c r="H77" s="182" t="s">
        <v>143</v>
      </c>
      <c r="I77" s="185">
        <v>0.94799999999999995</v>
      </c>
      <c r="J77" s="186" t="s">
        <v>161</v>
      </c>
      <c r="K77" s="50">
        <v>981528</v>
      </c>
      <c r="L77" s="49">
        <f t="shared" si="9"/>
        <v>490764</v>
      </c>
      <c r="M77" s="56">
        <f t="shared" si="10"/>
        <v>490764</v>
      </c>
      <c r="N77" s="252">
        <v>0.5</v>
      </c>
      <c r="O77" s="251">
        <v>0</v>
      </c>
      <c r="P77" s="251">
        <v>0</v>
      </c>
      <c r="Q77" s="251">
        <v>0</v>
      </c>
      <c r="R77" s="251">
        <v>0</v>
      </c>
      <c r="S77" s="251">
        <v>0</v>
      </c>
      <c r="T77" s="251">
        <v>0</v>
      </c>
      <c r="U77" s="188">
        <f t="shared" si="7"/>
        <v>490764</v>
      </c>
      <c r="V77" s="53"/>
      <c r="W77" s="53"/>
      <c r="X77" s="53"/>
      <c r="Y77" s="53"/>
      <c r="Z77" s="53"/>
      <c r="AA77" s="1" t="b">
        <f t="shared" si="0"/>
        <v>1</v>
      </c>
      <c r="AB77" s="45">
        <f t="shared" si="1"/>
        <v>0.5</v>
      </c>
      <c r="AC77" s="46" t="b">
        <f t="shared" si="8"/>
        <v>1</v>
      </c>
      <c r="AD77" s="46" t="b">
        <f t="shared" si="3"/>
        <v>1</v>
      </c>
    </row>
    <row r="78" spans="1:30" ht="30" customHeight="1" x14ac:dyDescent="0.25">
      <c r="A78" s="181">
        <v>76</v>
      </c>
      <c r="B78" s="249" t="s">
        <v>483</v>
      </c>
      <c r="C78" s="183" t="s">
        <v>140</v>
      </c>
      <c r="D78" s="269" t="s">
        <v>478</v>
      </c>
      <c r="E78" s="260" t="s">
        <v>101</v>
      </c>
      <c r="F78" s="55" t="s">
        <v>54</v>
      </c>
      <c r="G78" s="184" t="s">
        <v>484</v>
      </c>
      <c r="H78" s="182" t="s">
        <v>143</v>
      </c>
      <c r="I78" s="185">
        <v>0.35</v>
      </c>
      <c r="J78" s="186" t="s">
        <v>480</v>
      </c>
      <c r="K78" s="50">
        <v>1136133</v>
      </c>
      <c r="L78" s="49">
        <f t="shared" si="9"/>
        <v>681679.8</v>
      </c>
      <c r="M78" s="56">
        <f t="shared" si="10"/>
        <v>454453.19999999995</v>
      </c>
      <c r="N78" s="259">
        <v>0.6</v>
      </c>
      <c r="O78" s="251">
        <v>0</v>
      </c>
      <c r="P78" s="251">
        <v>0</v>
      </c>
      <c r="Q78" s="251">
        <v>0</v>
      </c>
      <c r="R78" s="251">
        <v>0</v>
      </c>
      <c r="S78" s="251">
        <v>0</v>
      </c>
      <c r="T78" s="251">
        <v>0</v>
      </c>
      <c r="U78" s="188">
        <f t="shared" si="7"/>
        <v>681679.8</v>
      </c>
      <c r="V78" s="53"/>
      <c r="W78" s="53"/>
      <c r="X78" s="53"/>
      <c r="Y78" s="53"/>
      <c r="Z78" s="53"/>
      <c r="AA78" s="1" t="b">
        <f t="shared" si="0"/>
        <v>1</v>
      </c>
      <c r="AB78" s="45">
        <f t="shared" si="1"/>
        <v>0.6</v>
      </c>
      <c r="AC78" s="46" t="b">
        <f t="shared" si="8"/>
        <v>1</v>
      </c>
      <c r="AD78" s="46" t="b">
        <f t="shared" si="3"/>
        <v>1</v>
      </c>
    </row>
    <row r="79" spans="1:30" ht="30" customHeight="1" x14ac:dyDescent="0.25">
      <c r="A79" s="181">
        <v>77</v>
      </c>
      <c r="B79" s="249" t="s">
        <v>219</v>
      </c>
      <c r="C79" s="183" t="s">
        <v>140</v>
      </c>
      <c r="D79" s="269" t="s">
        <v>220</v>
      </c>
      <c r="E79" s="260" t="s">
        <v>125</v>
      </c>
      <c r="F79" s="55" t="s">
        <v>50</v>
      </c>
      <c r="G79" s="184" t="s">
        <v>221</v>
      </c>
      <c r="H79" s="182" t="s">
        <v>143</v>
      </c>
      <c r="I79" s="185">
        <v>1.3049999999999999</v>
      </c>
      <c r="J79" s="186" t="s">
        <v>204</v>
      </c>
      <c r="K79" s="50">
        <v>791203</v>
      </c>
      <c r="L79" s="49">
        <f t="shared" si="9"/>
        <v>395601.5</v>
      </c>
      <c r="M79" s="56">
        <f t="shared" si="10"/>
        <v>395601.5</v>
      </c>
      <c r="N79" s="252">
        <v>0.5</v>
      </c>
      <c r="O79" s="251">
        <v>0</v>
      </c>
      <c r="P79" s="251">
        <v>0</v>
      </c>
      <c r="Q79" s="251">
        <v>0</v>
      </c>
      <c r="R79" s="251">
        <v>0</v>
      </c>
      <c r="S79" s="251">
        <v>0</v>
      </c>
      <c r="T79" s="251">
        <v>0</v>
      </c>
      <c r="U79" s="188">
        <f t="shared" si="7"/>
        <v>395601.5</v>
      </c>
      <c r="V79" s="53"/>
      <c r="W79" s="53"/>
      <c r="X79" s="53"/>
      <c r="Y79" s="53"/>
      <c r="Z79" s="53"/>
      <c r="AA79" s="1" t="b">
        <f t="shared" si="0"/>
        <v>1</v>
      </c>
      <c r="AB79" s="45">
        <f t="shared" si="1"/>
        <v>0.5</v>
      </c>
      <c r="AC79" s="46" t="b">
        <f t="shared" si="8"/>
        <v>1</v>
      </c>
      <c r="AD79" s="46" t="b">
        <f t="shared" si="3"/>
        <v>1</v>
      </c>
    </row>
    <row r="80" spans="1:30" ht="30" customHeight="1" x14ac:dyDescent="0.25">
      <c r="A80" s="181">
        <v>78</v>
      </c>
      <c r="B80" s="249" t="s">
        <v>534</v>
      </c>
      <c r="C80" s="183" t="s">
        <v>140</v>
      </c>
      <c r="D80" s="269" t="s">
        <v>535</v>
      </c>
      <c r="E80" s="260" t="s">
        <v>73</v>
      </c>
      <c r="F80" s="55" t="s">
        <v>67</v>
      </c>
      <c r="G80" s="184" t="s">
        <v>536</v>
      </c>
      <c r="H80" s="182" t="s">
        <v>143</v>
      </c>
      <c r="I80" s="185">
        <v>0.28999999999999998</v>
      </c>
      <c r="J80" s="186" t="s">
        <v>537</v>
      </c>
      <c r="K80" s="50">
        <v>355725</v>
      </c>
      <c r="L80" s="49">
        <f t="shared" si="9"/>
        <v>177862.5</v>
      </c>
      <c r="M80" s="56">
        <f t="shared" si="10"/>
        <v>177862.5</v>
      </c>
      <c r="N80" s="252">
        <v>0.5</v>
      </c>
      <c r="O80" s="251">
        <v>0</v>
      </c>
      <c r="P80" s="251">
        <v>0</v>
      </c>
      <c r="Q80" s="251">
        <v>0</v>
      </c>
      <c r="R80" s="251">
        <v>0</v>
      </c>
      <c r="S80" s="251">
        <v>0</v>
      </c>
      <c r="T80" s="251">
        <v>0</v>
      </c>
      <c r="U80" s="188">
        <f t="shared" si="7"/>
        <v>177862.5</v>
      </c>
      <c r="V80" s="53"/>
      <c r="W80" s="53"/>
      <c r="X80" s="53"/>
      <c r="Y80" s="53"/>
      <c r="Z80" s="53"/>
      <c r="AA80" s="1" t="b">
        <f t="shared" si="0"/>
        <v>1</v>
      </c>
      <c r="AB80" s="45">
        <f t="shared" si="1"/>
        <v>0.5</v>
      </c>
      <c r="AC80" s="46" t="b">
        <f t="shared" si="8"/>
        <v>1</v>
      </c>
      <c r="AD80" s="46" t="b">
        <f t="shared" si="3"/>
        <v>1</v>
      </c>
    </row>
    <row r="81" spans="1:30" ht="30" customHeight="1" x14ac:dyDescent="0.25">
      <c r="A81" s="181">
        <v>79</v>
      </c>
      <c r="B81" s="249" t="s">
        <v>378</v>
      </c>
      <c r="C81" s="183" t="s">
        <v>140</v>
      </c>
      <c r="D81" s="269" t="s">
        <v>372</v>
      </c>
      <c r="E81" s="260" t="s">
        <v>130</v>
      </c>
      <c r="F81" s="277" t="s">
        <v>50</v>
      </c>
      <c r="G81" s="280" t="s">
        <v>379</v>
      </c>
      <c r="H81" s="249" t="s">
        <v>152</v>
      </c>
      <c r="I81" s="281">
        <v>0.73399999999999999</v>
      </c>
      <c r="J81" s="186" t="s">
        <v>201</v>
      </c>
      <c r="K81" s="50">
        <v>1804891</v>
      </c>
      <c r="L81" s="49">
        <f t="shared" si="9"/>
        <v>1082934.6000000001</v>
      </c>
      <c r="M81" s="56">
        <f t="shared" si="10"/>
        <v>721956.39999999991</v>
      </c>
      <c r="N81" s="252">
        <v>0.6</v>
      </c>
      <c r="O81" s="251">
        <v>0</v>
      </c>
      <c r="P81" s="251">
        <v>0</v>
      </c>
      <c r="Q81" s="251">
        <v>0</v>
      </c>
      <c r="R81" s="251">
        <v>0</v>
      </c>
      <c r="S81" s="251">
        <v>0</v>
      </c>
      <c r="T81" s="251">
        <v>0</v>
      </c>
      <c r="U81" s="188">
        <f t="shared" si="7"/>
        <v>1082934.6000000001</v>
      </c>
      <c r="V81" s="53"/>
      <c r="W81" s="53"/>
      <c r="X81" s="53"/>
      <c r="Y81" s="53"/>
      <c r="Z81" s="53"/>
      <c r="AA81" s="1" t="b">
        <f t="shared" si="0"/>
        <v>1</v>
      </c>
      <c r="AB81" s="45">
        <f t="shared" si="1"/>
        <v>0.6</v>
      </c>
      <c r="AC81" s="46" t="b">
        <f t="shared" si="8"/>
        <v>1</v>
      </c>
      <c r="AD81" s="46" t="b">
        <f t="shared" si="3"/>
        <v>1</v>
      </c>
    </row>
    <row r="82" spans="1:30" ht="30" customHeight="1" x14ac:dyDescent="0.25">
      <c r="A82" s="181">
        <v>80</v>
      </c>
      <c r="B82" s="249" t="s">
        <v>526</v>
      </c>
      <c r="C82" s="183" t="s">
        <v>140</v>
      </c>
      <c r="D82" s="269" t="s">
        <v>521</v>
      </c>
      <c r="E82" s="260" t="s">
        <v>129</v>
      </c>
      <c r="F82" s="277" t="s">
        <v>54</v>
      </c>
      <c r="G82" s="280" t="s">
        <v>527</v>
      </c>
      <c r="H82" s="249" t="s">
        <v>143</v>
      </c>
      <c r="I82" s="281">
        <v>0.39100000000000001</v>
      </c>
      <c r="J82" s="186" t="s">
        <v>525</v>
      </c>
      <c r="K82" s="50">
        <v>1932000</v>
      </c>
      <c r="L82" s="49">
        <f t="shared" si="9"/>
        <v>966000</v>
      </c>
      <c r="M82" s="56">
        <f t="shared" si="10"/>
        <v>966000</v>
      </c>
      <c r="N82" s="252">
        <v>0.5</v>
      </c>
      <c r="O82" s="251">
        <v>0</v>
      </c>
      <c r="P82" s="251">
        <v>0</v>
      </c>
      <c r="Q82" s="251">
        <v>0</v>
      </c>
      <c r="R82" s="251">
        <v>0</v>
      </c>
      <c r="S82" s="251">
        <v>0</v>
      </c>
      <c r="T82" s="251">
        <v>0</v>
      </c>
      <c r="U82" s="188">
        <f t="shared" si="7"/>
        <v>966000</v>
      </c>
      <c r="V82" s="53"/>
      <c r="W82" s="53"/>
      <c r="X82" s="53"/>
      <c r="Y82" s="53"/>
      <c r="Z82" s="53"/>
      <c r="AA82" s="1" t="b">
        <f t="shared" si="0"/>
        <v>1</v>
      </c>
      <c r="AB82" s="45">
        <f t="shared" si="1"/>
        <v>0.5</v>
      </c>
      <c r="AC82" s="46" t="b">
        <f t="shared" si="8"/>
        <v>1</v>
      </c>
      <c r="AD82" s="46" t="b">
        <f t="shared" si="3"/>
        <v>1</v>
      </c>
    </row>
    <row r="83" spans="1:30" ht="30" customHeight="1" x14ac:dyDescent="0.25">
      <c r="A83" s="181">
        <v>81</v>
      </c>
      <c r="B83" s="249" t="s">
        <v>517</v>
      </c>
      <c r="C83" s="183" t="s">
        <v>140</v>
      </c>
      <c r="D83" s="269" t="s">
        <v>518</v>
      </c>
      <c r="E83" s="260" t="s">
        <v>117</v>
      </c>
      <c r="F83" s="277" t="s">
        <v>58</v>
      </c>
      <c r="G83" s="280" t="s">
        <v>519</v>
      </c>
      <c r="H83" s="249" t="s">
        <v>143</v>
      </c>
      <c r="I83" s="281">
        <v>0.47</v>
      </c>
      <c r="J83" s="186" t="s">
        <v>161</v>
      </c>
      <c r="K83" s="50">
        <v>918248</v>
      </c>
      <c r="L83" s="49">
        <f t="shared" si="9"/>
        <v>459124</v>
      </c>
      <c r="M83" s="56">
        <f t="shared" si="10"/>
        <v>459124</v>
      </c>
      <c r="N83" s="252">
        <v>0.5</v>
      </c>
      <c r="O83" s="251">
        <v>0</v>
      </c>
      <c r="P83" s="251">
        <v>0</v>
      </c>
      <c r="Q83" s="251">
        <v>0</v>
      </c>
      <c r="R83" s="251">
        <v>0</v>
      </c>
      <c r="S83" s="251">
        <v>0</v>
      </c>
      <c r="T83" s="251">
        <v>0</v>
      </c>
      <c r="U83" s="188">
        <f t="shared" si="7"/>
        <v>459124</v>
      </c>
      <c r="V83" s="53"/>
      <c r="W83" s="53"/>
      <c r="X83" s="53"/>
      <c r="Y83" s="53"/>
      <c r="Z83" s="53"/>
      <c r="AA83" s="1" t="b">
        <f t="shared" si="0"/>
        <v>1</v>
      </c>
      <c r="AB83" s="45">
        <f t="shared" si="1"/>
        <v>0.5</v>
      </c>
      <c r="AC83" s="46" t="b">
        <f t="shared" si="8"/>
        <v>1</v>
      </c>
      <c r="AD83" s="46" t="b">
        <f t="shared" si="3"/>
        <v>1</v>
      </c>
    </row>
    <row r="84" spans="1:30" ht="30" customHeight="1" x14ac:dyDescent="0.25">
      <c r="A84" s="181">
        <v>82</v>
      </c>
      <c r="B84" s="249" t="s">
        <v>425</v>
      </c>
      <c r="C84" s="183" t="s">
        <v>140</v>
      </c>
      <c r="D84" s="269" t="s">
        <v>426</v>
      </c>
      <c r="E84" s="260" t="s">
        <v>107</v>
      </c>
      <c r="F84" s="277" t="s">
        <v>50</v>
      </c>
      <c r="G84" s="280" t="s">
        <v>778</v>
      </c>
      <c r="H84" s="249" t="s">
        <v>143</v>
      </c>
      <c r="I84" s="281">
        <v>0.30599999999999999</v>
      </c>
      <c r="J84" s="186" t="s">
        <v>427</v>
      </c>
      <c r="K84" s="50">
        <v>348482</v>
      </c>
      <c r="L84" s="49">
        <f t="shared" si="9"/>
        <v>209089.2</v>
      </c>
      <c r="M84" s="56">
        <f t="shared" si="10"/>
        <v>139392.79999999999</v>
      </c>
      <c r="N84" s="252">
        <v>0.6</v>
      </c>
      <c r="O84" s="251">
        <v>0</v>
      </c>
      <c r="P84" s="251">
        <v>0</v>
      </c>
      <c r="Q84" s="251">
        <v>0</v>
      </c>
      <c r="R84" s="251">
        <v>0</v>
      </c>
      <c r="S84" s="251">
        <v>0</v>
      </c>
      <c r="T84" s="251">
        <v>0</v>
      </c>
      <c r="U84" s="188">
        <f t="shared" si="7"/>
        <v>209089.2</v>
      </c>
      <c r="V84" s="53"/>
      <c r="W84" s="53"/>
      <c r="X84" s="53"/>
      <c r="Y84" s="53"/>
      <c r="Z84" s="53"/>
      <c r="AA84" s="1" t="b">
        <f t="shared" si="0"/>
        <v>1</v>
      </c>
      <c r="AB84" s="45">
        <f t="shared" si="1"/>
        <v>0.6</v>
      </c>
      <c r="AC84" s="46" t="b">
        <f t="shared" si="8"/>
        <v>1</v>
      </c>
      <c r="AD84" s="46" t="b">
        <f t="shared" si="3"/>
        <v>1</v>
      </c>
    </row>
    <row r="85" spans="1:30" ht="30" customHeight="1" x14ac:dyDescent="0.25">
      <c r="A85" s="181">
        <v>83</v>
      </c>
      <c r="B85" s="249" t="s">
        <v>671</v>
      </c>
      <c r="C85" s="183" t="s">
        <v>140</v>
      </c>
      <c r="D85" s="269" t="s">
        <v>672</v>
      </c>
      <c r="E85" s="260" t="s">
        <v>134</v>
      </c>
      <c r="F85" s="277" t="s">
        <v>54</v>
      </c>
      <c r="G85" s="280" t="s">
        <v>673</v>
      </c>
      <c r="H85" s="249" t="s">
        <v>143</v>
      </c>
      <c r="I85" s="281">
        <v>0.16700000000000001</v>
      </c>
      <c r="J85" s="186" t="s">
        <v>500</v>
      </c>
      <c r="K85" s="50">
        <v>1049500</v>
      </c>
      <c r="L85" s="49">
        <f t="shared" si="9"/>
        <v>524750</v>
      </c>
      <c r="M85" s="56">
        <f t="shared" si="10"/>
        <v>524750</v>
      </c>
      <c r="N85" s="252">
        <v>0.5</v>
      </c>
      <c r="O85" s="251">
        <v>0</v>
      </c>
      <c r="P85" s="251">
        <v>0</v>
      </c>
      <c r="Q85" s="251">
        <v>0</v>
      </c>
      <c r="R85" s="251">
        <v>0</v>
      </c>
      <c r="S85" s="251">
        <v>0</v>
      </c>
      <c r="T85" s="251">
        <v>0</v>
      </c>
      <c r="U85" s="188">
        <f t="shared" si="7"/>
        <v>524750</v>
      </c>
      <c r="V85" s="53"/>
      <c r="W85" s="53"/>
      <c r="X85" s="53"/>
      <c r="Y85" s="53"/>
      <c r="Z85" s="53"/>
      <c r="AA85" s="1" t="b">
        <f t="shared" si="0"/>
        <v>1</v>
      </c>
      <c r="AB85" s="45">
        <f t="shared" si="1"/>
        <v>0.5</v>
      </c>
      <c r="AC85" s="46" t="b">
        <f t="shared" si="8"/>
        <v>1</v>
      </c>
      <c r="AD85" s="46" t="b">
        <f t="shared" si="3"/>
        <v>1</v>
      </c>
    </row>
    <row r="86" spans="1:30" ht="30" customHeight="1" x14ac:dyDescent="0.25">
      <c r="A86" s="181">
        <v>84</v>
      </c>
      <c r="B86" s="249" t="s">
        <v>608</v>
      </c>
      <c r="C86" s="183" t="s">
        <v>140</v>
      </c>
      <c r="D86" s="269" t="s">
        <v>609</v>
      </c>
      <c r="E86" s="260" t="s">
        <v>797</v>
      </c>
      <c r="F86" s="277" t="s">
        <v>62</v>
      </c>
      <c r="G86" s="280" t="s">
        <v>610</v>
      </c>
      <c r="H86" s="249" t="s">
        <v>179</v>
      </c>
      <c r="I86" s="281">
        <v>0.245</v>
      </c>
      <c r="J86" s="186" t="s">
        <v>611</v>
      </c>
      <c r="K86" s="50">
        <v>196581</v>
      </c>
      <c r="L86" s="49">
        <f t="shared" si="9"/>
        <v>98290.5</v>
      </c>
      <c r="M86" s="56">
        <f t="shared" si="10"/>
        <v>98290.5</v>
      </c>
      <c r="N86" s="252">
        <v>0.5</v>
      </c>
      <c r="O86" s="251">
        <v>0</v>
      </c>
      <c r="P86" s="251">
        <v>0</v>
      </c>
      <c r="Q86" s="251">
        <v>0</v>
      </c>
      <c r="R86" s="251">
        <v>0</v>
      </c>
      <c r="S86" s="251">
        <v>0</v>
      </c>
      <c r="T86" s="251">
        <v>0</v>
      </c>
      <c r="U86" s="188">
        <f t="shared" si="7"/>
        <v>98290.5</v>
      </c>
      <c r="V86" s="53"/>
      <c r="W86" s="53"/>
      <c r="X86" s="53"/>
      <c r="Y86" s="53"/>
      <c r="Z86" s="53"/>
      <c r="AA86" s="1" t="b">
        <f t="shared" si="0"/>
        <v>1</v>
      </c>
      <c r="AB86" s="45">
        <f t="shared" si="1"/>
        <v>0.5</v>
      </c>
      <c r="AC86" s="46" t="b">
        <f t="shared" si="8"/>
        <v>1</v>
      </c>
      <c r="AD86" s="46" t="b">
        <f t="shared" si="3"/>
        <v>1</v>
      </c>
    </row>
    <row r="87" spans="1:30" ht="30" customHeight="1" x14ac:dyDescent="0.25">
      <c r="A87" s="181">
        <v>85</v>
      </c>
      <c r="B87" s="249" t="s">
        <v>432</v>
      </c>
      <c r="C87" s="183" t="s">
        <v>140</v>
      </c>
      <c r="D87" s="269" t="s">
        <v>426</v>
      </c>
      <c r="E87" s="260" t="s">
        <v>107</v>
      </c>
      <c r="F87" s="277" t="s">
        <v>50</v>
      </c>
      <c r="G87" s="280" t="s">
        <v>433</v>
      </c>
      <c r="H87" s="249" t="s">
        <v>143</v>
      </c>
      <c r="I87" s="281">
        <v>0.7</v>
      </c>
      <c r="J87" s="186" t="s">
        <v>427</v>
      </c>
      <c r="K87" s="50">
        <v>1114209</v>
      </c>
      <c r="L87" s="49">
        <f t="shared" si="9"/>
        <v>668525.4</v>
      </c>
      <c r="M87" s="56">
        <f t="shared" si="10"/>
        <v>445683.6</v>
      </c>
      <c r="N87" s="252">
        <v>0.6</v>
      </c>
      <c r="O87" s="251">
        <v>0</v>
      </c>
      <c r="P87" s="251">
        <v>0</v>
      </c>
      <c r="Q87" s="251">
        <v>0</v>
      </c>
      <c r="R87" s="251">
        <v>0</v>
      </c>
      <c r="S87" s="251">
        <v>0</v>
      </c>
      <c r="T87" s="251">
        <v>0</v>
      </c>
      <c r="U87" s="188">
        <f t="shared" si="7"/>
        <v>668525.4</v>
      </c>
      <c r="V87" s="53"/>
      <c r="W87" s="53"/>
      <c r="X87" s="53"/>
      <c r="Y87" s="53"/>
      <c r="Z87" s="53"/>
      <c r="AA87" s="1" t="b">
        <f t="shared" si="0"/>
        <v>1</v>
      </c>
      <c r="AB87" s="45">
        <f t="shared" si="1"/>
        <v>0.6</v>
      </c>
      <c r="AC87" s="46" t="b">
        <f t="shared" si="8"/>
        <v>1</v>
      </c>
      <c r="AD87" s="46" t="b">
        <f t="shared" si="3"/>
        <v>1</v>
      </c>
    </row>
    <row r="88" spans="1:30" ht="30" customHeight="1" x14ac:dyDescent="0.25">
      <c r="A88" s="181">
        <v>86</v>
      </c>
      <c r="B88" s="249" t="s">
        <v>520</v>
      </c>
      <c r="C88" s="183" t="s">
        <v>140</v>
      </c>
      <c r="D88" s="269" t="s">
        <v>521</v>
      </c>
      <c r="E88" s="260" t="s">
        <v>129</v>
      </c>
      <c r="F88" s="277" t="s">
        <v>54</v>
      </c>
      <c r="G88" s="280" t="s">
        <v>522</v>
      </c>
      <c r="H88" s="249" t="s">
        <v>143</v>
      </c>
      <c r="I88" s="281">
        <v>0.24199999999999999</v>
      </c>
      <c r="J88" s="186" t="s">
        <v>525</v>
      </c>
      <c r="K88" s="50">
        <v>1199000</v>
      </c>
      <c r="L88" s="49">
        <f t="shared" si="9"/>
        <v>599500</v>
      </c>
      <c r="M88" s="56">
        <f t="shared" si="10"/>
        <v>599500</v>
      </c>
      <c r="N88" s="252">
        <v>0.5</v>
      </c>
      <c r="O88" s="251">
        <v>0</v>
      </c>
      <c r="P88" s="251">
        <v>0</v>
      </c>
      <c r="Q88" s="251">
        <v>0</v>
      </c>
      <c r="R88" s="251">
        <v>0</v>
      </c>
      <c r="S88" s="251">
        <v>0</v>
      </c>
      <c r="T88" s="251">
        <v>0</v>
      </c>
      <c r="U88" s="188">
        <f t="shared" si="7"/>
        <v>599500</v>
      </c>
      <c r="V88" s="53"/>
      <c r="W88" s="53"/>
      <c r="X88" s="53"/>
      <c r="Y88" s="53"/>
      <c r="Z88" s="53"/>
      <c r="AA88" s="1" t="b">
        <f t="shared" si="0"/>
        <v>1</v>
      </c>
      <c r="AB88" s="45">
        <f t="shared" si="1"/>
        <v>0.5</v>
      </c>
      <c r="AC88" s="46" t="b">
        <f t="shared" si="8"/>
        <v>1</v>
      </c>
      <c r="AD88" s="46" t="b">
        <f t="shared" si="3"/>
        <v>1</v>
      </c>
    </row>
    <row r="89" spans="1:30" ht="30" customHeight="1" x14ac:dyDescent="0.25">
      <c r="A89" s="181">
        <v>87</v>
      </c>
      <c r="B89" s="249" t="s">
        <v>330</v>
      </c>
      <c r="C89" s="183" t="s">
        <v>140</v>
      </c>
      <c r="D89" s="269" t="s">
        <v>331</v>
      </c>
      <c r="E89" s="260" t="s">
        <v>102</v>
      </c>
      <c r="F89" s="277" t="s">
        <v>64</v>
      </c>
      <c r="G89" s="286" t="s">
        <v>808</v>
      </c>
      <c r="H89" s="249" t="s">
        <v>179</v>
      </c>
      <c r="I89" s="281">
        <v>0.99</v>
      </c>
      <c r="J89" s="186" t="s">
        <v>161</v>
      </c>
      <c r="K89" s="50">
        <v>278836</v>
      </c>
      <c r="L89" s="49">
        <f t="shared" si="9"/>
        <v>139418</v>
      </c>
      <c r="M89" s="56">
        <f t="shared" si="10"/>
        <v>139418</v>
      </c>
      <c r="N89" s="252">
        <v>0.5</v>
      </c>
      <c r="O89" s="251">
        <v>0</v>
      </c>
      <c r="P89" s="251">
        <v>0</v>
      </c>
      <c r="Q89" s="251">
        <v>0</v>
      </c>
      <c r="R89" s="251">
        <v>0</v>
      </c>
      <c r="S89" s="251">
        <v>0</v>
      </c>
      <c r="T89" s="251">
        <v>0</v>
      </c>
      <c r="U89" s="188">
        <f t="shared" si="7"/>
        <v>139418</v>
      </c>
      <c r="V89" s="53"/>
      <c r="W89" s="53"/>
      <c r="X89" s="53"/>
      <c r="Y89" s="53"/>
      <c r="Z89" s="53"/>
      <c r="AA89" s="1" t="b">
        <f t="shared" si="0"/>
        <v>1</v>
      </c>
      <c r="AB89" s="45">
        <f t="shared" si="1"/>
        <v>0.5</v>
      </c>
      <c r="AC89" s="46" t="b">
        <f t="shared" si="8"/>
        <v>1</v>
      </c>
      <c r="AD89" s="46" t="b">
        <f t="shared" si="3"/>
        <v>1</v>
      </c>
    </row>
    <row r="90" spans="1:30" ht="30" customHeight="1" x14ac:dyDescent="0.25">
      <c r="A90" s="181">
        <v>88</v>
      </c>
      <c r="B90" s="249" t="s">
        <v>561</v>
      </c>
      <c r="C90" s="183" t="s">
        <v>140</v>
      </c>
      <c r="D90" s="269" t="s">
        <v>509</v>
      </c>
      <c r="E90" s="260" t="s">
        <v>121</v>
      </c>
      <c r="F90" s="277" t="s">
        <v>58</v>
      </c>
      <c r="G90" s="280" t="s">
        <v>562</v>
      </c>
      <c r="H90" s="249" t="s">
        <v>143</v>
      </c>
      <c r="I90" s="281">
        <v>9.7000000000000003E-2</v>
      </c>
      <c r="J90" s="186" t="s">
        <v>514</v>
      </c>
      <c r="K90" s="50">
        <v>497599</v>
      </c>
      <c r="L90" s="49">
        <f t="shared" si="9"/>
        <v>248799.5</v>
      </c>
      <c r="M90" s="56">
        <f t="shared" si="10"/>
        <v>248799.5</v>
      </c>
      <c r="N90" s="252">
        <v>0.5</v>
      </c>
      <c r="O90" s="251">
        <v>0</v>
      </c>
      <c r="P90" s="251">
        <v>0</v>
      </c>
      <c r="Q90" s="251">
        <v>0</v>
      </c>
      <c r="R90" s="251">
        <v>0</v>
      </c>
      <c r="S90" s="251">
        <v>0</v>
      </c>
      <c r="T90" s="251">
        <v>0</v>
      </c>
      <c r="U90" s="188">
        <f t="shared" si="7"/>
        <v>248799.5</v>
      </c>
      <c r="V90" s="53"/>
      <c r="W90" s="53"/>
      <c r="X90" s="53"/>
      <c r="Y90" s="53"/>
      <c r="Z90" s="53"/>
      <c r="AA90" s="1" t="b">
        <f t="shared" si="0"/>
        <v>1</v>
      </c>
      <c r="AB90" s="45">
        <f t="shared" si="1"/>
        <v>0.5</v>
      </c>
      <c r="AC90" s="46" t="b">
        <f t="shared" si="8"/>
        <v>1</v>
      </c>
      <c r="AD90" s="46" t="b">
        <f t="shared" si="3"/>
        <v>1</v>
      </c>
    </row>
    <row r="91" spans="1:30" ht="42" customHeight="1" x14ac:dyDescent="0.25">
      <c r="A91" s="181">
        <v>89</v>
      </c>
      <c r="B91" s="249" t="s">
        <v>149</v>
      </c>
      <c r="C91" s="183" t="s">
        <v>140</v>
      </c>
      <c r="D91" s="269" t="s">
        <v>150</v>
      </c>
      <c r="E91" s="260" t="s">
        <v>79</v>
      </c>
      <c r="F91" s="277" t="s">
        <v>52</v>
      </c>
      <c r="G91" s="280" t="s">
        <v>151</v>
      </c>
      <c r="H91" s="249" t="s">
        <v>152</v>
      </c>
      <c r="I91" s="281">
        <v>0.115</v>
      </c>
      <c r="J91" s="186" t="s">
        <v>153</v>
      </c>
      <c r="K91" s="50">
        <v>863747</v>
      </c>
      <c r="L91" s="49">
        <f t="shared" si="9"/>
        <v>518248.2</v>
      </c>
      <c r="M91" s="56">
        <f t="shared" si="10"/>
        <v>345498.8</v>
      </c>
      <c r="N91" s="259">
        <v>0.6</v>
      </c>
      <c r="O91" s="251">
        <v>0</v>
      </c>
      <c r="P91" s="251">
        <v>0</v>
      </c>
      <c r="Q91" s="251">
        <v>0</v>
      </c>
      <c r="R91" s="251">
        <v>0</v>
      </c>
      <c r="S91" s="251">
        <v>0</v>
      </c>
      <c r="T91" s="251">
        <v>0</v>
      </c>
      <c r="U91" s="188">
        <f t="shared" si="7"/>
        <v>518248.2</v>
      </c>
      <c r="V91" s="53"/>
      <c r="W91" s="53"/>
      <c r="X91" s="53"/>
      <c r="Y91" s="53"/>
      <c r="Z91" s="53"/>
      <c r="AA91" s="1" t="b">
        <f t="shared" si="0"/>
        <v>1</v>
      </c>
      <c r="AB91" s="45">
        <f t="shared" si="1"/>
        <v>0.6</v>
      </c>
      <c r="AC91" s="46" t="b">
        <f t="shared" si="8"/>
        <v>1</v>
      </c>
      <c r="AD91" s="46" t="b">
        <f t="shared" si="3"/>
        <v>1</v>
      </c>
    </row>
    <row r="92" spans="1:30" ht="30" customHeight="1" x14ac:dyDescent="0.25">
      <c r="A92" s="181">
        <v>90</v>
      </c>
      <c r="B92" s="249" t="s">
        <v>723</v>
      </c>
      <c r="C92" s="183" t="s">
        <v>140</v>
      </c>
      <c r="D92" s="269" t="s">
        <v>720</v>
      </c>
      <c r="E92" s="260" t="s">
        <v>795</v>
      </c>
      <c r="F92" s="277" t="s">
        <v>56</v>
      </c>
      <c r="G92" s="280" t="s">
        <v>724</v>
      </c>
      <c r="H92" s="249" t="s">
        <v>143</v>
      </c>
      <c r="I92" s="281">
        <v>5.7000000000000002E-2</v>
      </c>
      <c r="J92" s="186" t="s">
        <v>725</v>
      </c>
      <c r="K92" s="50">
        <v>288152</v>
      </c>
      <c r="L92" s="49">
        <f t="shared" si="9"/>
        <v>144076</v>
      </c>
      <c r="M92" s="56">
        <f t="shared" si="10"/>
        <v>144076</v>
      </c>
      <c r="N92" s="252">
        <v>0.5</v>
      </c>
      <c r="O92" s="251">
        <v>0</v>
      </c>
      <c r="P92" s="251">
        <v>0</v>
      </c>
      <c r="Q92" s="251">
        <v>0</v>
      </c>
      <c r="R92" s="251">
        <v>0</v>
      </c>
      <c r="S92" s="251">
        <v>0</v>
      </c>
      <c r="T92" s="251">
        <v>0</v>
      </c>
      <c r="U92" s="188">
        <f t="shared" si="7"/>
        <v>144076</v>
      </c>
      <c r="V92" s="53"/>
      <c r="W92" s="53"/>
      <c r="X92" s="53"/>
      <c r="Y92" s="53"/>
      <c r="Z92" s="53"/>
      <c r="AA92" s="1" t="b">
        <f t="shared" si="0"/>
        <v>1</v>
      </c>
      <c r="AB92" s="45">
        <f t="shared" si="1"/>
        <v>0.5</v>
      </c>
      <c r="AC92" s="46" t="b">
        <f t="shared" si="8"/>
        <v>1</v>
      </c>
      <c r="AD92" s="46" t="b">
        <f t="shared" si="3"/>
        <v>1</v>
      </c>
    </row>
    <row r="93" spans="1:30" ht="30" customHeight="1" x14ac:dyDescent="0.25">
      <c r="A93" s="181">
        <v>91</v>
      </c>
      <c r="B93" s="249" t="s">
        <v>719</v>
      </c>
      <c r="C93" s="183" t="s">
        <v>140</v>
      </c>
      <c r="D93" s="269" t="s">
        <v>720</v>
      </c>
      <c r="E93" s="260" t="s">
        <v>795</v>
      </c>
      <c r="F93" s="277" t="s">
        <v>56</v>
      </c>
      <c r="G93" s="280" t="s">
        <v>721</v>
      </c>
      <c r="H93" s="249" t="s">
        <v>143</v>
      </c>
      <c r="I93" s="281">
        <v>0.09</v>
      </c>
      <c r="J93" s="186" t="s">
        <v>722</v>
      </c>
      <c r="K93" s="50">
        <v>901438</v>
      </c>
      <c r="L93" s="49">
        <f t="shared" si="9"/>
        <v>450719</v>
      </c>
      <c r="M93" s="56">
        <f t="shared" si="10"/>
        <v>450719</v>
      </c>
      <c r="N93" s="252">
        <v>0.5</v>
      </c>
      <c r="O93" s="251">
        <v>0</v>
      </c>
      <c r="P93" s="251">
        <v>0</v>
      </c>
      <c r="Q93" s="251">
        <v>0</v>
      </c>
      <c r="R93" s="251">
        <v>0</v>
      </c>
      <c r="S93" s="251">
        <v>0</v>
      </c>
      <c r="T93" s="251">
        <v>0</v>
      </c>
      <c r="U93" s="188">
        <f t="shared" si="7"/>
        <v>450719</v>
      </c>
      <c r="V93" s="53"/>
      <c r="W93" s="53"/>
      <c r="X93" s="53"/>
      <c r="Y93" s="53"/>
      <c r="Z93" s="53"/>
      <c r="AA93" s="1" t="b">
        <f t="shared" si="0"/>
        <v>1</v>
      </c>
      <c r="AB93" s="45">
        <f t="shared" si="1"/>
        <v>0.5</v>
      </c>
      <c r="AC93" s="46" t="b">
        <f t="shared" si="8"/>
        <v>1</v>
      </c>
      <c r="AD93" s="46" t="b">
        <f t="shared" si="3"/>
        <v>1</v>
      </c>
    </row>
    <row r="94" spans="1:30" ht="30" customHeight="1" x14ac:dyDescent="0.25">
      <c r="A94" s="181">
        <v>92</v>
      </c>
      <c r="B94" s="249" t="s">
        <v>633</v>
      </c>
      <c r="C94" s="183" t="s">
        <v>140</v>
      </c>
      <c r="D94" s="269" t="s">
        <v>349</v>
      </c>
      <c r="E94" s="260" t="s">
        <v>78</v>
      </c>
      <c r="F94" s="277" t="s">
        <v>71</v>
      </c>
      <c r="G94" s="280" t="s">
        <v>634</v>
      </c>
      <c r="H94" s="249" t="s">
        <v>143</v>
      </c>
      <c r="I94" s="281">
        <v>0.66</v>
      </c>
      <c r="J94" s="186" t="s">
        <v>635</v>
      </c>
      <c r="K94" s="50">
        <v>695912</v>
      </c>
      <c r="L94" s="49">
        <f t="shared" si="9"/>
        <v>417547.2</v>
      </c>
      <c r="M94" s="56">
        <f t="shared" si="10"/>
        <v>278364.79999999999</v>
      </c>
      <c r="N94" s="252">
        <v>0.6</v>
      </c>
      <c r="O94" s="251">
        <v>0</v>
      </c>
      <c r="P94" s="251">
        <v>0</v>
      </c>
      <c r="Q94" s="251">
        <v>0</v>
      </c>
      <c r="R94" s="251">
        <v>0</v>
      </c>
      <c r="S94" s="251">
        <v>0</v>
      </c>
      <c r="T94" s="251">
        <v>0</v>
      </c>
      <c r="U94" s="188">
        <f t="shared" si="7"/>
        <v>417547.2</v>
      </c>
      <c r="V94" s="53"/>
      <c r="W94" s="53"/>
      <c r="X94" s="53"/>
      <c r="Y94" s="53"/>
      <c r="Z94" s="53"/>
      <c r="AA94" s="1" t="b">
        <f t="shared" si="0"/>
        <v>1</v>
      </c>
      <c r="AB94" s="45">
        <f t="shared" si="1"/>
        <v>0.6</v>
      </c>
      <c r="AC94" s="46" t="b">
        <f t="shared" si="8"/>
        <v>1</v>
      </c>
      <c r="AD94" s="46" t="b">
        <f t="shared" si="3"/>
        <v>1</v>
      </c>
    </row>
    <row r="95" spans="1:30" ht="30" customHeight="1" x14ac:dyDescent="0.25">
      <c r="A95" s="181">
        <v>93</v>
      </c>
      <c r="B95" s="249" t="s">
        <v>602</v>
      </c>
      <c r="C95" s="183" t="s">
        <v>140</v>
      </c>
      <c r="D95" s="269" t="s">
        <v>603</v>
      </c>
      <c r="E95" s="260" t="s">
        <v>82</v>
      </c>
      <c r="F95" s="277" t="s">
        <v>60</v>
      </c>
      <c r="G95" s="280" t="s">
        <v>604</v>
      </c>
      <c r="H95" s="249" t="s">
        <v>143</v>
      </c>
      <c r="I95" s="281">
        <v>0.26</v>
      </c>
      <c r="J95" s="186" t="s">
        <v>186</v>
      </c>
      <c r="K95" s="50">
        <v>1260047</v>
      </c>
      <c r="L95" s="49">
        <f t="shared" si="9"/>
        <v>756028.2</v>
      </c>
      <c r="M95" s="56">
        <f t="shared" si="10"/>
        <v>504018.80000000005</v>
      </c>
      <c r="N95" s="252">
        <v>0.6</v>
      </c>
      <c r="O95" s="251">
        <v>0</v>
      </c>
      <c r="P95" s="251">
        <v>0</v>
      </c>
      <c r="Q95" s="251">
        <v>0</v>
      </c>
      <c r="R95" s="251">
        <v>0</v>
      </c>
      <c r="S95" s="251">
        <v>0</v>
      </c>
      <c r="T95" s="251">
        <v>0</v>
      </c>
      <c r="U95" s="188">
        <f t="shared" si="7"/>
        <v>756028.2</v>
      </c>
      <c r="V95" s="53"/>
      <c r="W95" s="53"/>
      <c r="X95" s="53"/>
      <c r="Y95" s="53"/>
      <c r="Z95" s="53"/>
      <c r="AA95" s="1" t="b">
        <f t="shared" si="0"/>
        <v>1</v>
      </c>
      <c r="AB95" s="45">
        <f t="shared" si="1"/>
        <v>0.6</v>
      </c>
      <c r="AC95" s="46" t="b">
        <f t="shared" si="8"/>
        <v>1</v>
      </c>
      <c r="AD95" s="46" t="b">
        <f t="shared" si="3"/>
        <v>1</v>
      </c>
    </row>
    <row r="96" spans="1:30" ht="30" customHeight="1" x14ac:dyDescent="0.25">
      <c r="A96" s="181">
        <v>94</v>
      </c>
      <c r="B96" s="249" t="s">
        <v>455</v>
      </c>
      <c r="C96" s="183" t="s">
        <v>140</v>
      </c>
      <c r="D96" s="269" t="s">
        <v>167</v>
      </c>
      <c r="E96" s="260" t="s">
        <v>128</v>
      </c>
      <c r="F96" s="277" t="s">
        <v>54</v>
      </c>
      <c r="G96" s="280" t="s">
        <v>456</v>
      </c>
      <c r="H96" s="249" t="s">
        <v>143</v>
      </c>
      <c r="I96" s="281">
        <v>0.109</v>
      </c>
      <c r="J96" s="186" t="s">
        <v>457</v>
      </c>
      <c r="K96" s="50">
        <v>820016</v>
      </c>
      <c r="L96" s="49">
        <f t="shared" si="9"/>
        <v>410008</v>
      </c>
      <c r="M96" s="56">
        <f t="shared" si="10"/>
        <v>410008</v>
      </c>
      <c r="N96" s="252">
        <v>0.5</v>
      </c>
      <c r="O96" s="251">
        <v>0</v>
      </c>
      <c r="P96" s="251">
        <v>0</v>
      </c>
      <c r="Q96" s="251">
        <v>0</v>
      </c>
      <c r="R96" s="251">
        <v>0</v>
      </c>
      <c r="S96" s="251">
        <v>0</v>
      </c>
      <c r="T96" s="251">
        <v>0</v>
      </c>
      <c r="U96" s="188">
        <f t="shared" si="7"/>
        <v>410008</v>
      </c>
      <c r="V96" s="53"/>
      <c r="W96" s="53"/>
      <c r="X96" s="53"/>
      <c r="Y96" s="53"/>
      <c r="Z96" s="53"/>
      <c r="AA96" s="1" t="b">
        <f t="shared" si="0"/>
        <v>1</v>
      </c>
      <c r="AB96" s="45">
        <f t="shared" si="1"/>
        <v>0.5</v>
      </c>
      <c r="AC96" s="46" t="b">
        <f t="shared" si="8"/>
        <v>1</v>
      </c>
      <c r="AD96" s="46" t="b">
        <f t="shared" si="3"/>
        <v>1</v>
      </c>
    </row>
    <row r="97" spans="1:30" ht="30" customHeight="1" x14ac:dyDescent="0.25">
      <c r="A97" s="181">
        <v>95</v>
      </c>
      <c r="B97" s="249" t="s">
        <v>278</v>
      </c>
      <c r="C97" s="183" t="s">
        <v>140</v>
      </c>
      <c r="D97" s="269" t="s">
        <v>279</v>
      </c>
      <c r="E97" s="260" t="s">
        <v>126</v>
      </c>
      <c r="F97" s="277" t="s">
        <v>58</v>
      </c>
      <c r="G97" s="280" t="s">
        <v>280</v>
      </c>
      <c r="H97" s="249" t="s">
        <v>179</v>
      </c>
      <c r="I97" s="281">
        <v>0.78300000000000003</v>
      </c>
      <c r="J97" s="186" t="s">
        <v>281</v>
      </c>
      <c r="K97" s="50">
        <v>819565</v>
      </c>
      <c r="L97" s="49">
        <f t="shared" si="9"/>
        <v>409782.5</v>
      </c>
      <c r="M97" s="56">
        <f t="shared" si="10"/>
        <v>409782.5</v>
      </c>
      <c r="N97" s="252">
        <v>0.5</v>
      </c>
      <c r="O97" s="251">
        <v>0</v>
      </c>
      <c r="P97" s="251">
        <v>0</v>
      </c>
      <c r="Q97" s="251">
        <v>0</v>
      </c>
      <c r="R97" s="251">
        <v>0</v>
      </c>
      <c r="S97" s="251">
        <v>0</v>
      </c>
      <c r="T97" s="251">
        <v>0</v>
      </c>
      <c r="U97" s="188">
        <f t="shared" si="7"/>
        <v>409782.5</v>
      </c>
      <c r="V97" s="53"/>
      <c r="W97" s="53"/>
      <c r="X97" s="53"/>
      <c r="Y97" s="53"/>
      <c r="Z97" s="53"/>
      <c r="AA97" s="1" t="b">
        <f t="shared" si="0"/>
        <v>1</v>
      </c>
      <c r="AB97" s="45">
        <f t="shared" si="1"/>
        <v>0.5</v>
      </c>
      <c r="AC97" s="46" t="b">
        <f t="shared" si="8"/>
        <v>1</v>
      </c>
      <c r="AD97" s="46" t="b">
        <f t="shared" si="3"/>
        <v>1</v>
      </c>
    </row>
    <row r="98" spans="1:30" ht="40.9" customHeight="1" x14ac:dyDescent="0.25">
      <c r="A98" s="181">
        <v>96</v>
      </c>
      <c r="B98" s="249" t="s">
        <v>598</v>
      </c>
      <c r="C98" s="183" t="s">
        <v>140</v>
      </c>
      <c r="D98" s="269" t="s">
        <v>599</v>
      </c>
      <c r="E98" s="260" t="s">
        <v>794</v>
      </c>
      <c r="F98" s="277" t="s">
        <v>62</v>
      </c>
      <c r="G98" s="280" t="s">
        <v>600</v>
      </c>
      <c r="H98" s="249" t="s">
        <v>179</v>
      </c>
      <c r="I98" s="281">
        <v>0.65800000000000003</v>
      </c>
      <c r="J98" s="186" t="s">
        <v>601</v>
      </c>
      <c r="K98" s="50">
        <v>1267964</v>
      </c>
      <c r="L98" s="49">
        <f t="shared" si="9"/>
        <v>760778.4</v>
      </c>
      <c r="M98" s="56">
        <f t="shared" si="10"/>
        <v>507185.6</v>
      </c>
      <c r="N98" s="259">
        <v>0.6</v>
      </c>
      <c r="O98" s="251">
        <v>0</v>
      </c>
      <c r="P98" s="251">
        <v>0</v>
      </c>
      <c r="Q98" s="251">
        <v>0</v>
      </c>
      <c r="R98" s="251">
        <v>0</v>
      </c>
      <c r="S98" s="251">
        <v>0</v>
      </c>
      <c r="T98" s="251">
        <v>0</v>
      </c>
      <c r="U98" s="188">
        <f t="shared" si="7"/>
        <v>760778.4</v>
      </c>
      <c r="V98" s="53"/>
      <c r="W98" s="53"/>
      <c r="X98" s="53"/>
      <c r="Y98" s="53"/>
      <c r="Z98" s="53"/>
      <c r="AA98" s="1" t="b">
        <f t="shared" si="0"/>
        <v>1</v>
      </c>
      <c r="AB98" s="45">
        <f t="shared" si="1"/>
        <v>0.6</v>
      </c>
      <c r="AC98" s="46" t="b">
        <f t="shared" si="8"/>
        <v>1</v>
      </c>
      <c r="AD98" s="46" t="b">
        <f t="shared" si="3"/>
        <v>1</v>
      </c>
    </row>
    <row r="99" spans="1:30" ht="30" customHeight="1" x14ac:dyDescent="0.25">
      <c r="A99" s="181">
        <v>97</v>
      </c>
      <c r="B99" s="249" t="s">
        <v>452</v>
      </c>
      <c r="C99" s="183" t="s">
        <v>140</v>
      </c>
      <c r="D99" s="269" t="s">
        <v>167</v>
      </c>
      <c r="E99" s="260" t="s">
        <v>128</v>
      </c>
      <c r="F99" s="277" t="s">
        <v>54</v>
      </c>
      <c r="G99" s="280" t="s">
        <v>453</v>
      </c>
      <c r="H99" s="249" t="s">
        <v>143</v>
      </c>
      <c r="I99" s="281">
        <v>5.8000000000000003E-2</v>
      </c>
      <c r="J99" s="186" t="s">
        <v>454</v>
      </c>
      <c r="K99" s="50">
        <v>317942</v>
      </c>
      <c r="L99" s="49">
        <f t="shared" si="9"/>
        <v>158971</v>
      </c>
      <c r="M99" s="56">
        <f t="shared" si="10"/>
        <v>158971</v>
      </c>
      <c r="N99" s="252">
        <v>0.5</v>
      </c>
      <c r="O99" s="251">
        <v>0</v>
      </c>
      <c r="P99" s="251">
        <v>0</v>
      </c>
      <c r="Q99" s="251">
        <v>0</v>
      </c>
      <c r="R99" s="251">
        <v>0</v>
      </c>
      <c r="S99" s="251">
        <v>0</v>
      </c>
      <c r="T99" s="251">
        <v>0</v>
      </c>
      <c r="U99" s="188">
        <f t="shared" si="7"/>
        <v>158971</v>
      </c>
      <c r="V99" s="53"/>
      <c r="W99" s="53"/>
      <c r="X99" s="53"/>
      <c r="Y99" s="53"/>
      <c r="Z99" s="53"/>
      <c r="AA99" s="1" t="b">
        <f t="shared" si="0"/>
        <v>1</v>
      </c>
      <c r="AB99" s="45">
        <f t="shared" si="1"/>
        <v>0.5</v>
      </c>
      <c r="AC99" s="46" t="b">
        <f t="shared" si="8"/>
        <v>1</v>
      </c>
      <c r="AD99" s="46" t="b">
        <f t="shared" si="3"/>
        <v>1</v>
      </c>
    </row>
    <row r="100" spans="1:30" ht="44.45" customHeight="1" x14ac:dyDescent="0.25">
      <c r="A100" s="181">
        <v>98</v>
      </c>
      <c r="B100" s="249" t="s">
        <v>636</v>
      </c>
      <c r="C100" s="183" t="s">
        <v>140</v>
      </c>
      <c r="D100" s="269" t="s">
        <v>599</v>
      </c>
      <c r="E100" s="260" t="s">
        <v>794</v>
      </c>
      <c r="F100" s="277" t="s">
        <v>62</v>
      </c>
      <c r="G100" s="280" t="s">
        <v>809</v>
      </c>
      <c r="H100" s="249" t="s">
        <v>179</v>
      </c>
      <c r="I100" s="281">
        <v>0.35699999999999998</v>
      </c>
      <c r="J100" s="186" t="s">
        <v>601</v>
      </c>
      <c r="K100" s="50">
        <v>979094</v>
      </c>
      <c r="L100" s="49">
        <f t="shared" si="9"/>
        <v>587456.4</v>
      </c>
      <c r="M100" s="56">
        <f t="shared" si="10"/>
        <v>391637.6</v>
      </c>
      <c r="N100" s="259">
        <v>0.6</v>
      </c>
      <c r="O100" s="251">
        <v>0</v>
      </c>
      <c r="P100" s="251">
        <v>0</v>
      </c>
      <c r="Q100" s="251">
        <v>0</v>
      </c>
      <c r="R100" s="251">
        <v>0</v>
      </c>
      <c r="S100" s="251">
        <v>0</v>
      </c>
      <c r="T100" s="251">
        <v>0</v>
      </c>
      <c r="U100" s="188">
        <f t="shared" si="7"/>
        <v>587456.4</v>
      </c>
      <c r="V100" s="53"/>
      <c r="W100" s="53"/>
      <c r="X100" s="53"/>
      <c r="Y100" s="53"/>
      <c r="Z100" s="53"/>
      <c r="AA100" s="1" t="b">
        <f t="shared" si="0"/>
        <v>1</v>
      </c>
      <c r="AB100" s="45">
        <f t="shared" si="1"/>
        <v>0.6</v>
      </c>
      <c r="AC100" s="46" t="b">
        <f t="shared" si="8"/>
        <v>1</v>
      </c>
      <c r="AD100" s="46" t="b">
        <f t="shared" si="3"/>
        <v>1</v>
      </c>
    </row>
    <row r="101" spans="1:30" ht="30" customHeight="1" x14ac:dyDescent="0.25">
      <c r="A101" s="181">
        <v>99</v>
      </c>
      <c r="B101" s="249" t="s">
        <v>547</v>
      </c>
      <c r="C101" s="183" t="s">
        <v>140</v>
      </c>
      <c r="D101" s="269" t="s">
        <v>545</v>
      </c>
      <c r="E101" s="260" t="s">
        <v>108</v>
      </c>
      <c r="F101" s="277" t="s">
        <v>60</v>
      </c>
      <c r="G101" s="280" t="s">
        <v>548</v>
      </c>
      <c r="H101" s="249" t="s">
        <v>143</v>
      </c>
      <c r="I101" s="281">
        <v>0.312</v>
      </c>
      <c r="J101" s="186" t="s">
        <v>161</v>
      </c>
      <c r="K101" s="50">
        <v>679005</v>
      </c>
      <c r="L101" s="49">
        <f t="shared" si="9"/>
        <v>339502.5</v>
      </c>
      <c r="M101" s="56">
        <f t="shared" si="10"/>
        <v>339502.5</v>
      </c>
      <c r="N101" s="252">
        <v>0.5</v>
      </c>
      <c r="O101" s="251">
        <v>0</v>
      </c>
      <c r="P101" s="251">
        <v>0</v>
      </c>
      <c r="Q101" s="251">
        <v>0</v>
      </c>
      <c r="R101" s="251">
        <v>0</v>
      </c>
      <c r="S101" s="251">
        <v>0</v>
      </c>
      <c r="T101" s="251">
        <v>0</v>
      </c>
      <c r="U101" s="188">
        <f t="shared" si="7"/>
        <v>339502.5</v>
      </c>
      <c r="V101" s="53"/>
      <c r="W101" s="53"/>
      <c r="X101" s="53"/>
      <c r="Y101" s="53"/>
      <c r="Z101" s="53"/>
      <c r="AA101" s="1" t="b">
        <f t="shared" si="0"/>
        <v>1</v>
      </c>
      <c r="AB101" s="45">
        <f t="shared" si="1"/>
        <v>0.5</v>
      </c>
      <c r="AC101" s="46" t="b">
        <f t="shared" si="8"/>
        <v>1</v>
      </c>
      <c r="AD101" s="46" t="b">
        <f t="shared" si="3"/>
        <v>1</v>
      </c>
    </row>
    <row r="102" spans="1:30" ht="30" customHeight="1" x14ac:dyDescent="0.25">
      <c r="A102" s="181">
        <v>100</v>
      </c>
      <c r="B102" s="249" t="s">
        <v>566</v>
      </c>
      <c r="C102" s="183" t="s">
        <v>140</v>
      </c>
      <c r="D102" s="269" t="s">
        <v>567</v>
      </c>
      <c r="E102" s="260" t="s">
        <v>83</v>
      </c>
      <c r="F102" s="277" t="s">
        <v>50</v>
      </c>
      <c r="G102" s="280" t="s">
        <v>568</v>
      </c>
      <c r="H102" s="249" t="s">
        <v>143</v>
      </c>
      <c r="I102" s="281">
        <v>0.49</v>
      </c>
      <c r="J102" s="186" t="s">
        <v>180</v>
      </c>
      <c r="K102" s="50">
        <v>991317</v>
      </c>
      <c r="L102" s="49">
        <f t="shared" si="9"/>
        <v>495658.5</v>
      </c>
      <c r="M102" s="56">
        <f t="shared" si="10"/>
        <v>495658.5</v>
      </c>
      <c r="N102" s="252">
        <v>0.5</v>
      </c>
      <c r="O102" s="251">
        <v>0</v>
      </c>
      <c r="P102" s="251">
        <v>0</v>
      </c>
      <c r="Q102" s="251">
        <v>0</v>
      </c>
      <c r="R102" s="251">
        <v>0</v>
      </c>
      <c r="S102" s="251">
        <v>0</v>
      </c>
      <c r="T102" s="251">
        <v>0</v>
      </c>
      <c r="U102" s="188">
        <f t="shared" si="7"/>
        <v>495658.5</v>
      </c>
      <c r="V102" s="53"/>
      <c r="W102" s="53"/>
      <c r="X102" s="53"/>
      <c r="Y102" s="53"/>
      <c r="Z102" s="53"/>
      <c r="AA102" s="1" t="b">
        <f t="shared" si="0"/>
        <v>1</v>
      </c>
      <c r="AB102" s="45">
        <f t="shared" si="1"/>
        <v>0.5</v>
      </c>
      <c r="AC102" s="46" t="b">
        <f t="shared" si="8"/>
        <v>1</v>
      </c>
      <c r="AD102" s="46" t="b">
        <f t="shared" si="3"/>
        <v>1</v>
      </c>
    </row>
    <row r="103" spans="1:30" ht="42" customHeight="1" x14ac:dyDescent="0.25">
      <c r="A103" s="181">
        <v>101</v>
      </c>
      <c r="B103" s="249" t="s">
        <v>493</v>
      </c>
      <c r="C103" s="183" t="s">
        <v>140</v>
      </c>
      <c r="D103" s="269" t="s">
        <v>490</v>
      </c>
      <c r="E103" s="260" t="s">
        <v>106</v>
      </c>
      <c r="F103" s="277" t="s">
        <v>62</v>
      </c>
      <c r="G103" s="280" t="s">
        <v>810</v>
      </c>
      <c r="H103" s="249" t="s">
        <v>179</v>
      </c>
      <c r="I103" s="281">
        <v>1.431</v>
      </c>
      <c r="J103" s="186" t="s">
        <v>492</v>
      </c>
      <c r="K103" s="50">
        <v>685906</v>
      </c>
      <c r="L103" s="49">
        <f t="shared" si="9"/>
        <v>411543.6</v>
      </c>
      <c r="M103" s="56">
        <f t="shared" si="10"/>
        <v>274362.40000000002</v>
      </c>
      <c r="N103" s="252">
        <v>0.6</v>
      </c>
      <c r="O103" s="251">
        <v>0</v>
      </c>
      <c r="P103" s="251">
        <v>0</v>
      </c>
      <c r="Q103" s="251">
        <v>0</v>
      </c>
      <c r="R103" s="251">
        <v>0</v>
      </c>
      <c r="S103" s="251">
        <v>0</v>
      </c>
      <c r="T103" s="251">
        <v>0</v>
      </c>
      <c r="U103" s="188">
        <f t="shared" si="7"/>
        <v>411543.6</v>
      </c>
      <c r="V103" s="53"/>
      <c r="W103" s="53"/>
      <c r="X103" s="53"/>
      <c r="Y103" s="53"/>
      <c r="Z103" s="53"/>
      <c r="AA103" s="1" t="b">
        <f t="shared" si="0"/>
        <v>1</v>
      </c>
      <c r="AB103" s="45">
        <f t="shared" si="1"/>
        <v>0.6</v>
      </c>
      <c r="AC103" s="46" t="b">
        <f t="shared" si="8"/>
        <v>1</v>
      </c>
      <c r="AD103" s="46" t="b">
        <f t="shared" si="3"/>
        <v>1</v>
      </c>
    </row>
    <row r="104" spans="1:30" ht="30" customHeight="1" x14ac:dyDescent="0.25">
      <c r="A104" s="181">
        <v>102</v>
      </c>
      <c r="B104" s="249" t="s">
        <v>489</v>
      </c>
      <c r="C104" s="183" t="s">
        <v>140</v>
      </c>
      <c r="D104" s="269" t="s">
        <v>490</v>
      </c>
      <c r="E104" s="260" t="s">
        <v>106</v>
      </c>
      <c r="F104" s="277" t="s">
        <v>62</v>
      </c>
      <c r="G104" s="280" t="s">
        <v>491</v>
      </c>
      <c r="H104" s="249" t="s">
        <v>179</v>
      </c>
      <c r="I104" s="281">
        <v>0.36299999999999999</v>
      </c>
      <c r="J104" s="186" t="s">
        <v>492</v>
      </c>
      <c r="K104" s="50">
        <v>162936</v>
      </c>
      <c r="L104" s="49">
        <f t="shared" si="9"/>
        <v>97761.600000000006</v>
      </c>
      <c r="M104" s="56">
        <f t="shared" si="10"/>
        <v>65174.399999999994</v>
      </c>
      <c r="N104" s="252">
        <v>0.6</v>
      </c>
      <c r="O104" s="251">
        <v>0</v>
      </c>
      <c r="P104" s="251">
        <v>0</v>
      </c>
      <c r="Q104" s="251">
        <v>0</v>
      </c>
      <c r="R104" s="251">
        <v>0</v>
      </c>
      <c r="S104" s="251">
        <v>0</v>
      </c>
      <c r="T104" s="251">
        <v>0</v>
      </c>
      <c r="U104" s="188">
        <f t="shared" si="7"/>
        <v>97761.600000000006</v>
      </c>
      <c r="V104" s="53"/>
      <c r="W104" s="53"/>
      <c r="X104" s="53"/>
      <c r="Y104" s="53"/>
      <c r="Z104" s="53"/>
      <c r="AA104" s="1" t="b">
        <f t="shared" si="0"/>
        <v>1</v>
      </c>
      <c r="AB104" s="45">
        <f t="shared" si="1"/>
        <v>0.6</v>
      </c>
      <c r="AC104" s="46" t="b">
        <f t="shared" si="8"/>
        <v>1</v>
      </c>
      <c r="AD104" s="46" t="b">
        <f t="shared" si="3"/>
        <v>1</v>
      </c>
    </row>
    <row r="105" spans="1:30" ht="30" customHeight="1" x14ac:dyDescent="0.25">
      <c r="A105" s="181">
        <v>103</v>
      </c>
      <c r="B105" s="249" t="s">
        <v>351</v>
      </c>
      <c r="C105" s="183" t="s">
        <v>140</v>
      </c>
      <c r="D105" s="269" t="s">
        <v>352</v>
      </c>
      <c r="E105" s="260" t="s">
        <v>80</v>
      </c>
      <c r="F105" s="277" t="s">
        <v>50</v>
      </c>
      <c r="G105" s="280" t="s">
        <v>814</v>
      </c>
      <c r="H105" s="249" t="s">
        <v>143</v>
      </c>
      <c r="I105" s="281">
        <v>0.13600000000000001</v>
      </c>
      <c r="J105" s="186" t="s">
        <v>353</v>
      </c>
      <c r="K105" s="50">
        <v>474160</v>
      </c>
      <c r="L105" s="49">
        <f t="shared" si="9"/>
        <v>284496</v>
      </c>
      <c r="M105" s="56">
        <f t="shared" si="10"/>
        <v>189664</v>
      </c>
      <c r="N105" s="252">
        <v>0.6</v>
      </c>
      <c r="O105" s="251">
        <v>0</v>
      </c>
      <c r="P105" s="251">
        <v>0</v>
      </c>
      <c r="Q105" s="251">
        <v>0</v>
      </c>
      <c r="R105" s="251">
        <v>0</v>
      </c>
      <c r="S105" s="251">
        <v>0</v>
      </c>
      <c r="T105" s="251">
        <v>0</v>
      </c>
      <c r="U105" s="188">
        <f t="shared" si="7"/>
        <v>284496</v>
      </c>
      <c r="V105" s="53"/>
      <c r="W105" s="53"/>
      <c r="X105" s="53"/>
      <c r="Y105" s="53"/>
      <c r="Z105" s="53"/>
      <c r="AA105" s="1" t="b">
        <f t="shared" si="0"/>
        <v>1</v>
      </c>
      <c r="AB105" s="45">
        <f t="shared" si="1"/>
        <v>0.6</v>
      </c>
      <c r="AC105" s="46" t="b">
        <f t="shared" si="8"/>
        <v>1</v>
      </c>
      <c r="AD105" s="46" t="b">
        <f t="shared" si="3"/>
        <v>1</v>
      </c>
    </row>
    <row r="106" spans="1:30" ht="30" customHeight="1" x14ac:dyDescent="0.25">
      <c r="A106" s="181">
        <v>104</v>
      </c>
      <c r="B106" s="249" t="s">
        <v>631</v>
      </c>
      <c r="C106" s="183" t="s">
        <v>140</v>
      </c>
      <c r="D106" s="269" t="s">
        <v>531</v>
      </c>
      <c r="E106" s="260" t="s">
        <v>137</v>
      </c>
      <c r="F106" s="277" t="s">
        <v>57</v>
      </c>
      <c r="G106" s="280" t="s">
        <v>632</v>
      </c>
      <c r="H106" s="249" t="s">
        <v>143</v>
      </c>
      <c r="I106" s="281">
        <v>0.19800000000000001</v>
      </c>
      <c r="J106" s="186" t="s">
        <v>533</v>
      </c>
      <c r="K106" s="50">
        <v>927124</v>
      </c>
      <c r="L106" s="49">
        <f t="shared" si="9"/>
        <v>556274.4</v>
      </c>
      <c r="M106" s="56">
        <f t="shared" si="10"/>
        <v>370849.6</v>
      </c>
      <c r="N106" s="252">
        <v>0.6</v>
      </c>
      <c r="O106" s="251">
        <v>0</v>
      </c>
      <c r="P106" s="251">
        <v>0</v>
      </c>
      <c r="Q106" s="251">
        <v>0</v>
      </c>
      <c r="R106" s="251">
        <v>0</v>
      </c>
      <c r="S106" s="251">
        <v>0</v>
      </c>
      <c r="T106" s="251">
        <v>0</v>
      </c>
      <c r="U106" s="188">
        <f t="shared" si="7"/>
        <v>556274.4</v>
      </c>
      <c r="V106" s="53"/>
      <c r="W106" s="53"/>
      <c r="X106" s="53"/>
      <c r="Y106" s="53"/>
      <c r="Z106" s="53"/>
      <c r="AA106" s="1" t="b">
        <f t="shared" si="0"/>
        <v>1</v>
      </c>
      <c r="AB106" s="45">
        <f t="shared" si="1"/>
        <v>0.6</v>
      </c>
      <c r="AC106" s="46" t="b">
        <f t="shared" si="8"/>
        <v>1</v>
      </c>
      <c r="AD106" s="46" t="b">
        <f t="shared" si="3"/>
        <v>1</v>
      </c>
    </row>
    <row r="107" spans="1:30" ht="30" customHeight="1" x14ac:dyDescent="0.25">
      <c r="A107" s="181">
        <v>105</v>
      </c>
      <c r="B107" s="249" t="s">
        <v>656</v>
      </c>
      <c r="C107" s="183" t="s">
        <v>140</v>
      </c>
      <c r="D107" s="269" t="s">
        <v>567</v>
      </c>
      <c r="E107" s="260" t="s">
        <v>83</v>
      </c>
      <c r="F107" s="277" t="s">
        <v>50</v>
      </c>
      <c r="G107" s="280" t="s">
        <v>657</v>
      </c>
      <c r="H107" s="249" t="s">
        <v>143</v>
      </c>
      <c r="I107" s="281">
        <v>0.23</v>
      </c>
      <c r="J107" s="186" t="s">
        <v>180</v>
      </c>
      <c r="K107" s="50">
        <v>270606</v>
      </c>
      <c r="L107" s="49">
        <f t="shared" si="9"/>
        <v>135303</v>
      </c>
      <c r="M107" s="56">
        <f t="shared" si="10"/>
        <v>135303</v>
      </c>
      <c r="N107" s="252">
        <v>0.5</v>
      </c>
      <c r="O107" s="251">
        <v>0</v>
      </c>
      <c r="P107" s="251">
        <v>0</v>
      </c>
      <c r="Q107" s="251">
        <v>0</v>
      </c>
      <c r="R107" s="251">
        <v>0</v>
      </c>
      <c r="S107" s="251">
        <v>0</v>
      </c>
      <c r="T107" s="251">
        <v>0</v>
      </c>
      <c r="U107" s="188">
        <f t="shared" si="7"/>
        <v>135303</v>
      </c>
      <c r="V107" s="53"/>
      <c r="W107" s="53"/>
      <c r="X107" s="53"/>
      <c r="Y107" s="53"/>
      <c r="Z107" s="53"/>
      <c r="AA107" s="1" t="b">
        <f t="shared" si="0"/>
        <v>1</v>
      </c>
      <c r="AB107" s="45">
        <f t="shared" si="1"/>
        <v>0.5</v>
      </c>
      <c r="AC107" s="46" t="b">
        <f t="shared" si="8"/>
        <v>1</v>
      </c>
      <c r="AD107" s="46" t="b">
        <f t="shared" si="3"/>
        <v>1</v>
      </c>
    </row>
    <row r="108" spans="1:30" ht="30" customHeight="1" x14ac:dyDescent="0.25">
      <c r="A108" s="181">
        <v>106</v>
      </c>
      <c r="B108" s="249" t="s">
        <v>658</v>
      </c>
      <c r="C108" s="183" t="s">
        <v>140</v>
      </c>
      <c r="D108" s="269" t="s">
        <v>231</v>
      </c>
      <c r="E108" s="260" t="s">
        <v>105</v>
      </c>
      <c r="F108" s="277" t="s">
        <v>59</v>
      </c>
      <c r="G108" s="280" t="s">
        <v>659</v>
      </c>
      <c r="H108" s="249" t="s">
        <v>143</v>
      </c>
      <c r="I108" s="281">
        <v>0.09</v>
      </c>
      <c r="J108" s="186" t="s">
        <v>164</v>
      </c>
      <c r="K108" s="50">
        <v>267124</v>
      </c>
      <c r="L108" s="49">
        <f t="shared" si="9"/>
        <v>133562</v>
      </c>
      <c r="M108" s="56">
        <f t="shared" si="10"/>
        <v>133562</v>
      </c>
      <c r="N108" s="252">
        <v>0.5</v>
      </c>
      <c r="O108" s="251">
        <v>0</v>
      </c>
      <c r="P108" s="251">
        <v>0</v>
      </c>
      <c r="Q108" s="251">
        <v>0</v>
      </c>
      <c r="R108" s="251">
        <v>0</v>
      </c>
      <c r="S108" s="251">
        <v>0</v>
      </c>
      <c r="T108" s="251">
        <v>0</v>
      </c>
      <c r="U108" s="188">
        <f t="shared" si="7"/>
        <v>133562</v>
      </c>
      <c r="V108" s="53"/>
      <c r="W108" s="53"/>
      <c r="X108" s="53"/>
      <c r="Y108" s="53"/>
      <c r="Z108" s="53"/>
      <c r="AA108" s="1" t="b">
        <f t="shared" si="0"/>
        <v>1</v>
      </c>
      <c r="AB108" s="45">
        <f t="shared" si="1"/>
        <v>0.5</v>
      </c>
      <c r="AC108" s="46" t="b">
        <f t="shared" si="8"/>
        <v>1</v>
      </c>
      <c r="AD108" s="46" t="b">
        <f t="shared" si="3"/>
        <v>1</v>
      </c>
    </row>
    <row r="109" spans="1:30" ht="48.75" customHeight="1" x14ac:dyDescent="0.25">
      <c r="A109" s="181">
        <v>107</v>
      </c>
      <c r="B109" s="249" t="s">
        <v>336</v>
      </c>
      <c r="C109" s="183" t="s">
        <v>140</v>
      </c>
      <c r="D109" s="269" t="s">
        <v>313</v>
      </c>
      <c r="E109" s="260" t="s">
        <v>89</v>
      </c>
      <c r="F109" s="277" t="s">
        <v>57</v>
      </c>
      <c r="G109" s="280" t="s">
        <v>337</v>
      </c>
      <c r="H109" s="249" t="s">
        <v>152</v>
      </c>
      <c r="I109" s="281">
        <v>0.17</v>
      </c>
      <c r="J109" s="186" t="s">
        <v>315</v>
      </c>
      <c r="K109" s="50">
        <v>684675</v>
      </c>
      <c r="L109" s="49">
        <f t="shared" si="9"/>
        <v>342337.5</v>
      </c>
      <c r="M109" s="56">
        <f t="shared" si="10"/>
        <v>342337.5</v>
      </c>
      <c r="N109" s="252">
        <v>0.5</v>
      </c>
      <c r="O109" s="251">
        <v>0</v>
      </c>
      <c r="P109" s="251">
        <v>0</v>
      </c>
      <c r="Q109" s="251">
        <v>0</v>
      </c>
      <c r="R109" s="251">
        <v>0</v>
      </c>
      <c r="S109" s="251">
        <v>0</v>
      </c>
      <c r="T109" s="251">
        <v>0</v>
      </c>
      <c r="U109" s="188">
        <f t="shared" si="7"/>
        <v>342337.5</v>
      </c>
      <c r="V109" s="53"/>
      <c r="W109" s="53"/>
      <c r="X109" s="53"/>
      <c r="Y109" s="53"/>
      <c r="Z109" s="53"/>
      <c r="AA109" s="1" t="b">
        <f t="shared" si="0"/>
        <v>1</v>
      </c>
      <c r="AB109" s="45">
        <f t="shared" si="1"/>
        <v>0.5</v>
      </c>
      <c r="AC109" s="46" t="b">
        <f t="shared" si="8"/>
        <v>1</v>
      </c>
      <c r="AD109" s="46" t="b">
        <f t="shared" si="3"/>
        <v>1</v>
      </c>
    </row>
    <row r="110" spans="1:30" ht="30" customHeight="1" x14ac:dyDescent="0.25">
      <c r="A110" s="181">
        <v>108</v>
      </c>
      <c r="B110" s="249" t="s">
        <v>569</v>
      </c>
      <c r="C110" s="183" t="s">
        <v>140</v>
      </c>
      <c r="D110" s="269" t="s">
        <v>567</v>
      </c>
      <c r="E110" s="260" t="s">
        <v>83</v>
      </c>
      <c r="F110" s="277" t="s">
        <v>50</v>
      </c>
      <c r="G110" s="280" t="s">
        <v>570</v>
      </c>
      <c r="H110" s="249" t="s">
        <v>143</v>
      </c>
      <c r="I110" s="281">
        <v>0.17499999999999999</v>
      </c>
      <c r="J110" s="186" t="s">
        <v>180</v>
      </c>
      <c r="K110" s="50">
        <v>413729</v>
      </c>
      <c r="L110" s="49">
        <f t="shared" si="9"/>
        <v>206864.5</v>
      </c>
      <c r="M110" s="56">
        <f t="shared" si="10"/>
        <v>206864.5</v>
      </c>
      <c r="N110" s="252">
        <v>0.5</v>
      </c>
      <c r="O110" s="251">
        <v>0</v>
      </c>
      <c r="P110" s="251">
        <v>0</v>
      </c>
      <c r="Q110" s="251">
        <v>0</v>
      </c>
      <c r="R110" s="251">
        <v>0</v>
      </c>
      <c r="S110" s="251">
        <v>0</v>
      </c>
      <c r="T110" s="251">
        <v>0</v>
      </c>
      <c r="U110" s="188">
        <f t="shared" si="7"/>
        <v>206864.5</v>
      </c>
      <c r="V110" s="53"/>
      <c r="W110" s="53"/>
      <c r="X110" s="53"/>
      <c r="Y110" s="53"/>
      <c r="Z110" s="53"/>
      <c r="AA110" s="1" t="b">
        <f t="shared" si="0"/>
        <v>1</v>
      </c>
      <c r="AB110" s="45">
        <f t="shared" si="1"/>
        <v>0.5</v>
      </c>
      <c r="AC110" s="46" t="b">
        <f t="shared" si="8"/>
        <v>1</v>
      </c>
      <c r="AD110" s="46" t="b">
        <f t="shared" si="3"/>
        <v>1</v>
      </c>
    </row>
    <row r="111" spans="1:30" ht="30" customHeight="1" x14ac:dyDescent="0.25">
      <c r="A111" s="181">
        <v>109</v>
      </c>
      <c r="B111" s="249" t="s">
        <v>571</v>
      </c>
      <c r="C111" s="183" t="s">
        <v>140</v>
      </c>
      <c r="D111" s="269" t="s">
        <v>567</v>
      </c>
      <c r="E111" s="260" t="s">
        <v>83</v>
      </c>
      <c r="F111" s="277" t="s">
        <v>50</v>
      </c>
      <c r="G111" s="280" t="s">
        <v>815</v>
      </c>
      <c r="H111" s="249" t="s">
        <v>143</v>
      </c>
      <c r="I111" s="281">
        <v>0.6</v>
      </c>
      <c r="J111" s="186" t="s">
        <v>180</v>
      </c>
      <c r="K111" s="50">
        <v>256491</v>
      </c>
      <c r="L111" s="49">
        <f t="shared" si="9"/>
        <v>128245.5</v>
      </c>
      <c r="M111" s="56">
        <f t="shared" si="10"/>
        <v>128245.5</v>
      </c>
      <c r="N111" s="252">
        <v>0.5</v>
      </c>
      <c r="O111" s="251">
        <v>0</v>
      </c>
      <c r="P111" s="251">
        <v>0</v>
      </c>
      <c r="Q111" s="251">
        <v>0</v>
      </c>
      <c r="R111" s="251">
        <v>0</v>
      </c>
      <c r="S111" s="251">
        <v>0</v>
      </c>
      <c r="T111" s="251">
        <v>0</v>
      </c>
      <c r="U111" s="188">
        <f t="shared" si="7"/>
        <v>128245.5</v>
      </c>
      <c r="V111" s="54"/>
      <c r="W111" s="54"/>
      <c r="X111" s="54"/>
      <c r="Y111" s="54"/>
      <c r="Z111" s="54"/>
      <c r="AA111" s="1" t="b">
        <f t="shared" si="0"/>
        <v>1</v>
      </c>
      <c r="AB111" s="45">
        <f t="shared" si="1"/>
        <v>0.5</v>
      </c>
      <c r="AC111" s="46" t="b">
        <f t="shared" si="8"/>
        <v>1</v>
      </c>
      <c r="AD111" s="46" t="b">
        <f t="shared" si="3"/>
        <v>1</v>
      </c>
    </row>
    <row r="112" spans="1:30" ht="79.5" customHeight="1" x14ac:dyDescent="0.25">
      <c r="A112" s="181">
        <v>110</v>
      </c>
      <c r="B112" s="249" t="s">
        <v>572</v>
      </c>
      <c r="C112" s="183" t="s">
        <v>140</v>
      </c>
      <c r="D112" s="269" t="s">
        <v>490</v>
      </c>
      <c r="E112" s="260" t="s">
        <v>106</v>
      </c>
      <c r="F112" s="277" t="s">
        <v>62</v>
      </c>
      <c r="G112" s="280" t="s">
        <v>816</v>
      </c>
      <c r="H112" s="249" t="s">
        <v>143</v>
      </c>
      <c r="I112" s="281">
        <v>0.219</v>
      </c>
      <c r="J112" s="186" t="s">
        <v>492</v>
      </c>
      <c r="K112" s="50">
        <v>687686</v>
      </c>
      <c r="L112" s="49">
        <f t="shared" si="9"/>
        <v>412611.6</v>
      </c>
      <c r="M112" s="56">
        <f t="shared" si="10"/>
        <v>275074.40000000002</v>
      </c>
      <c r="N112" s="252">
        <v>0.6</v>
      </c>
      <c r="O112" s="251">
        <v>0</v>
      </c>
      <c r="P112" s="251">
        <v>0</v>
      </c>
      <c r="Q112" s="251">
        <v>0</v>
      </c>
      <c r="R112" s="251">
        <v>0</v>
      </c>
      <c r="S112" s="251">
        <v>0</v>
      </c>
      <c r="T112" s="251">
        <v>0</v>
      </c>
      <c r="U112" s="188">
        <f t="shared" si="7"/>
        <v>412611.6</v>
      </c>
      <c r="V112" s="54"/>
      <c r="W112" s="54"/>
      <c r="X112" s="54"/>
      <c r="Y112" s="54"/>
      <c r="Z112" s="54"/>
      <c r="AA112" s="1" t="b">
        <f t="shared" si="0"/>
        <v>1</v>
      </c>
      <c r="AB112" s="45">
        <f t="shared" si="1"/>
        <v>0.6</v>
      </c>
      <c r="AC112" s="46" t="b">
        <f t="shared" si="8"/>
        <v>1</v>
      </c>
      <c r="AD112" s="46" t="b">
        <f t="shared" si="3"/>
        <v>1</v>
      </c>
    </row>
    <row r="113" spans="1:30" ht="30" customHeight="1" x14ac:dyDescent="0.25">
      <c r="A113" s="181">
        <v>111</v>
      </c>
      <c r="B113" s="249" t="s">
        <v>544</v>
      </c>
      <c r="C113" s="183" t="s">
        <v>140</v>
      </c>
      <c r="D113" s="269" t="s">
        <v>545</v>
      </c>
      <c r="E113" s="260" t="s">
        <v>108</v>
      </c>
      <c r="F113" s="277" t="s">
        <v>60</v>
      </c>
      <c r="G113" s="280" t="s">
        <v>546</v>
      </c>
      <c r="H113" s="249" t="s">
        <v>143</v>
      </c>
      <c r="I113" s="281">
        <v>0.35199999999999998</v>
      </c>
      <c r="J113" s="186" t="s">
        <v>161</v>
      </c>
      <c r="K113" s="50">
        <v>544519</v>
      </c>
      <c r="L113" s="49">
        <f t="shared" si="9"/>
        <v>272259.5</v>
      </c>
      <c r="M113" s="56">
        <f t="shared" si="10"/>
        <v>272259.5</v>
      </c>
      <c r="N113" s="252">
        <v>0.5</v>
      </c>
      <c r="O113" s="251">
        <v>0</v>
      </c>
      <c r="P113" s="251">
        <v>0</v>
      </c>
      <c r="Q113" s="251">
        <v>0</v>
      </c>
      <c r="R113" s="251">
        <v>0</v>
      </c>
      <c r="S113" s="251">
        <v>0</v>
      </c>
      <c r="T113" s="251">
        <v>0</v>
      </c>
      <c r="U113" s="188">
        <f t="shared" si="7"/>
        <v>272259.5</v>
      </c>
      <c r="V113" s="54"/>
      <c r="W113" s="54"/>
      <c r="X113" s="54"/>
      <c r="Y113" s="54"/>
      <c r="Z113" s="54"/>
      <c r="AA113" s="1" t="b">
        <f t="shared" si="0"/>
        <v>1</v>
      </c>
      <c r="AB113" s="45">
        <f t="shared" si="1"/>
        <v>0.5</v>
      </c>
      <c r="AC113" s="46" t="b">
        <f t="shared" si="8"/>
        <v>1</v>
      </c>
      <c r="AD113" s="46" t="b">
        <f t="shared" si="3"/>
        <v>1</v>
      </c>
    </row>
    <row r="114" spans="1:30" ht="41.45" customHeight="1" x14ac:dyDescent="0.25">
      <c r="A114" s="181">
        <v>112</v>
      </c>
      <c r="B114" s="249" t="s">
        <v>605</v>
      </c>
      <c r="C114" s="183" t="s">
        <v>140</v>
      </c>
      <c r="D114" s="269" t="s">
        <v>606</v>
      </c>
      <c r="E114" s="260" t="s">
        <v>84</v>
      </c>
      <c r="F114" s="277" t="s">
        <v>57</v>
      </c>
      <c r="G114" s="280" t="s">
        <v>607</v>
      </c>
      <c r="H114" s="249" t="s">
        <v>143</v>
      </c>
      <c r="I114" s="281">
        <v>0.622</v>
      </c>
      <c r="J114" s="186" t="s">
        <v>201</v>
      </c>
      <c r="K114" s="50">
        <v>2725539</v>
      </c>
      <c r="L114" s="49">
        <f t="shared" si="9"/>
        <v>1635323.4</v>
      </c>
      <c r="M114" s="56">
        <f t="shared" si="10"/>
        <v>1090215.6000000001</v>
      </c>
      <c r="N114" s="252">
        <v>0.6</v>
      </c>
      <c r="O114" s="251">
        <v>0</v>
      </c>
      <c r="P114" s="251">
        <v>0</v>
      </c>
      <c r="Q114" s="251">
        <v>0</v>
      </c>
      <c r="R114" s="251">
        <v>0</v>
      </c>
      <c r="S114" s="251">
        <v>0</v>
      </c>
      <c r="T114" s="251">
        <v>0</v>
      </c>
      <c r="U114" s="188">
        <f t="shared" si="7"/>
        <v>1635323.4</v>
      </c>
      <c r="V114" s="54"/>
      <c r="W114" s="54"/>
      <c r="X114" s="54"/>
      <c r="Y114" s="54"/>
      <c r="Z114" s="54"/>
      <c r="AA114" s="1" t="b">
        <f t="shared" si="0"/>
        <v>1</v>
      </c>
      <c r="AB114" s="45">
        <f t="shared" si="1"/>
        <v>0.6</v>
      </c>
      <c r="AC114" s="46" t="b">
        <f t="shared" si="8"/>
        <v>1</v>
      </c>
      <c r="AD114" s="46" t="b">
        <f t="shared" si="3"/>
        <v>1</v>
      </c>
    </row>
    <row r="115" spans="1:30" ht="20.100000000000001" customHeight="1" x14ac:dyDescent="0.25">
      <c r="A115" s="322" t="s">
        <v>44</v>
      </c>
      <c r="B115" s="322"/>
      <c r="C115" s="322"/>
      <c r="D115" s="322"/>
      <c r="E115" s="322"/>
      <c r="F115" s="322"/>
      <c r="G115" s="322"/>
      <c r="H115" s="322"/>
      <c r="I115" s="58">
        <f>SUM(I3:I114)</f>
        <v>71.639999999999972</v>
      </c>
      <c r="J115" s="59" t="s">
        <v>14</v>
      </c>
      <c r="K115" s="60">
        <f>SUM(K3:K114)</f>
        <v>172259574</v>
      </c>
      <c r="L115" s="61">
        <f>SUM(L3:L114)</f>
        <v>95999405.099999979</v>
      </c>
      <c r="M115" s="61">
        <f>SUM(M3:M114)</f>
        <v>76260168.899999991</v>
      </c>
      <c r="N115" s="62" t="s">
        <v>14</v>
      </c>
      <c r="O115" s="71">
        <f t="shared" ref="O115:Z115" si="11">SUM(O3:O114)</f>
        <v>0</v>
      </c>
      <c r="P115" s="71">
        <f t="shared" si="11"/>
        <v>0</v>
      </c>
      <c r="Q115" s="71">
        <f t="shared" si="11"/>
        <v>0</v>
      </c>
      <c r="R115" s="71">
        <f t="shared" si="11"/>
        <v>0</v>
      </c>
      <c r="S115" s="71">
        <f t="shared" si="11"/>
        <v>0</v>
      </c>
      <c r="T115" s="71">
        <f t="shared" si="11"/>
        <v>0</v>
      </c>
      <c r="U115" s="71">
        <f t="shared" si="11"/>
        <v>94074009.899999991</v>
      </c>
      <c r="V115" s="71">
        <f t="shared" si="11"/>
        <v>29566.2</v>
      </c>
      <c r="W115" s="71">
        <f t="shared" si="11"/>
        <v>1895829</v>
      </c>
      <c r="X115" s="71">
        <f t="shared" si="11"/>
        <v>0</v>
      </c>
      <c r="Y115" s="71">
        <f t="shared" si="11"/>
        <v>0</v>
      </c>
      <c r="Z115" s="71">
        <f t="shared" si="11"/>
        <v>0</v>
      </c>
      <c r="AA115" s="1" t="b">
        <f t="shared" si="0"/>
        <v>1</v>
      </c>
      <c r="AB115" s="45">
        <f t="shared" si="1"/>
        <v>0.55730000000000002</v>
      </c>
      <c r="AC115" s="46" t="s">
        <v>14</v>
      </c>
      <c r="AD115" s="46" t="b">
        <f t="shared" si="3"/>
        <v>1</v>
      </c>
    </row>
    <row r="116" spans="1:30" ht="20.100000000000001" customHeight="1" x14ac:dyDescent="0.25">
      <c r="A116" s="318" t="s">
        <v>38</v>
      </c>
      <c r="B116" s="319"/>
      <c r="C116" s="319"/>
      <c r="D116" s="319"/>
      <c r="E116" s="319"/>
      <c r="F116" s="319"/>
      <c r="G116" s="319"/>
      <c r="H116" s="320"/>
      <c r="I116" s="58">
        <f>SUMIF($C$3:$C$114,"N",I3:I114)</f>
        <v>69.359999999999971</v>
      </c>
      <c r="J116" s="59" t="s">
        <v>14</v>
      </c>
      <c r="K116" s="60">
        <f>SUMIF($C$3:$C$114,"N",K3:K114)</f>
        <v>169040820</v>
      </c>
      <c r="L116" s="61">
        <f>SUMIF($C$3:$C$114,"N",L3:L114)</f>
        <v>94068152.699999988</v>
      </c>
      <c r="M116" s="61">
        <f>SUMIF($C$3:$C$114,"N",M3:M114)</f>
        <v>74972667.299999997</v>
      </c>
      <c r="N116" s="62" t="s">
        <v>14</v>
      </c>
      <c r="O116" s="71">
        <f t="shared" ref="O116:Z116" si="12">SUMIF($C$3:$C$114,"N",O3:O114)</f>
        <v>0</v>
      </c>
      <c r="P116" s="71">
        <f t="shared" si="12"/>
        <v>0</v>
      </c>
      <c r="Q116" s="71">
        <f t="shared" si="12"/>
        <v>0</v>
      </c>
      <c r="R116" s="71">
        <f t="shared" si="12"/>
        <v>0</v>
      </c>
      <c r="S116" s="71">
        <f t="shared" si="12"/>
        <v>0</v>
      </c>
      <c r="T116" s="71">
        <f t="shared" si="12"/>
        <v>0</v>
      </c>
      <c r="U116" s="71">
        <f t="shared" si="12"/>
        <v>94068152.699999988</v>
      </c>
      <c r="V116" s="71">
        <f t="shared" si="12"/>
        <v>0</v>
      </c>
      <c r="W116" s="71">
        <f t="shared" si="12"/>
        <v>0</v>
      </c>
      <c r="X116" s="71">
        <f t="shared" si="12"/>
        <v>0</v>
      </c>
      <c r="Y116" s="71">
        <f t="shared" si="12"/>
        <v>0</v>
      </c>
      <c r="Z116" s="71">
        <f t="shared" si="12"/>
        <v>0</v>
      </c>
      <c r="AA116" s="1" t="b">
        <f t="shared" si="0"/>
        <v>1</v>
      </c>
      <c r="AB116" s="45">
        <f t="shared" si="1"/>
        <v>0.55649999999999999</v>
      </c>
      <c r="AC116" s="46" t="s">
        <v>14</v>
      </c>
      <c r="AD116" s="46" t="b">
        <f t="shared" si="3"/>
        <v>1</v>
      </c>
    </row>
    <row r="117" spans="1:30" ht="20.100000000000001" customHeight="1" x14ac:dyDescent="0.25">
      <c r="A117" s="323" t="s">
        <v>39</v>
      </c>
      <c r="B117" s="323"/>
      <c r="C117" s="323"/>
      <c r="D117" s="323"/>
      <c r="E117" s="323"/>
      <c r="F117" s="323"/>
      <c r="G117" s="323"/>
      <c r="H117" s="323"/>
      <c r="I117" s="64">
        <f>SUMIF($C$3:$C$114,"W",I3:I114)</f>
        <v>2.2799999999999998</v>
      </c>
      <c r="J117" s="65" t="s">
        <v>14</v>
      </c>
      <c r="K117" s="66">
        <f>SUMIF($C$3:$C$114,"W",K3:K114)</f>
        <v>3218754</v>
      </c>
      <c r="L117" s="67">
        <f>SUMIF($C$3:$C$114,"W",L3:L114)</f>
        <v>1931252.4</v>
      </c>
      <c r="M117" s="67">
        <f>SUMIF($C$3:$C$114,"W",M3:M114)</f>
        <v>1287501.6000000001</v>
      </c>
      <c r="N117" s="68" t="s">
        <v>14</v>
      </c>
      <c r="O117" s="72">
        <f t="shared" ref="O117:Z117" si="13">SUMIF($C$3:$C$114,"W",O3:O114)</f>
        <v>0</v>
      </c>
      <c r="P117" s="72">
        <f t="shared" si="13"/>
        <v>0</v>
      </c>
      <c r="Q117" s="72">
        <f t="shared" si="13"/>
        <v>0</v>
      </c>
      <c r="R117" s="72">
        <f t="shared" si="13"/>
        <v>0</v>
      </c>
      <c r="S117" s="72">
        <f t="shared" si="13"/>
        <v>0</v>
      </c>
      <c r="T117" s="72">
        <f t="shared" si="13"/>
        <v>0</v>
      </c>
      <c r="U117" s="72">
        <f t="shared" si="13"/>
        <v>5857.2</v>
      </c>
      <c r="V117" s="72">
        <f t="shared" si="13"/>
        <v>29566.2</v>
      </c>
      <c r="W117" s="72">
        <f t="shared" si="13"/>
        <v>1895829</v>
      </c>
      <c r="X117" s="72">
        <f t="shared" si="13"/>
        <v>0</v>
      </c>
      <c r="Y117" s="72">
        <f t="shared" si="13"/>
        <v>0</v>
      </c>
      <c r="Z117" s="72">
        <f t="shared" si="13"/>
        <v>0</v>
      </c>
      <c r="AA117" s="1" t="b">
        <f t="shared" si="0"/>
        <v>1</v>
      </c>
      <c r="AB117" s="45">
        <f t="shared" si="1"/>
        <v>0.6</v>
      </c>
      <c r="AC117" s="46" t="s">
        <v>14</v>
      </c>
      <c r="AD117" s="46" t="b">
        <f t="shared" si="3"/>
        <v>1</v>
      </c>
    </row>
    <row r="118" spans="1:30" x14ac:dyDescent="0.25">
      <c r="A118" s="40"/>
      <c r="AD118" s="37"/>
    </row>
    <row r="119" spans="1:30" x14ac:dyDescent="0.25">
      <c r="A119" s="33" t="s">
        <v>24</v>
      </c>
    </row>
    <row r="120" spans="1:30" x14ac:dyDescent="0.25">
      <c r="A120" s="34" t="s">
        <v>25</v>
      </c>
    </row>
    <row r="121" spans="1:30" x14ac:dyDescent="0.25">
      <c r="A121" s="33" t="s">
        <v>35</v>
      </c>
    </row>
    <row r="122" spans="1:30" x14ac:dyDescent="0.25">
      <c r="A122" s="41"/>
    </row>
  </sheetData>
  <mergeCells count="18">
    <mergeCell ref="O1:Z1"/>
    <mergeCell ref="M1:M2"/>
    <mergeCell ref="N1:N2"/>
    <mergeCell ref="A115:H115"/>
    <mergeCell ref="I1:I2"/>
    <mergeCell ref="J1:J2"/>
    <mergeCell ref="K1:K2"/>
    <mergeCell ref="L1:L2"/>
    <mergeCell ref="A1:A2"/>
    <mergeCell ref="B1:B2"/>
    <mergeCell ref="A117:H117"/>
    <mergeCell ref="E1:E2"/>
    <mergeCell ref="C1:C2"/>
    <mergeCell ref="F1:F2"/>
    <mergeCell ref="G1:G2"/>
    <mergeCell ref="H1:H2"/>
    <mergeCell ref="A116:H116"/>
    <mergeCell ref="D1:D2"/>
  </mergeCells>
  <conditionalFormatting sqref="AD118 AA3:AA117 AB3:AD115">
    <cfRule type="cellIs" dxfId="9" priority="20" operator="equal">
      <formula>FALSE</formula>
    </cfRule>
  </conditionalFormatting>
  <conditionalFormatting sqref="AB3:AC115 AA3:AC110 AA3:AA117">
    <cfRule type="containsText" dxfId="8" priority="13" operator="containsText" text="fałsz">
      <formula>NOT(ISERROR(SEARCH("fałsz",AA3)))</formula>
    </cfRule>
  </conditionalFormatting>
  <conditionalFormatting sqref="AB117:AC117">
    <cfRule type="cellIs" dxfId="7" priority="10" operator="equal">
      <formula>FALSE</formula>
    </cfRule>
  </conditionalFormatting>
  <conditionalFormatting sqref="AB117:AC117">
    <cfRule type="containsText" dxfId="6" priority="8" operator="containsText" text="fałsz">
      <formula>NOT(ISERROR(SEARCH("fałsz",AB117)))</formula>
    </cfRule>
  </conditionalFormatting>
  <conditionalFormatting sqref="AD117">
    <cfRule type="cellIs" dxfId="5" priority="7" operator="equal">
      <formula>FALSE</formula>
    </cfRule>
  </conditionalFormatting>
  <conditionalFormatting sqref="AD117">
    <cfRule type="cellIs" dxfId="4" priority="6" operator="equal">
      <formula>FALSE</formula>
    </cfRule>
  </conditionalFormatting>
  <conditionalFormatting sqref="AB116:AC116">
    <cfRule type="containsText" dxfId="3" priority="3" operator="containsText" text="fałsz">
      <formula>NOT(ISERROR(SEARCH("fałsz",AB116)))</formula>
    </cfRule>
  </conditionalFormatting>
  <conditionalFormatting sqref="AB116:AC116">
    <cfRule type="cellIs" dxfId="2" priority="5" operator="equal">
      <formula>FALSE</formula>
    </cfRule>
  </conditionalFormatting>
  <conditionalFormatting sqref="AD116">
    <cfRule type="cellIs" dxfId="1" priority="2" operator="equal">
      <formula>FALSE</formula>
    </cfRule>
  </conditionalFormatting>
  <conditionalFormatting sqref="AD116">
    <cfRule type="cellIs" dxfId="0" priority="1" operator="equal">
      <formula>FALSE</formula>
    </cfRule>
  </conditionalFormatting>
  <dataValidations disablePrompts="1" count="2">
    <dataValidation type="list" allowBlank="1" showInputMessage="1" showErrorMessage="1" sqref="H3:H114">
      <formula1>"B,P,R"</formula1>
    </dataValidation>
    <dataValidation type="list" allowBlank="1" showInputMessage="1" showErrorMessage="1" sqref="C3:C114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48" fitToHeight="0" orientation="landscape" r:id="rId1"/>
  <headerFooter>
    <oddHeader>&amp;LWojewództwo warmińsko-mazurskie - 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Bielicka Marzena</dc:creator>
  <cp:lastModifiedBy>Grzegorczuk Katarzyna</cp:lastModifiedBy>
  <cp:lastPrinted>2024-12-04T16:03:46Z</cp:lastPrinted>
  <dcterms:created xsi:type="dcterms:W3CDTF">2019-02-25T10:53:14Z</dcterms:created>
  <dcterms:modified xsi:type="dcterms:W3CDTF">2025-01-22T12:02:07Z</dcterms:modified>
</cp:coreProperties>
</file>