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showInkAnnotation="0" updateLinks="always" codeName="ThisWorkbook"/>
  <mc:AlternateContent xmlns:mc="http://schemas.openxmlformats.org/markup-compatibility/2006">
    <mc:Choice Requires="x15">
      <x15ac:absPath xmlns:x15ac="http://schemas.microsoft.com/office/spreadsheetml/2010/11/ac" url="C:\Users\Marek L\Desktop\Arkusze CEA\"/>
    </mc:Choice>
  </mc:AlternateContent>
  <xr:revisionPtr revIDLastSave="0" documentId="13_ncr:1_{C49E1B27-1ED9-4883-BFD0-8184166BFE27}" xr6:coauthVersionLast="36" xr6:coauthVersionMax="45" xr10:uidLastSave="{00000000-0000-0000-0000-000000000000}"/>
  <bookViews>
    <workbookView xWindow="2567" yWindow="647" windowWidth="17340" windowHeight="13920" tabRatio="863" activeTab="2" xr2:uid="{00000000-000D-0000-FFFF-FFFF00000000}"/>
  </bookViews>
  <sheets>
    <sheet name="Legenda" sheetId="156" r:id="rId1"/>
    <sheet name="słownik" sheetId="147" r:id="rId2"/>
    <sheet name="wizyt" sheetId="160" r:id="rId3"/>
    <sheet name=" zestaw 1" sheetId="133" r:id="rId4"/>
    <sheet name="załacznik" sheetId="172" r:id="rId5"/>
    <sheet name=" kalendarz A" sheetId="182" r:id="rId6"/>
    <sheet name="kal.harm.szc." sheetId="185" r:id="rId7"/>
    <sheet name="pedag" sheetId="132" r:id="rId8"/>
    <sheet name="adm.i obs." sheetId="176" r:id="rId9"/>
    <sheet name="Liczbaucz" sheetId="151" r:id="rId10"/>
    <sheet name="specyf. star" sheetId="150" state="hidden" r:id="rId11"/>
    <sheet name="Specyf" sheetId="163" r:id="rId12"/>
    <sheet name="Grupy" sheetId="139" r:id="rId13"/>
    <sheet name="Absolwenci" sheetId="155" r:id="rId14"/>
    <sheet name="SPN OSSP" sheetId="161" state="hidden" r:id="rId15"/>
    <sheet name="SPN OSSP przejsc" sheetId="177" state="hidden" r:id="rId16"/>
    <sheet name="SPN OSSP n" sheetId="164" r:id="rId17"/>
    <sheet name="List SPN OSSP przejsc" sheetId="169" state="hidden" r:id="rId18"/>
    <sheet name="Lista SPN OSSP " sheetId="178" r:id="rId19"/>
    <sheet name="SPN LP stare" sheetId="162" state="hidden" r:id="rId20"/>
    <sheet name="SPN LP przejsc" sheetId="165" state="hidden" r:id="rId21"/>
    <sheet name="SPN LSP (4) " sheetId="179" r:id="rId22"/>
    <sheet name="Lista SPN LP przejsc" sheetId="170" state="hidden" r:id="rId23"/>
    <sheet name="SPN LSP (5)" sheetId="183" r:id="rId24"/>
    <sheet name="Lista SPN LSP" sheetId="180" r:id="rId25"/>
    <sheet name="SPN PSP" sheetId="153" r:id="rId26"/>
    <sheet name="SPN PSPprzejsc" sheetId="166" state="hidden" r:id="rId27"/>
    <sheet name="lista SPN PSP przejsc" sheetId="171" state="hidden" r:id="rId28"/>
    <sheet name="zestawienia r." sheetId="149" r:id="rId29"/>
  </sheets>
  <definedNames>
    <definedName name="_xlnm._FilterDatabase" localSheetId="12" hidden="1">Grupy!#REF!</definedName>
    <definedName name="Administracja" localSheetId="17">#REF!</definedName>
    <definedName name="Administracja" localSheetId="22">#REF!</definedName>
    <definedName name="Administracja" localSheetId="27">#REF!</definedName>
    <definedName name="Administracja" localSheetId="20">#REF!</definedName>
    <definedName name="Administracja" localSheetId="19">#REF!</definedName>
    <definedName name="Administracja" localSheetId="14">#REF!</definedName>
    <definedName name="Administracja" localSheetId="15">#REF!</definedName>
    <definedName name="Administracja" localSheetId="26">#REF!</definedName>
    <definedName name="Administracja_pilotaż" localSheetId="17">#REF!</definedName>
    <definedName name="Administracja_pilotaż" localSheetId="22">#REF!</definedName>
    <definedName name="Administracja_pilotaż" localSheetId="27">#REF!</definedName>
    <definedName name="Etaty" localSheetId="17">#REF!</definedName>
    <definedName name="Etaty" localSheetId="22">#REF!</definedName>
    <definedName name="Etaty" localSheetId="27">#REF!</definedName>
    <definedName name="Etaty" localSheetId="20">#REF!</definedName>
    <definedName name="Etaty" localSheetId="19">#REF!</definedName>
    <definedName name="Etaty" localSheetId="14">#REF!</definedName>
    <definedName name="Etaty" localSheetId="15">#REF!</definedName>
    <definedName name="Etaty" localSheetId="26">#REF!</definedName>
    <definedName name="gówno" localSheetId="17">#REF!</definedName>
    <definedName name="gówno" localSheetId="22">#REF!</definedName>
    <definedName name="gówno" localSheetId="27">#REF!</definedName>
    <definedName name="gówno" localSheetId="20">#REF!</definedName>
    <definedName name="gówno" localSheetId="19">#REF!</definedName>
    <definedName name="gówno" localSheetId="14">#REF!</definedName>
    <definedName name="gówno" localSheetId="15">#REF!</definedName>
    <definedName name="gówno" localSheetId="26">#REF!</definedName>
    <definedName name="Inni" localSheetId="17">#REF!</definedName>
    <definedName name="Inni" localSheetId="22">#REF!</definedName>
    <definedName name="Inni" localSheetId="27">#REF!</definedName>
    <definedName name="Inni" localSheetId="20">#REF!</definedName>
    <definedName name="Inni" localSheetId="19">#REF!</definedName>
    <definedName name="Inni" localSheetId="14">#REF!</definedName>
    <definedName name="Inni" localSheetId="15">#REF!</definedName>
    <definedName name="Inni" localSheetId="26">#REF!</definedName>
    <definedName name="Kierownictwo" localSheetId="17">#REF!</definedName>
    <definedName name="Kierownictwo" localSheetId="22">#REF!</definedName>
    <definedName name="Kierownictwo" localSheetId="27">#REF!</definedName>
    <definedName name="Kierownictwo" localSheetId="20">#REF!</definedName>
    <definedName name="Kierownictwo" localSheetId="19">#REF!</definedName>
    <definedName name="Kierownictwo" localSheetId="14">#REF!</definedName>
    <definedName name="Kierownictwo" localSheetId="15">#REF!</definedName>
    <definedName name="Kierownictwo" localSheetId="26">#REF!</definedName>
    <definedName name="kupka" localSheetId="17">#REF!</definedName>
    <definedName name="kupka" localSheetId="22">#REF!</definedName>
    <definedName name="kupka" localSheetId="27">#REF!</definedName>
    <definedName name="kupka" localSheetId="20">#REF!</definedName>
    <definedName name="kupka" localSheetId="19">#REF!</definedName>
    <definedName name="kupka" localSheetId="14">#REF!</definedName>
    <definedName name="kupka" localSheetId="15">#REF!</definedName>
    <definedName name="kupka" localSheetId="26">#REF!</definedName>
    <definedName name="Niepełnozatrudnieni" localSheetId="17">#REF!</definedName>
    <definedName name="Niepełnozatrudnieni" localSheetId="22">#REF!</definedName>
    <definedName name="Niepełnozatrudnieni" localSheetId="27">#REF!</definedName>
    <definedName name="Niepełnozatrudnieni" localSheetId="20">#REF!</definedName>
    <definedName name="Niepełnozatrudnieni" localSheetId="19">#REF!</definedName>
    <definedName name="Niepełnozatrudnieni" localSheetId="14">#REF!</definedName>
    <definedName name="Niepełnozatrudnieni" localSheetId="15">#REF!</definedName>
    <definedName name="Niepełnozatrudnieni" localSheetId="26">#REF!</definedName>
    <definedName name="_xlnm.Print_Area" localSheetId="5">' kalendarz A'!$A$1:$G$54</definedName>
    <definedName name="_xlnm.Print_Area" localSheetId="3">' zestaw 1'!$A$1:$J$41</definedName>
    <definedName name="_xlnm.Print_Area" localSheetId="13">Absolwenci!$B$1:$O$17</definedName>
    <definedName name="_xlnm.Print_Area" localSheetId="8">'adm.i obs.'!$A$1:$N$39</definedName>
    <definedName name="_xlnm.Print_Area" localSheetId="12">Grupy!$B$2:$BI$53</definedName>
    <definedName name="_xlnm.Print_Area" localSheetId="6">kal.harm.szc.!$A$1:$H$12</definedName>
    <definedName name="_xlnm.Print_Area" localSheetId="0">Legenda!$A$1:$D$46</definedName>
    <definedName name="_xlnm.Print_Area" localSheetId="9">Liczbaucz!$B$1:$Q$11</definedName>
    <definedName name="_xlnm.Print_Area" localSheetId="17">'List SPN OSSP przejsc'!$B$1:$K$41</definedName>
    <definedName name="_xlnm.Print_Area" localSheetId="22">'Lista SPN LP przejsc'!$B$1:$K$42</definedName>
    <definedName name="_xlnm.Print_Area" localSheetId="24">'Lista SPN LSP'!$B$1:$L$38</definedName>
    <definedName name="_xlnm.Print_Area" localSheetId="18">'Lista SPN OSSP '!$B$1:$M$36</definedName>
    <definedName name="_xlnm.Print_Area" localSheetId="27">'lista SPN PSP przejsc'!$B$1:$K$25</definedName>
    <definedName name="_xlnm.Print_Area" localSheetId="7">pedag!$A$1:$AB$721</definedName>
    <definedName name="_xlnm.Print_Area" localSheetId="1">słownik!$A$1:$N$66</definedName>
    <definedName name="_xlnm.Print_Area" localSheetId="11">Specyf!$A$2:$O$17</definedName>
    <definedName name="_xlnm.Print_Area" localSheetId="10">'specyf. star'!$B$1:$P$30</definedName>
    <definedName name="_xlnm.Print_Area" localSheetId="20">'SPN LP przejsc'!$B$1:$K$56</definedName>
    <definedName name="_xlnm.Print_Area" localSheetId="19">'SPN LP stare'!$B$1:$K$54</definedName>
    <definedName name="_xlnm.Print_Area" localSheetId="21">'SPN LSP (4) '!$B$1:$L$61</definedName>
    <definedName name="_xlnm.Print_Area" localSheetId="23">'SPN LSP (5)'!$B$1:$M$55</definedName>
    <definedName name="_xlnm.Print_Area" localSheetId="14">'SPN OSSP'!$B$1:$Q$55</definedName>
    <definedName name="_xlnm.Print_Area" localSheetId="16">'SPN OSSP n'!$B$1:$R$64</definedName>
    <definedName name="_xlnm.Print_Area" localSheetId="15">'SPN OSSP przejsc'!$B$1:$Q$56</definedName>
    <definedName name="_xlnm.Print_Area" localSheetId="25">'SPN PSP'!$B$1:$J$30</definedName>
    <definedName name="_xlnm.Print_Area" localSheetId="26">'SPN PSPprzejsc'!$B$1:$K$30</definedName>
    <definedName name="_xlnm.Print_Area" localSheetId="2">wizyt!$A$1:$J$51</definedName>
    <definedName name="_xlnm.Print_Area" localSheetId="4">załacznik!$B$1:$K$49</definedName>
    <definedName name="_xlnm.Print_Area" localSheetId="28">'zestawienia r.'!$A$1:$L$86</definedName>
    <definedName name="SSLink0" localSheetId="5">' kalendarz A'!#REF!</definedName>
    <definedName name="SSLink0" localSheetId="23">#REF!</definedName>
    <definedName name="SSLink0">#REF!</definedName>
    <definedName name="staż" localSheetId="17">#REF!</definedName>
    <definedName name="staż" localSheetId="22">#REF!</definedName>
    <definedName name="staż" localSheetId="27">#REF!</definedName>
    <definedName name="staż" localSheetId="20">#REF!</definedName>
    <definedName name="staż" localSheetId="19">#REF!</definedName>
    <definedName name="staż" localSheetId="14">#REF!</definedName>
    <definedName name="staż" localSheetId="15">#REF!</definedName>
    <definedName name="staż" localSheetId="26">#REF!</definedName>
    <definedName name="Wojtek" localSheetId="17">#REF!</definedName>
    <definedName name="Wojtek" localSheetId="22">#REF!</definedName>
    <definedName name="Wojtek" localSheetId="27">#REF!</definedName>
    <definedName name="Wojtek" localSheetId="20">#REF!</definedName>
    <definedName name="Wojtek" localSheetId="19">#REF!</definedName>
    <definedName name="Wojtek" localSheetId="14">#REF!</definedName>
    <definedName name="Wojtek" localSheetId="15">#REF!</definedName>
    <definedName name="Wojtek" localSheetId="26">#REF!</definedName>
    <definedName name="wynagrodzenie" localSheetId="17">#REF!</definedName>
    <definedName name="wynagrodzenie" localSheetId="22">#REF!</definedName>
    <definedName name="wynagrodzenie" localSheetId="27">#REF!</definedName>
    <definedName name="wynagrodzenie" localSheetId="20">#REF!</definedName>
    <definedName name="wynagrodzenie" localSheetId="19">#REF!</definedName>
    <definedName name="wynagrodzenie" localSheetId="14">#REF!</definedName>
    <definedName name="wynagrodzenie" localSheetId="15">#REF!</definedName>
    <definedName name="wynagrodzenie" localSheetId="26">#REF!</definedName>
  </definedNames>
  <calcPr calcId="191029"/>
  <customWorkbookViews>
    <customWorkbookView name="pełny widok" guid="{39E4F101-455C-11D4-B2AB-AB6FCDBCDE25}" includePrintSettings="0" includeHiddenRowCol="0" maximized="1" windowWidth="796" windowHeight="438" tabRatio="602" activeSheetId="94" showObjects="placeholders"/>
    <customWorkbookView name="ukryte kolumny I - VI" guid="{39E4F100-455C-11D4-B2AB-AB6FCDBCDE25}" includePrintSettings="0" maximized="1" windowWidth="796" windowHeight="438" tabRatio="602" activeSheetId="94" showObjects="placeholders"/>
  </customWorkbookViews>
</workbook>
</file>

<file path=xl/calcChain.xml><?xml version="1.0" encoding="utf-8"?>
<calcChain xmlns="http://schemas.openxmlformats.org/spreadsheetml/2006/main">
  <c r="BI10" i="139" l="1"/>
  <c r="BI11" i="139"/>
  <c r="AX8" i="139"/>
  <c r="BF8" i="139"/>
  <c r="D5" i="163"/>
  <c r="M5" i="163" s="1"/>
  <c r="D7" i="163"/>
  <c r="C7" i="163"/>
  <c r="C5" i="163" s="1"/>
  <c r="Q11" i="151"/>
  <c r="C8" i="151"/>
  <c r="C10" i="151"/>
  <c r="C9" i="151"/>
  <c r="Q5" i="151"/>
  <c r="AE719" i="132"/>
  <c r="AF719" i="132"/>
  <c r="AE720" i="132"/>
  <c r="AF720" i="132"/>
  <c r="I13" i="183" l="1"/>
  <c r="H12" i="183"/>
  <c r="F12" i="183"/>
  <c r="G13" i="183"/>
  <c r="H13" i="183"/>
  <c r="J13" i="183"/>
  <c r="F13" i="183"/>
  <c r="F23" i="182" l="1"/>
  <c r="F19" i="182"/>
  <c r="F32" i="182" l="1"/>
  <c r="C7" i="149" l="1"/>
  <c r="D7" i="149"/>
  <c r="E7" i="149" s="1"/>
  <c r="C8" i="149"/>
  <c r="D8" i="149"/>
  <c r="E8" i="149" s="1"/>
  <c r="C9" i="149"/>
  <c r="D9" i="149"/>
  <c r="E9" i="149" s="1"/>
  <c r="C10" i="149"/>
  <c r="D10" i="149"/>
  <c r="E10" i="149" s="1"/>
  <c r="C11" i="149"/>
  <c r="D11" i="149"/>
  <c r="E11" i="149" s="1"/>
  <c r="C12" i="149"/>
  <c r="D12" i="149"/>
  <c r="E12" i="149" s="1"/>
  <c r="C13" i="149"/>
  <c r="D13" i="149"/>
  <c r="E13" i="149" s="1"/>
  <c r="C14" i="149"/>
  <c r="D14" i="149"/>
  <c r="E14" i="149" s="1"/>
  <c r="C15" i="149"/>
  <c r="D15" i="149"/>
  <c r="E15" i="149" s="1"/>
  <c r="C16" i="149"/>
  <c r="D16" i="149"/>
  <c r="E16" i="149" s="1"/>
  <c r="C17" i="149"/>
  <c r="D17" i="149"/>
  <c r="E17" i="149" s="1"/>
  <c r="C18" i="149"/>
  <c r="D18" i="149"/>
  <c r="E18" i="149" s="1"/>
  <c r="C19" i="149"/>
  <c r="D19" i="149"/>
  <c r="E19" i="149" s="1"/>
  <c r="C20" i="149"/>
  <c r="D20" i="149"/>
  <c r="E20" i="149" s="1"/>
  <c r="C21" i="149"/>
  <c r="D21" i="149"/>
  <c r="E21" i="149" s="1"/>
  <c r="C22" i="149"/>
  <c r="D22" i="149"/>
  <c r="E22" i="149" s="1"/>
  <c r="C23" i="149"/>
  <c r="D23" i="149"/>
  <c r="E23" i="149" s="1"/>
  <c r="C24" i="149"/>
  <c r="D24" i="149"/>
  <c r="E24" i="149" s="1"/>
  <c r="C25" i="149"/>
  <c r="D25" i="149"/>
  <c r="E25" i="149" s="1"/>
  <c r="C26" i="149"/>
  <c r="D26" i="149"/>
  <c r="E26" i="149" s="1"/>
  <c r="C27" i="149"/>
  <c r="D27" i="149"/>
  <c r="E27" i="149" s="1"/>
  <c r="C28" i="149"/>
  <c r="D28" i="149"/>
  <c r="E28" i="149" s="1"/>
  <c r="C29" i="149"/>
  <c r="D29" i="149"/>
  <c r="E29" i="149" s="1"/>
  <c r="C30" i="149"/>
  <c r="D30" i="149"/>
  <c r="E30" i="149" s="1"/>
  <c r="C31" i="149"/>
  <c r="D31" i="149"/>
  <c r="E31" i="149" s="1"/>
  <c r="C32" i="149"/>
  <c r="D32" i="149"/>
  <c r="E32" i="149" s="1"/>
  <c r="C33" i="149"/>
  <c r="D33" i="149"/>
  <c r="E33" i="149" s="1"/>
  <c r="C34" i="149"/>
  <c r="D34" i="149"/>
  <c r="E34" i="149" s="1"/>
  <c r="C35" i="149"/>
  <c r="D35" i="149"/>
  <c r="E35" i="149" s="1"/>
  <c r="C36" i="149"/>
  <c r="D36" i="149"/>
  <c r="E36" i="149" s="1"/>
  <c r="C37" i="149"/>
  <c r="D37" i="149"/>
  <c r="E37" i="149" s="1"/>
  <c r="C38" i="149"/>
  <c r="D38" i="149"/>
  <c r="E38" i="149" s="1"/>
  <c r="C39" i="149"/>
  <c r="D39" i="149"/>
  <c r="E39" i="149" s="1"/>
  <c r="C40" i="149"/>
  <c r="D40" i="149"/>
  <c r="E40" i="149" s="1"/>
  <c r="C41" i="149"/>
  <c r="D41" i="149"/>
  <c r="E41" i="149" s="1"/>
  <c r="C42" i="149"/>
  <c r="D42" i="149"/>
  <c r="E42" i="149" s="1"/>
  <c r="C43" i="149"/>
  <c r="D43" i="149"/>
  <c r="E43" i="149" s="1"/>
  <c r="C44" i="149"/>
  <c r="D44" i="149"/>
  <c r="E44" i="149" s="1"/>
  <c r="C45" i="149"/>
  <c r="D45" i="149"/>
  <c r="E45" i="149" s="1"/>
  <c r="C46" i="149"/>
  <c r="D46" i="149"/>
  <c r="E46" i="149" s="1"/>
  <c r="C47" i="149"/>
  <c r="D47" i="149"/>
  <c r="E47" i="149" s="1"/>
  <c r="C48" i="149"/>
  <c r="D48" i="149"/>
  <c r="E48" i="149" s="1"/>
  <c r="C49" i="149"/>
  <c r="D49" i="149"/>
  <c r="E49" i="149" s="1"/>
  <c r="C50" i="149"/>
  <c r="D50" i="149"/>
  <c r="E50" i="149" s="1"/>
  <c r="C51" i="149"/>
  <c r="D51" i="149"/>
  <c r="E51" i="149" s="1"/>
  <c r="C52" i="149"/>
  <c r="D52" i="149"/>
  <c r="E52" i="149" s="1"/>
  <c r="C53" i="149"/>
  <c r="D53" i="149"/>
  <c r="E53" i="149" s="1"/>
  <c r="C54" i="149"/>
  <c r="D54" i="149"/>
  <c r="E54" i="149" s="1"/>
  <c r="C55" i="149"/>
  <c r="D55" i="149"/>
  <c r="E55" i="149" s="1"/>
  <c r="C56" i="149"/>
  <c r="D56" i="149"/>
  <c r="E56" i="149" s="1"/>
  <c r="C57" i="149"/>
  <c r="D57" i="149"/>
  <c r="E57" i="149" s="1"/>
  <c r="C58" i="149"/>
  <c r="D58" i="149"/>
  <c r="E58" i="149" s="1"/>
  <c r="C59" i="149"/>
  <c r="D59" i="149"/>
  <c r="E59" i="149" s="1"/>
  <c r="C60" i="149"/>
  <c r="D60" i="149"/>
  <c r="E60" i="149" s="1"/>
  <c r="C61" i="149"/>
  <c r="D61" i="149"/>
  <c r="E61" i="149" s="1"/>
  <c r="C62" i="149"/>
  <c r="D62" i="149"/>
  <c r="E62" i="149" s="1"/>
  <c r="C63" i="149"/>
  <c r="D63" i="149"/>
  <c r="E63" i="149" s="1"/>
  <c r="C64" i="149"/>
  <c r="D64" i="149"/>
  <c r="E64" i="149" s="1"/>
  <c r="C65" i="149"/>
  <c r="D65" i="149"/>
  <c r="E65" i="149" s="1"/>
  <c r="C66" i="149"/>
  <c r="D66" i="149"/>
  <c r="E66" i="149" s="1"/>
  <c r="C67" i="149"/>
  <c r="D67" i="149"/>
  <c r="E67" i="149" s="1"/>
  <c r="F42" i="149" l="1"/>
  <c r="F24" i="149"/>
  <c r="F14" i="149"/>
  <c r="F52" i="149"/>
  <c r="F18" i="149"/>
  <c r="F45" i="149"/>
  <c r="F34" i="149"/>
  <c r="F10" i="149"/>
  <c r="F56" i="149"/>
  <c r="F17" i="149"/>
  <c r="F48" i="149"/>
  <c r="F60" i="149"/>
  <c r="F37" i="149"/>
  <c r="F26" i="149"/>
  <c r="F21" i="149"/>
  <c r="F13" i="149"/>
  <c r="F29" i="149"/>
  <c r="F16" i="149"/>
  <c r="F40" i="149"/>
  <c r="F64" i="149"/>
  <c r="F54" i="149"/>
  <c r="F36" i="149"/>
  <c r="F33" i="149"/>
  <c r="F30" i="149"/>
  <c r="F20" i="149"/>
  <c r="F7" i="149"/>
  <c r="F58" i="149"/>
  <c r="F50" i="149"/>
  <c r="F44" i="149"/>
  <c r="F41" i="149"/>
  <c r="F28" i="149"/>
  <c r="F25" i="149"/>
  <c r="F22" i="149"/>
  <c r="F66" i="149"/>
  <c r="F62" i="149"/>
  <c r="F67" i="149"/>
  <c r="F63" i="149"/>
  <c r="F59" i="149"/>
  <c r="F55" i="149"/>
  <c r="F51" i="149"/>
  <c r="F47" i="149"/>
  <c r="F43" i="149"/>
  <c r="F39" i="149"/>
  <c r="F35" i="149"/>
  <c r="F31" i="149"/>
  <c r="F27" i="149"/>
  <c r="F23" i="149"/>
  <c r="F15" i="149"/>
  <c r="F11" i="149"/>
  <c r="F65" i="149"/>
  <c r="F61" i="149"/>
  <c r="F57" i="149"/>
  <c r="F53" i="149"/>
  <c r="F49" i="149"/>
  <c r="F31" i="182" l="1"/>
  <c r="E36" i="182" l="1"/>
  <c r="E38" i="182"/>
  <c r="F7" i="163"/>
  <c r="Z6" i="139"/>
  <c r="AR6" i="139"/>
  <c r="AL6" i="139"/>
  <c r="AF6" i="139"/>
  <c r="N6" i="139"/>
  <c r="H6" i="139"/>
  <c r="AF8" i="139"/>
  <c r="T8" i="139"/>
  <c r="Z8" i="139"/>
  <c r="T6" i="139"/>
  <c r="N8" i="139"/>
  <c r="H8" i="139"/>
  <c r="H11" i="180"/>
  <c r="H12" i="180"/>
  <c r="M9" i="163"/>
  <c r="G7" i="163"/>
  <c r="H7" i="163"/>
  <c r="I7" i="163"/>
  <c r="J7" i="163"/>
  <c r="H10" i="180" l="1"/>
  <c r="F5" i="163"/>
  <c r="J8" i="151"/>
  <c r="K8" i="151"/>
  <c r="L8" i="151"/>
  <c r="AF5" i="139" s="1"/>
  <c r="M8" i="151"/>
  <c r="N8" i="151"/>
  <c r="P1" i="151"/>
  <c r="Q6" i="151"/>
  <c r="Q7" i="151"/>
  <c r="O8" i="151"/>
  <c r="O9" i="151" s="1"/>
  <c r="P8" i="151"/>
  <c r="L35" i="149"/>
  <c r="M10" i="151" l="1"/>
  <c r="AL5" i="139"/>
  <c r="N9" i="151"/>
  <c r="AR5" i="139"/>
  <c r="K9" i="151"/>
  <c r="Z5" i="139"/>
  <c r="P9" i="151"/>
  <c r="L10" i="151"/>
  <c r="J9" i="151"/>
  <c r="T5" i="139"/>
  <c r="M9" i="151"/>
  <c r="L9" i="151"/>
  <c r="J10" i="151"/>
  <c r="N10" i="151"/>
  <c r="K10" i="151"/>
  <c r="L3" i="151"/>
  <c r="J25" i="133" s="1"/>
  <c r="P3" i="151"/>
  <c r="P10" i="151"/>
  <c r="O10" i="151"/>
  <c r="L56" i="149"/>
  <c r="AG711" i="132" l="1"/>
  <c r="AC711" i="132"/>
  <c r="AG710" i="132"/>
  <c r="AC710" i="132"/>
  <c r="AG709" i="132"/>
  <c r="AC709" i="132"/>
  <c r="AG708" i="132"/>
  <c r="AC708" i="132"/>
  <c r="AG707" i="132"/>
  <c r="AC707" i="132"/>
  <c r="AG706" i="132"/>
  <c r="AC706" i="132"/>
  <c r="AG705" i="132"/>
  <c r="AC705" i="132"/>
  <c r="AF704" i="132"/>
  <c r="AF705" i="132" s="1"/>
  <c r="AF706" i="132" s="1"/>
  <c r="AF707" i="132" s="1"/>
  <c r="AF708" i="132" s="1"/>
  <c r="AF709" i="132" s="1"/>
  <c r="AF710" i="132" s="1"/>
  <c r="AF711" i="132" s="1"/>
  <c r="W704" i="132"/>
  <c r="AG703" i="132"/>
  <c r="AC703" i="132"/>
  <c r="AG702" i="132"/>
  <c r="AC702" i="132"/>
  <c r="AG701" i="132"/>
  <c r="AC701" i="132"/>
  <c r="AG700" i="132"/>
  <c r="AC700" i="132"/>
  <c r="AG699" i="132"/>
  <c r="AC699" i="132"/>
  <c r="AG698" i="132"/>
  <c r="AC698" i="132"/>
  <c r="AG697" i="132"/>
  <c r="AC697" i="132"/>
  <c r="AF696" i="132"/>
  <c r="AF697" i="132" s="1"/>
  <c r="AF698" i="132" s="1"/>
  <c r="AF699" i="132" s="1"/>
  <c r="AF700" i="132" s="1"/>
  <c r="AF701" i="132" s="1"/>
  <c r="AF702" i="132" s="1"/>
  <c r="AF703" i="132" s="1"/>
  <c r="W696" i="132"/>
  <c r="AG695" i="132"/>
  <c r="AC695" i="132"/>
  <c r="AG694" i="132"/>
  <c r="AC694" i="132"/>
  <c r="AG693" i="132"/>
  <c r="AC693" i="132"/>
  <c r="AG692" i="132"/>
  <c r="AC692" i="132"/>
  <c r="AG691" i="132"/>
  <c r="AC691" i="132"/>
  <c r="AG690" i="132"/>
  <c r="AC690" i="132"/>
  <c r="AG689" i="132"/>
  <c r="AC689" i="132"/>
  <c r="AF688" i="132"/>
  <c r="AF689" i="132" s="1"/>
  <c r="AF690" i="132" s="1"/>
  <c r="AF691" i="132" s="1"/>
  <c r="AF692" i="132" s="1"/>
  <c r="AF693" i="132" s="1"/>
  <c r="AF694" i="132" s="1"/>
  <c r="AF695" i="132" s="1"/>
  <c r="W688" i="132"/>
  <c r="AG687" i="132"/>
  <c r="AC687" i="132"/>
  <c r="AG686" i="132"/>
  <c r="AC686" i="132"/>
  <c r="AG685" i="132"/>
  <c r="AC685" i="132"/>
  <c r="AG684" i="132"/>
  <c r="AC684" i="132"/>
  <c r="AG683" i="132"/>
  <c r="AC683" i="132"/>
  <c r="AG682" i="132"/>
  <c r="AC682" i="132"/>
  <c r="AG681" i="132"/>
  <c r="AC681" i="132"/>
  <c r="AF680" i="132"/>
  <c r="AF681" i="132" s="1"/>
  <c r="AF682" i="132" s="1"/>
  <c r="AF683" i="132" s="1"/>
  <c r="AF684" i="132" s="1"/>
  <c r="AF685" i="132" s="1"/>
  <c r="AF686" i="132" s="1"/>
  <c r="AF687" i="132" s="1"/>
  <c r="W680" i="132"/>
  <c r="AG679" i="132"/>
  <c r="AC679" i="132"/>
  <c r="AG678" i="132"/>
  <c r="AC678" i="132"/>
  <c r="AG677" i="132"/>
  <c r="AC677" i="132"/>
  <c r="AG676" i="132"/>
  <c r="AC676" i="132"/>
  <c r="AG675" i="132"/>
  <c r="AC675" i="132"/>
  <c r="AG674" i="132"/>
  <c r="AC674" i="132"/>
  <c r="AG673" i="132"/>
  <c r="AC673" i="132"/>
  <c r="AF672" i="132"/>
  <c r="AF673" i="132" s="1"/>
  <c r="AF674" i="132" s="1"/>
  <c r="AF675" i="132" s="1"/>
  <c r="AF676" i="132" s="1"/>
  <c r="AF677" i="132" s="1"/>
  <c r="AF678" i="132" s="1"/>
  <c r="AF679" i="132" s="1"/>
  <c r="W672" i="132"/>
  <c r="W671" i="132" l="1"/>
  <c r="Y672" i="132"/>
  <c r="Z672" i="132"/>
  <c r="Z680" i="132"/>
  <c r="AA680" i="132" s="1"/>
  <c r="Y688" i="132"/>
  <c r="Y693" i="132" s="1"/>
  <c r="Y696" i="132"/>
  <c r="Y701" i="132" s="1"/>
  <c r="Z704" i="132"/>
  <c r="Y680" i="132"/>
  <c r="Y704" i="132"/>
  <c r="Y709" i="132" s="1"/>
  <c r="AA704" i="132" l="1"/>
  <c r="Y685" i="132"/>
  <c r="AA672" i="132"/>
  <c r="Y677" i="132"/>
  <c r="Z696" i="132"/>
  <c r="AA696" i="132" s="1"/>
  <c r="Z688" i="132"/>
  <c r="AA688" i="132" s="1"/>
  <c r="H1" i="185"/>
  <c r="G1" i="185"/>
  <c r="Z671" i="132" l="1"/>
  <c r="J14" i="133"/>
  <c r="E14" i="133"/>
  <c r="F14" i="133"/>
  <c r="I14" i="133"/>
  <c r="G14" i="133"/>
  <c r="C14" i="133"/>
  <c r="Y671" i="132"/>
  <c r="D14" i="133"/>
  <c r="H14" i="133" l="1"/>
  <c r="AZ2" i="139"/>
  <c r="AY2" i="139"/>
  <c r="H1" i="151"/>
  <c r="J45" i="179" l="1"/>
  <c r="K50" i="183"/>
  <c r="K51" i="183"/>
  <c r="K43" i="183"/>
  <c r="J8" i="183"/>
  <c r="H3" i="185"/>
  <c r="L46" i="164" l="1"/>
  <c r="M46" i="164"/>
  <c r="N46" i="164"/>
  <c r="L47" i="164"/>
  <c r="M47" i="164"/>
  <c r="N47" i="164"/>
  <c r="B2" i="185" l="1"/>
  <c r="AF2" i="139" l="1"/>
  <c r="BI12" i="139"/>
  <c r="BI13" i="139"/>
  <c r="BI14" i="139"/>
  <c r="BI15" i="139"/>
  <c r="BI16" i="139"/>
  <c r="BI17" i="139"/>
  <c r="BI18" i="139"/>
  <c r="BI19" i="139"/>
  <c r="BI20" i="139"/>
  <c r="BI21" i="139"/>
  <c r="BI22" i="139"/>
  <c r="BI23" i="139"/>
  <c r="BI24" i="139"/>
  <c r="BI25" i="139"/>
  <c r="BI26" i="139"/>
  <c r="BI27" i="139"/>
  <c r="BI28" i="139"/>
  <c r="BI29" i="139"/>
  <c r="BI30" i="139"/>
  <c r="BI31" i="139"/>
  <c r="BI32" i="139"/>
  <c r="BI33" i="139"/>
  <c r="BI34" i="139"/>
  <c r="BI35" i="139"/>
  <c r="BI36" i="139"/>
  <c r="BI37" i="139"/>
  <c r="BI38" i="139"/>
  <c r="BI39" i="139"/>
  <c r="BI40" i="139"/>
  <c r="BI41" i="139"/>
  <c r="BI42" i="139"/>
  <c r="BI43" i="139"/>
  <c r="BI44" i="139"/>
  <c r="BI45" i="139"/>
  <c r="BI46" i="139"/>
  <c r="BI47" i="139"/>
  <c r="BI48" i="139"/>
  <c r="BI49" i="139"/>
  <c r="BI50" i="139"/>
  <c r="BI51" i="139"/>
  <c r="BI52" i="139"/>
  <c r="BI53" i="139"/>
  <c r="BB8" i="139"/>
  <c r="AL8" i="139"/>
  <c r="AR8" i="139"/>
  <c r="D8" i="139"/>
  <c r="D6" i="139"/>
  <c r="BI8" i="139" l="1"/>
  <c r="L46" i="149"/>
  <c r="L40" i="149"/>
  <c r="L53" i="149"/>
  <c r="L47" i="149" l="1"/>
  <c r="BB6" i="139"/>
  <c r="AX6" i="139"/>
  <c r="I21" i="133" l="1"/>
  <c r="H2" i="151"/>
  <c r="G3" i="163" l="1"/>
  <c r="E7" i="163"/>
  <c r="K7" i="163"/>
  <c r="K5" i="163" s="1"/>
  <c r="L7" i="163"/>
  <c r="M13" i="163"/>
  <c r="M8" i="163"/>
  <c r="L54" i="149" l="1"/>
  <c r="L55" i="149"/>
  <c r="L57" i="149"/>
  <c r="L58" i="149"/>
  <c r="L59" i="149"/>
  <c r="L60" i="149"/>
  <c r="L61" i="149"/>
  <c r="L62" i="149"/>
  <c r="L63" i="149"/>
  <c r="L64" i="149"/>
  <c r="L65" i="149"/>
  <c r="L66" i="149"/>
  <c r="L67" i="149"/>
  <c r="L68" i="149"/>
  <c r="L69" i="149"/>
  <c r="L70" i="149"/>
  <c r="L71" i="149"/>
  <c r="L72" i="149"/>
  <c r="L73" i="149"/>
  <c r="L74" i="149"/>
  <c r="L75" i="149"/>
  <c r="L76" i="149"/>
  <c r="L77" i="149"/>
  <c r="L78" i="149"/>
  <c r="L79" i="149"/>
  <c r="L80" i="149"/>
  <c r="L81" i="149"/>
  <c r="L82" i="149"/>
  <c r="L83" i="149"/>
  <c r="L84" i="149"/>
  <c r="L85" i="149" l="1"/>
  <c r="H18" i="153"/>
  <c r="AA719" i="132" l="1"/>
  <c r="AA720" i="132"/>
  <c r="AA721" i="132"/>
  <c r="G37" i="179" l="1"/>
  <c r="G13" i="179" s="1"/>
  <c r="H37" i="179"/>
  <c r="I37" i="179"/>
  <c r="F37" i="179"/>
  <c r="F13" i="179" s="1"/>
  <c r="J46" i="179" l="1"/>
  <c r="L49" i="164"/>
  <c r="M49" i="164"/>
  <c r="N49" i="164"/>
  <c r="B1" i="182" l="1"/>
  <c r="D3" i="182" l="1"/>
  <c r="K2" i="172"/>
  <c r="H1" i="133"/>
  <c r="M10" i="163"/>
  <c r="M11" i="163"/>
  <c r="M12" i="163"/>
  <c r="B2" i="163"/>
  <c r="J25" i="172" l="1"/>
  <c r="I25" i="172"/>
  <c r="J12" i="172"/>
  <c r="I12" i="172"/>
  <c r="K38" i="172"/>
  <c r="K24" i="172"/>
  <c r="B2" i="133" l="1"/>
  <c r="C3" i="182" l="1"/>
  <c r="J2" i="172"/>
  <c r="G1" i="133"/>
  <c r="G3" i="133"/>
  <c r="K35" i="149" l="1"/>
  <c r="G38" i="164"/>
  <c r="H38" i="164"/>
  <c r="I38" i="164"/>
  <c r="J38" i="164"/>
  <c r="K38" i="164"/>
  <c r="F38" i="164"/>
  <c r="I14" i="183"/>
  <c r="K28" i="183"/>
  <c r="K20" i="183"/>
  <c r="K49" i="183"/>
  <c r="K44" i="183"/>
  <c r="F14" i="183"/>
  <c r="J15" i="183"/>
  <c r="G15" i="183"/>
  <c r="H15" i="183"/>
  <c r="I15" i="183"/>
  <c r="G14" i="183"/>
  <c r="H14" i="183"/>
  <c r="J14" i="183"/>
  <c r="F15" i="183"/>
  <c r="G12" i="183"/>
  <c r="I12" i="183"/>
  <c r="J12" i="183"/>
  <c r="K40" i="183"/>
  <c r="K38" i="183"/>
  <c r="K27" i="183"/>
  <c r="I11" i="183" l="1"/>
  <c r="I10" i="183" s="1"/>
  <c r="H11" i="183"/>
  <c r="H10" i="183" s="1"/>
  <c r="K14" i="183"/>
  <c r="G11" i="183"/>
  <c r="G10" i="183" s="1"/>
  <c r="J11" i="183"/>
  <c r="J10" i="183" s="1"/>
  <c r="J37" i="179"/>
  <c r="K54" i="183" l="1"/>
  <c r="K53" i="183"/>
  <c r="K52" i="183"/>
  <c r="K48" i="183"/>
  <c r="K46" i="183"/>
  <c r="K45" i="183"/>
  <c r="K42" i="183"/>
  <c r="K39" i="183"/>
  <c r="K37" i="183"/>
  <c r="K36" i="183"/>
  <c r="K35" i="183"/>
  <c r="K34" i="183"/>
  <c r="K33" i="183"/>
  <c r="K32" i="183"/>
  <c r="K31" i="183"/>
  <c r="K30" i="183"/>
  <c r="K29" i="183"/>
  <c r="K26" i="183"/>
  <c r="K25" i="183"/>
  <c r="K24" i="183"/>
  <c r="K23" i="183"/>
  <c r="K22" i="183"/>
  <c r="K21" i="183"/>
  <c r="K19" i="183"/>
  <c r="K18" i="183"/>
  <c r="K17" i="183"/>
  <c r="F11" i="183"/>
  <c r="F10" i="183" s="1"/>
  <c r="K2" i="183"/>
  <c r="G2" i="182"/>
  <c r="F54" i="182"/>
  <c r="H8" i="180"/>
  <c r="I8" i="180" l="1"/>
  <c r="E42" i="182"/>
  <c r="G8" i="180"/>
  <c r="F8" i="180"/>
  <c r="E8" i="180"/>
  <c r="H8" i="164"/>
  <c r="E39" i="182"/>
  <c r="I8" i="178"/>
  <c r="G8" i="179"/>
  <c r="G8" i="153"/>
  <c r="F8" i="183"/>
  <c r="I8" i="179"/>
  <c r="K8" i="164"/>
  <c r="J8" i="178"/>
  <c r="F8" i="164"/>
  <c r="H8" i="179"/>
  <c r="H8" i="178"/>
  <c r="G8" i="183"/>
  <c r="G8" i="164"/>
  <c r="D8" i="153"/>
  <c r="E40" i="182"/>
  <c r="J8" i="164"/>
  <c r="G8" i="178"/>
  <c r="F8" i="153"/>
  <c r="H8" i="183"/>
  <c r="I8" i="164"/>
  <c r="F8" i="179"/>
  <c r="E8" i="178"/>
  <c r="F8" i="178"/>
  <c r="E8" i="153"/>
  <c r="I8" i="183"/>
  <c r="K15" i="183"/>
  <c r="K12" i="183"/>
  <c r="E37" i="182"/>
  <c r="E41" i="182"/>
  <c r="K45" i="179" l="1"/>
  <c r="L43" i="183"/>
  <c r="L20" i="183"/>
  <c r="L17" i="183"/>
  <c r="L51" i="183"/>
  <c r="L50" i="183"/>
  <c r="L18" i="183"/>
  <c r="P46" i="164"/>
  <c r="P47" i="164"/>
  <c r="O46" i="164"/>
  <c r="O47" i="164"/>
  <c r="I18" i="153"/>
  <c r="L44" i="183"/>
  <c r="P49" i="164"/>
  <c r="K46" i="179"/>
  <c r="O49" i="164"/>
  <c r="K37" i="179"/>
  <c r="L54" i="183"/>
  <c r="L22" i="183"/>
  <c r="L27" i="183"/>
  <c r="L21" i="183"/>
  <c r="L30" i="183"/>
  <c r="L29" i="183"/>
  <c r="L19" i="183"/>
  <c r="L28" i="183"/>
  <c r="L39" i="183"/>
  <c r="L46" i="183"/>
  <c r="L23" i="183"/>
  <c r="L26" i="183"/>
  <c r="L25" i="183"/>
  <c r="L24" i="183"/>
  <c r="L40" i="183"/>
  <c r="L35" i="183"/>
  <c r="L49" i="183"/>
  <c r="L38" i="183"/>
  <c r="L45" i="183"/>
  <c r="L37" i="183"/>
  <c r="L42" i="183"/>
  <c r="L36" i="183"/>
  <c r="L48" i="183"/>
  <c r="L31" i="183"/>
  <c r="L34" i="183"/>
  <c r="L52" i="183"/>
  <c r="L33" i="183"/>
  <c r="L53" i="183"/>
  <c r="L32" i="183"/>
  <c r="K11" i="183"/>
  <c r="K10" i="183" s="1"/>
  <c r="Z1" i="132"/>
  <c r="X1" i="132"/>
  <c r="L12" i="183" l="1"/>
  <c r="Q46" i="164"/>
  <c r="Q47" i="164"/>
  <c r="Q49" i="164"/>
  <c r="L14" i="183"/>
  <c r="L15" i="183"/>
  <c r="L13" i="183"/>
  <c r="F13" i="164"/>
  <c r="F12" i="164"/>
  <c r="L11" i="183" l="1"/>
  <c r="L10" i="183" s="1"/>
  <c r="L54" i="164"/>
  <c r="M54" i="164"/>
  <c r="N54" i="164"/>
  <c r="O54" i="164"/>
  <c r="P54" i="164"/>
  <c r="L55" i="164"/>
  <c r="M55" i="164"/>
  <c r="N55" i="164"/>
  <c r="O55" i="164"/>
  <c r="P55" i="164"/>
  <c r="L56" i="164"/>
  <c r="M56" i="164"/>
  <c r="N56" i="164"/>
  <c r="O56" i="164"/>
  <c r="P56" i="164"/>
  <c r="I13" i="179"/>
  <c r="J52" i="179"/>
  <c r="K52" i="179"/>
  <c r="J53" i="179"/>
  <c r="K53" i="179"/>
  <c r="J54" i="179"/>
  <c r="K54" i="179"/>
  <c r="J55" i="179"/>
  <c r="K55" i="179"/>
  <c r="H13" i="179"/>
  <c r="F12" i="179"/>
  <c r="F11" i="179" l="1"/>
  <c r="Q56" i="164"/>
  <c r="Q55" i="164"/>
  <c r="Q54" i="164"/>
  <c r="E1" i="149"/>
  <c r="C1" i="149"/>
  <c r="I1" i="153"/>
  <c r="F1" i="153"/>
  <c r="G2" i="163"/>
  <c r="E2" i="163"/>
  <c r="L1" i="176"/>
  <c r="J1" i="176"/>
  <c r="G48" i="147" l="1"/>
  <c r="AG637" i="132" l="1"/>
  <c r="AC637" i="132"/>
  <c r="AG636" i="132"/>
  <c r="AC636" i="132"/>
  <c r="AG635" i="132"/>
  <c r="AC635" i="132"/>
  <c r="AG634" i="132"/>
  <c r="AC634" i="132"/>
  <c r="AG633" i="132"/>
  <c r="AC633" i="132"/>
  <c r="AG632" i="132"/>
  <c r="AC632" i="132"/>
  <c r="AG631" i="132"/>
  <c r="AC631" i="132"/>
  <c r="AF630" i="132"/>
  <c r="AF631" i="132" s="1"/>
  <c r="AF632" i="132" s="1"/>
  <c r="AF633" i="132" s="1"/>
  <c r="AF634" i="132" s="1"/>
  <c r="AF635" i="132" s="1"/>
  <c r="AF636" i="132" s="1"/>
  <c r="AF637" i="132" s="1"/>
  <c r="W630" i="132"/>
  <c r="X630" i="132" s="1"/>
  <c r="AG629" i="132"/>
  <c r="AC629" i="132"/>
  <c r="AG628" i="132"/>
  <c r="AC628" i="132"/>
  <c r="AG627" i="132"/>
  <c r="AC627" i="132"/>
  <c r="AG626" i="132"/>
  <c r="AC626" i="132"/>
  <c r="AG625" i="132"/>
  <c r="AC625" i="132"/>
  <c r="AG624" i="132"/>
  <c r="AC624" i="132"/>
  <c r="AG623" i="132"/>
  <c r="AC623" i="132"/>
  <c r="AF622" i="132"/>
  <c r="AF623" i="132" s="1"/>
  <c r="AF624" i="132" s="1"/>
  <c r="AF625" i="132" s="1"/>
  <c r="AF626" i="132" s="1"/>
  <c r="AF627" i="132" s="1"/>
  <c r="AF628" i="132" s="1"/>
  <c r="AF629" i="132" s="1"/>
  <c r="W622" i="132"/>
  <c r="X622" i="132" s="1"/>
  <c r="AG621" i="132"/>
  <c r="AC621" i="132"/>
  <c r="AG620" i="132"/>
  <c r="AC620" i="132"/>
  <c r="AG619" i="132"/>
  <c r="AC619" i="132"/>
  <c r="AG618" i="132"/>
  <c r="AC618" i="132"/>
  <c r="AG617" i="132"/>
  <c r="AC617" i="132"/>
  <c r="AG616" i="132"/>
  <c r="AC616" i="132"/>
  <c r="AG615" i="132"/>
  <c r="AC615" i="132"/>
  <c r="AF614" i="132"/>
  <c r="AF615" i="132" s="1"/>
  <c r="AF616" i="132" s="1"/>
  <c r="AF617" i="132" s="1"/>
  <c r="AF618" i="132" s="1"/>
  <c r="AF619" i="132" s="1"/>
  <c r="AF620" i="132" s="1"/>
  <c r="AF621" i="132" s="1"/>
  <c r="W614" i="132"/>
  <c r="X614" i="132" s="1"/>
  <c r="AG613" i="132"/>
  <c r="AC613" i="132"/>
  <c r="AG612" i="132"/>
  <c r="AC612" i="132"/>
  <c r="AG611" i="132"/>
  <c r="AC611" i="132"/>
  <c r="AG610" i="132"/>
  <c r="AC610" i="132"/>
  <c r="AG609" i="132"/>
  <c r="AC609" i="132"/>
  <c r="AG608" i="132"/>
  <c r="AC608" i="132"/>
  <c r="AG607" i="132"/>
  <c r="AC607" i="132"/>
  <c r="AF606" i="132"/>
  <c r="AF607" i="132" s="1"/>
  <c r="AF608" i="132" s="1"/>
  <c r="AF609" i="132" s="1"/>
  <c r="AF610" i="132" s="1"/>
  <c r="AF611" i="132" s="1"/>
  <c r="AF612" i="132" s="1"/>
  <c r="AF613" i="132" s="1"/>
  <c r="W606" i="132"/>
  <c r="X606" i="132" s="1"/>
  <c r="Z622" i="132" l="1"/>
  <c r="AA622" i="132" s="1"/>
  <c r="Z630" i="132"/>
  <c r="AA630" i="132" s="1"/>
  <c r="Y606" i="132"/>
  <c r="Y611" i="132" s="1"/>
  <c r="Z614" i="132"/>
  <c r="AA614" i="132" s="1"/>
  <c r="J13" i="164"/>
  <c r="G13" i="164"/>
  <c r="H13" i="164"/>
  <c r="I13" i="164"/>
  <c r="K13" i="164"/>
  <c r="Y630" i="132" l="1"/>
  <c r="Y635" i="132" s="1"/>
  <c r="Y622" i="132"/>
  <c r="Y627" i="132" s="1"/>
  <c r="Y614" i="132"/>
  <c r="Y619" i="132" s="1"/>
  <c r="Z606" i="132"/>
  <c r="AA606" i="132" s="1"/>
  <c r="L41" i="149"/>
  <c r="L42" i="149"/>
  <c r="L43" i="149"/>
  <c r="L44" i="149"/>
  <c r="L45" i="149"/>
  <c r="L48" i="149"/>
  <c r="L49" i="149" l="1"/>
  <c r="J17" i="180" l="1"/>
  <c r="K17" i="180"/>
  <c r="J18" i="180"/>
  <c r="K18" i="180"/>
  <c r="J42" i="179"/>
  <c r="K42" i="179"/>
  <c r="K40" i="179"/>
  <c r="J40" i="179"/>
  <c r="J41" i="179"/>
  <c r="K41" i="179"/>
  <c r="L42" i="164"/>
  <c r="L43" i="164"/>
  <c r="L39" i="164"/>
  <c r="L40" i="164"/>
  <c r="L41" i="164"/>
  <c r="M41" i="164"/>
  <c r="N41" i="164"/>
  <c r="O41" i="164"/>
  <c r="P41" i="164"/>
  <c r="M42" i="164"/>
  <c r="N42" i="164"/>
  <c r="O42" i="164"/>
  <c r="P42" i="164"/>
  <c r="M43" i="164"/>
  <c r="N43" i="164"/>
  <c r="O43" i="164"/>
  <c r="P43" i="164"/>
  <c r="L57" i="164"/>
  <c r="M57" i="164"/>
  <c r="N57" i="164"/>
  <c r="O57" i="164"/>
  <c r="P57" i="164"/>
  <c r="L58" i="164"/>
  <c r="M58" i="164"/>
  <c r="N58" i="164"/>
  <c r="O58" i="164"/>
  <c r="P58" i="164"/>
  <c r="Q42" i="164" l="1"/>
  <c r="Q41" i="164"/>
  <c r="Q58" i="164"/>
  <c r="Q43" i="164"/>
  <c r="Q57" i="164"/>
  <c r="K30" i="172"/>
  <c r="K22" i="172"/>
  <c r="K16" i="172"/>
  <c r="K36" i="172"/>
  <c r="AG391" i="132" l="1"/>
  <c r="AC391" i="132"/>
  <c r="AG390" i="132"/>
  <c r="AC390" i="132"/>
  <c r="AG389" i="132"/>
  <c r="AC389" i="132"/>
  <c r="AG388" i="132"/>
  <c r="AC388" i="132"/>
  <c r="AG387" i="132"/>
  <c r="AC387" i="132"/>
  <c r="AG386" i="132"/>
  <c r="AC386" i="132"/>
  <c r="AG385" i="132"/>
  <c r="AC385" i="132"/>
  <c r="AG384" i="132"/>
  <c r="AC384" i="132"/>
  <c r="AG383" i="132"/>
  <c r="AC383" i="132"/>
  <c r="AF382" i="132"/>
  <c r="AF383" i="132" s="1"/>
  <c r="AF384" i="132" s="1"/>
  <c r="AF385" i="132" s="1"/>
  <c r="AF386" i="132" s="1"/>
  <c r="W382" i="132"/>
  <c r="F32" i="149" l="1"/>
  <c r="AF389" i="132"/>
  <c r="AF390" i="132" s="1"/>
  <c r="AF391" i="132" s="1"/>
  <c r="AF387" i="132"/>
  <c r="AF388" i="132" s="1"/>
  <c r="X382" i="132"/>
  <c r="Y382" i="132" s="1"/>
  <c r="Y388" i="132" s="1"/>
  <c r="AG341" i="132"/>
  <c r="AC341" i="132"/>
  <c r="AG340" i="132"/>
  <c r="AC340" i="132"/>
  <c r="AG339" i="132"/>
  <c r="AC339" i="132"/>
  <c r="AG338" i="132"/>
  <c r="AC338" i="132"/>
  <c r="AG337" i="132"/>
  <c r="AC337" i="132"/>
  <c r="AG336" i="132"/>
  <c r="AC336" i="132"/>
  <c r="AG335" i="132"/>
  <c r="AC335" i="132"/>
  <c r="AG334" i="132"/>
  <c r="AC334" i="132"/>
  <c r="AG333" i="132"/>
  <c r="AC333" i="132"/>
  <c r="AF332" i="132"/>
  <c r="AF333" i="132" s="1"/>
  <c r="AF334" i="132" s="1"/>
  <c r="AF335" i="132" s="1"/>
  <c r="AF336" i="132" s="1"/>
  <c r="W332" i="132"/>
  <c r="Z382" i="132" l="1"/>
  <c r="AA382" i="132" s="1"/>
  <c r="AF339" i="132"/>
  <c r="AF340" i="132" s="1"/>
  <c r="AF341" i="132" s="1"/>
  <c r="AF337" i="132"/>
  <c r="AF338" i="132" s="1"/>
  <c r="X332" i="132"/>
  <c r="Z332" i="132" s="1"/>
  <c r="AA332" i="132" s="1"/>
  <c r="Y332" i="132" l="1"/>
  <c r="Y338" i="132" s="1"/>
  <c r="L36" i="149" l="1"/>
  <c r="K36" i="149"/>
  <c r="K34" i="149"/>
  <c r="K33" i="149"/>
  <c r="K32" i="149"/>
  <c r="K26" i="149"/>
  <c r="J26" i="149"/>
  <c r="K25" i="149"/>
  <c r="J25" i="149"/>
  <c r="K24" i="149"/>
  <c r="J24" i="149"/>
  <c r="K23" i="149"/>
  <c r="J23" i="149"/>
  <c r="K22" i="149"/>
  <c r="J22" i="149"/>
  <c r="K21" i="149"/>
  <c r="J21" i="149"/>
  <c r="K20" i="149"/>
  <c r="J20" i="149"/>
  <c r="K14" i="149"/>
  <c r="J14" i="149"/>
  <c r="K13" i="149"/>
  <c r="J13" i="149"/>
  <c r="K12" i="149"/>
  <c r="J12" i="149"/>
  <c r="K11" i="149"/>
  <c r="J11" i="149"/>
  <c r="K6" i="149"/>
  <c r="I6" i="149"/>
  <c r="K5" i="149"/>
  <c r="I5" i="149"/>
  <c r="K4" i="149"/>
  <c r="I4" i="149"/>
  <c r="D6" i="149"/>
  <c r="E6" i="149" s="1"/>
  <c r="E68" i="149" s="1"/>
  <c r="C6" i="149"/>
  <c r="E3" i="149"/>
  <c r="J25" i="171"/>
  <c r="I25" i="171"/>
  <c r="J24" i="171"/>
  <c r="I24" i="171"/>
  <c r="J23" i="171"/>
  <c r="I23" i="171"/>
  <c r="J22" i="171"/>
  <c r="I22" i="171"/>
  <c r="J21" i="171"/>
  <c r="I21" i="171"/>
  <c r="J20" i="171"/>
  <c r="I20" i="171"/>
  <c r="J19" i="171"/>
  <c r="I19" i="171"/>
  <c r="J17" i="171"/>
  <c r="I17" i="171"/>
  <c r="J16" i="171"/>
  <c r="I16" i="171"/>
  <c r="J15" i="171"/>
  <c r="I15" i="171"/>
  <c r="J14" i="171"/>
  <c r="I14" i="171"/>
  <c r="J13" i="171"/>
  <c r="I13" i="171"/>
  <c r="J12" i="171"/>
  <c r="I12" i="171"/>
  <c r="J11" i="171"/>
  <c r="J9" i="171" s="1"/>
  <c r="I11" i="171"/>
  <c r="H9" i="171"/>
  <c r="G9" i="171"/>
  <c r="F9" i="171"/>
  <c r="E9" i="171"/>
  <c r="I2" i="171"/>
  <c r="J30" i="166"/>
  <c r="I30" i="166"/>
  <c r="J29" i="166"/>
  <c r="I29" i="166"/>
  <c r="J28" i="166"/>
  <c r="I28" i="166"/>
  <c r="J27" i="166"/>
  <c r="I27" i="166"/>
  <c r="J26" i="166"/>
  <c r="I26" i="166"/>
  <c r="J25" i="166"/>
  <c r="I25" i="166"/>
  <c r="J24" i="166"/>
  <c r="I24" i="166"/>
  <c r="J23" i="166"/>
  <c r="I23" i="166"/>
  <c r="J20" i="166"/>
  <c r="I20" i="166"/>
  <c r="J19" i="166"/>
  <c r="I19" i="166"/>
  <c r="J18" i="166"/>
  <c r="I18" i="166"/>
  <c r="J17" i="166"/>
  <c r="I17" i="166"/>
  <c r="J16" i="166"/>
  <c r="I16" i="166"/>
  <c r="J15" i="166"/>
  <c r="I15" i="166"/>
  <c r="J14" i="166"/>
  <c r="I14" i="166"/>
  <c r="H12" i="166"/>
  <c r="G12" i="166"/>
  <c r="F12" i="166"/>
  <c r="E12" i="166"/>
  <c r="H11" i="166"/>
  <c r="H10" i="166" s="1"/>
  <c r="G11" i="166"/>
  <c r="F11" i="166"/>
  <c r="F10" i="166" s="1"/>
  <c r="E11" i="166"/>
  <c r="H2" i="166"/>
  <c r="I30" i="153"/>
  <c r="H30" i="153"/>
  <c r="I29" i="153"/>
  <c r="H29" i="153"/>
  <c r="I28" i="153"/>
  <c r="H28" i="153"/>
  <c r="I27" i="153"/>
  <c r="H27" i="153"/>
  <c r="I26" i="153"/>
  <c r="H26" i="153"/>
  <c r="I25" i="153"/>
  <c r="H25" i="153"/>
  <c r="I24" i="153"/>
  <c r="H24" i="153"/>
  <c r="I23" i="153"/>
  <c r="H23" i="153"/>
  <c r="I22" i="153"/>
  <c r="H22" i="153"/>
  <c r="I20" i="153"/>
  <c r="H20" i="153"/>
  <c r="I19" i="153"/>
  <c r="H19" i="153"/>
  <c r="I17" i="153"/>
  <c r="H17" i="153"/>
  <c r="I16" i="153"/>
  <c r="H16" i="153"/>
  <c r="I15" i="153"/>
  <c r="H15" i="153"/>
  <c r="I14" i="153"/>
  <c r="H14" i="153"/>
  <c r="G12" i="153"/>
  <c r="F12" i="153"/>
  <c r="E12" i="153"/>
  <c r="D12" i="153"/>
  <c r="G11" i="153"/>
  <c r="F11" i="153"/>
  <c r="E11" i="153"/>
  <c r="E10" i="153" s="1"/>
  <c r="D11" i="153"/>
  <c r="D10" i="153" s="1"/>
  <c r="I2" i="153"/>
  <c r="K37" i="180"/>
  <c r="J37" i="180"/>
  <c r="K36" i="180"/>
  <c r="J36" i="180"/>
  <c r="K35" i="180"/>
  <c r="J35" i="180"/>
  <c r="K34" i="180"/>
  <c r="J34" i="180"/>
  <c r="K33" i="180"/>
  <c r="J33" i="180"/>
  <c r="K32" i="180"/>
  <c r="J32" i="180"/>
  <c r="K31" i="180"/>
  <c r="J31" i="180"/>
  <c r="K30" i="180"/>
  <c r="J30" i="180"/>
  <c r="K29" i="180"/>
  <c r="J29" i="180"/>
  <c r="K28" i="180"/>
  <c r="J28" i="180"/>
  <c r="K27" i="180"/>
  <c r="J27" i="180"/>
  <c r="K26" i="180"/>
  <c r="J26" i="180"/>
  <c r="K25" i="180"/>
  <c r="J25" i="180"/>
  <c r="K24" i="180"/>
  <c r="J24" i="180"/>
  <c r="K23" i="180"/>
  <c r="J23" i="180"/>
  <c r="K22" i="180"/>
  <c r="J22" i="180"/>
  <c r="K21" i="180"/>
  <c r="J21" i="180"/>
  <c r="K20" i="180"/>
  <c r="J20" i="180"/>
  <c r="K19" i="180"/>
  <c r="J19" i="180"/>
  <c r="K16" i="180"/>
  <c r="J16" i="180"/>
  <c r="K15" i="180"/>
  <c r="J15" i="180"/>
  <c r="K14" i="180"/>
  <c r="J14" i="180"/>
  <c r="K13" i="180"/>
  <c r="J13" i="180"/>
  <c r="I12" i="180"/>
  <c r="G12" i="180"/>
  <c r="F12" i="180"/>
  <c r="E12" i="180"/>
  <c r="I11" i="180"/>
  <c r="I10" i="180" s="1"/>
  <c r="G11" i="180"/>
  <c r="F11" i="180"/>
  <c r="E11" i="180"/>
  <c r="J3" i="180"/>
  <c r="J42" i="170"/>
  <c r="I42" i="170"/>
  <c r="J41" i="170"/>
  <c r="I41" i="170"/>
  <c r="J40" i="170"/>
  <c r="I40" i="170"/>
  <c r="J39" i="170"/>
  <c r="I39" i="170"/>
  <c r="J38" i="170"/>
  <c r="I38" i="170"/>
  <c r="J37" i="170"/>
  <c r="I37" i="170"/>
  <c r="J36" i="170"/>
  <c r="I36" i="170"/>
  <c r="J35" i="170"/>
  <c r="I35" i="170"/>
  <c r="J34" i="170"/>
  <c r="I34" i="170"/>
  <c r="J33" i="170"/>
  <c r="I33" i="170"/>
  <c r="J32" i="170"/>
  <c r="I32" i="170"/>
  <c r="J31" i="170"/>
  <c r="I31" i="170"/>
  <c r="J30" i="170"/>
  <c r="I30" i="170"/>
  <c r="J29" i="170"/>
  <c r="I29" i="170"/>
  <c r="J28" i="170"/>
  <c r="I28" i="170"/>
  <c r="J27" i="170"/>
  <c r="I27" i="170"/>
  <c r="J26" i="170"/>
  <c r="I26" i="170"/>
  <c r="J25" i="170"/>
  <c r="I25" i="170"/>
  <c r="J24" i="170"/>
  <c r="I24" i="170"/>
  <c r="J23" i="170"/>
  <c r="I23" i="170"/>
  <c r="J22" i="170"/>
  <c r="I22" i="170"/>
  <c r="J20" i="170"/>
  <c r="I20" i="170"/>
  <c r="J19" i="170"/>
  <c r="I19" i="170"/>
  <c r="J18" i="170"/>
  <c r="I18" i="170"/>
  <c r="J17" i="170"/>
  <c r="I17" i="170"/>
  <c r="J16" i="170"/>
  <c r="I16" i="170"/>
  <c r="J15" i="170"/>
  <c r="I15" i="170"/>
  <c r="J14" i="170"/>
  <c r="I14" i="170"/>
  <c r="H11" i="170"/>
  <c r="G11" i="170"/>
  <c r="F11" i="170"/>
  <c r="E11" i="170"/>
  <c r="H10" i="170"/>
  <c r="H9" i="170" s="1"/>
  <c r="G10" i="170"/>
  <c r="G9" i="170" s="1"/>
  <c r="F10" i="170"/>
  <c r="F9" i="170" s="1"/>
  <c r="E10" i="170"/>
  <c r="E9" i="170" s="1"/>
  <c r="I2" i="170"/>
  <c r="K61" i="179"/>
  <c r="J61" i="179"/>
  <c r="K60" i="179"/>
  <c r="J60" i="179"/>
  <c r="K59" i="179"/>
  <c r="J59" i="179"/>
  <c r="K58" i="179"/>
  <c r="J58" i="179"/>
  <c r="K57" i="179"/>
  <c r="J57" i="179"/>
  <c r="K56" i="179"/>
  <c r="J56" i="179"/>
  <c r="K51" i="179"/>
  <c r="J51" i="179"/>
  <c r="K50" i="179"/>
  <c r="J50" i="179"/>
  <c r="I49" i="179"/>
  <c r="I14" i="179" s="1"/>
  <c r="H49" i="179"/>
  <c r="H14" i="179" s="1"/>
  <c r="G49" i="179"/>
  <c r="G14" i="179" s="1"/>
  <c r="F49" i="179"/>
  <c r="F14" i="179" s="1"/>
  <c r="K48" i="179"/>
  <c r="J48" i="179"/>
  <c r="K47" i="179"/>
  <c r="J47" i="179"/>
  <c r="K44" i="179"/>
  <c r="J44" i="179"/>
  <c r="K39" i="179"/>
  <c r="J39" i="179"/>
  <c r="K38" i="179"/>
  <c r="J38" i="179"/>
  <c r="K36" i="179"/>
  <c r="J36" i="179"/>
  <c r="K35" i="179"/>
  <c r="J35" i="179"/>
  <c r="K34" i="179"/>
  <c r="J34" i="179"/>
  <c r="K33" i="179"/>
  <c r="J33" i="179"/>
  <c r="K32" i="179"/>
  <c r="J32" i="179"/>
  <c r="K31" i="179"/>
  <c r="J31" i="179"/>
  <c r="K30" i="179"/>
  <c r="J30" i="179"/>
  <c r="K29" i="179"/>
  <c r="J29" i="179"/>
  <c r="K28" i="179"/>
  <c r="J28" i="179"/>
  <c r="K27" i="179"/>
  <c r="J27" i="179"/>
  <c r="K26" i="179"/>
  <c r="J26" i="179"/>
  <c r="K25" i="179"/>
  <c r="J25" i="179"/>
  <c r="K24" i="179"/>
  <c r="J24" i="179"/>
  <c r="K23" i="179"/>
  <c r="J23" i="179"/>
  <c r="K22" i="179"/>
  <c r="J22" i="179"/>
  <c r="K21" i="179"/>
  <c r="J21" i="179"/>
  <c r="K20" i="179"/>
  <c r="J20" i="179"/>
  <c r="K19" i="179"/>
  <c r="J19" i="179"/>
  <c r="K18" i="179"/>
  <c r="J18" i="179"/>
  <c r="K17" i="179"/>
  <c r="J17" i="179"/>
  <c r="K16" i="179"/>
  <c r="J16" i="179"/>
  <c r="I12" i="179"/>
  <c r="H12" i="179"/>
  <c r="H11" i="179" s="1"/>
  <c r="G12" i="179"/>
  <c r="J2" i="179"/>
  <c r="J56" i="165"/>
  <c r="I56" i="165"/>
  <c r="J55" i="165"/>
  <c r="I55" i="165"/>
  <c r="J54" i="165"/>
  <c r="I54" i="165"/>
  <c r="J53" i="165"/>
  <c r="I53" i="165"/>
  <c r="J52" i="165"/>
  <c r="I52" i="165"/>
  <c r="J51" i="165"/>
  <c r="I51" i="165"/>
  <c r="J50" i="165"/>
  <c r="I50" i="165"/>
  <c r="J49" i="165"/>
  <c r="I49" i="165"/>
  <c r="H48" i="165"/>
  <c r="H14" i="165" s="1"/>
  <c r="G48" i="165"/>
  <c r="G14" i="165" s="1"/>
  <c r="F48" i="165"/>
  <c r="F14" i="165" s="1"/>
  <c r="E48" i="165"/>
  <c r="J47" i="165"/>
  <c r="I47" i="165"/>
  <c r="J46" i="165"/>
  <c r="I46" i="165"/>
  <c r="J45" i="165"/>
  <c r="I45" i="165"/>
  <c r="J43" i="165"/>
  <c r="I43" i="165"/>
  <c r="J42" i="165"/>
  <c r="I42" i="165"/>
  <c r="J41" i="165"/>
  <c r="I41" i="165"/>
  <c r="J40" i="165"/>
  <c r="I40" i="165"/>
  <c r="J39" i="165"/>
  <c r="I39" i="165"/>
  <c r="J38" i="165"/>
  <c r="I38" i="165"/>
  <c r="J37" i="165"/>
  <c r="I37" i="165"/>
  <c r="J36" i="165"/>
  <c r="I36" i="165"/>
  <c r="J35" i="165"/>
  <c r="I35" i="165"/>
  <c r="J34" i="165"/>
  <c r="I34" i="165"/>
  <c r="J33" i="165"/>
  <c r="I33" i="165"/>
  <c r="J32" i="165"/>
  <c r="I32" i="165"/>
  <c r="J31" i="165"/>
  <c r="I31" i="165"/>
  <c r="J30" i="165"/>
  <c r="I30" i="165"/>
  <c r="J29" i="165"/>
  <c r="I29" i="165"/>
  <c r="J28" i="165"/>
  <c r="I28" i="165"/>
  <c r="J27" i="165"/>
  <c r="I27" i="165"/>
  <c r="J26" i="165"/>
  <c r="I26" i="165"/>
  <c r="J25" i="165"/>
  <c r="I25" i="165"/>
  <c r="J24" i="165"/>
  <c r="I24" i="165"/>
  <c r="J23" i="165"/>
  <c r="I23" i="165"/>
  <c r="J22" i="165"/>
  <c r="I22" i="165"/>
  <c r="J21" i="165"/>
  <c r="I21" i="165"/>
  <c r="J20" i="165"/>
  <c r="I20" i="165"/>
  <c r="J19" i="165"/>
  <c r="I19" i="165"/>
  <c r="J18" i="165"/>
  <c r="I18" i="165"/>
  <c r="J17" i="165"/>
  <c r="I17" i="165"/>
  <c r="J16" i="165"/>
  <c r="I16" i="165"/>
  <c r="H13" i="165"/>
  <c r="G13" i="165"/>
  <c r="F13" i="165"/>
  <c r="E13" i="165"/>
  <c r="H12" i="165"/>
  <c r="H11" i="165" s="1"/>
  <c r="G12" i="165"/>
  <c r="G11" i="165" s="1"/>
  <c r="F12" i="165"/>
  <c r="E12" i="165"/>
  <c r="I2" i="165"/>
  <c r="J54" i="162"/>
  <c r="I54" i="162"/>
  <c r="J53" i="162"/>
  <c r="I53" i="162"/>
  <c r="J52" i="162"/>
  <c r="I52" i="162"/>
  <c r="J51" i="162"/>
  <c r="I51" i="162"/>
  <c r="J50" i="162"/>
  <c r="I50" i="162"/>
  <c r="J49" i="162"/>
  <c r="I49" i="162"/>
  <c r="J48" i="162"/>
  <c r="I48" i="162"/>
  <c r="I47" i="162" s="1"/>
  <c r="K47" i="162" s="1"/>
  <c r="H47" i="162"/>
  <c r="H14" i="162" s="1"/>
  <c r="G47" i="162"/>
  <c r="G14" i="162" s="1"/>
  <c r="F47" i="162"/>
  <c r="F14" i="162" s="1"/>
  <c r="E47" i="162"/>
  <c r="E14" i="162" s="1"/>
  <c r="J46" i="162"/>
  <c r="I46" i="162"/>
  <c r="J45" i="162"/>
  <c r="I45" i="162"/>
  <c r="J44" i="162"/>
  <c r="I44" i="162"/>
  <c r="J36" i="162"/>
  <c r="I36" i="162"/>
  <c r="J35" i="162"/>
  <c r="I35" i="162"/>
  <c r="J34" i="162"/>
  <c r="I34" i="162"/>
  <c r="J33" i="162"/>
  <c r="I33" i="162"/>
  <c r="J32" i="162"/>
  <c r="I32" i="162"/>
  <c r="J31" i="162"/>
  <c r="I31" i="162"/>
  <c r="J30" i="162"/>
  <c r="I30" i="162"/>
  <c r="J29" i="162"/>
  <c r="I29" i="162"/>
  <c r="J28" i="162"/>
  <c r="I28" i="162"/>
  <c r="J27" i="162"/>
  <c r="I27" i="162"/>
  <c r="J26" i="162"/>
  <c r="I26" i="162"/>
  <c r="J25" i="162"/>
  <c r="I25" i="162"/>
  <c r="J24" i="162"/>
  <c r="I24" i="162"/>
  <c r="J23" i="162"/>
  <c r="I23" i="162"/>
  <c r="J22" i="162"/>
  <c r="I22" i="162"/>
  <c r="J21" i="162"/>
  <c r="I21" i="162"/>
  <c r="J20" i="162"/>
  <c r="I20" i="162"/>
  <c r="J19" i="162"/>
  <c r="I19" i="162"/>
  <c r="J18" i="162"/>
  <c r="I18" i="162"/>
  <c r="J17" i="162"/>
  <c r="I17" i="162"/>
  <c r="J16" i="162"/>
  <c r="I16" i="162"/>
  <c r="H13" i="162"/>
  <c r="G13" i="162"/>
  <c r="F13" i="162"/>
  <c r="E13" i="162"/>
  <c r="H12" i="162"/>
  <c r="G12" i="162"/>
  <c r="F12" i="162"/>
  <c r="F11" i="162" s="1"/>
  <c r="E12" i="162"/>
  <c r="I2" i="162"/>
  <c r="L35" i="178"/>
  <c r="K35" i="178"/>
  <c r="L34" i="178"/>
  <c r="K34" i="178"/>
  <c r="L33" i="178"/>
  <c r="K33" i="178"/>
  <c r="L32" i="178"/>
  <c r="K32" i="178"/>
  <c r="L31" i="178"/>
  <c r="K31" i="178"/>
  <c r="L30" i="178"/>
  <c r="K30" i="178"/>
  <c r="L29" i="178"/>
  <c r="K29" i="178"/>
  <c r="L28" i="178"/>
  <c r="K28" i="178"/>
  <c r="L27" i="178"/>
  <c r="K27" i="178"/>
  <c r="L26" i="178"/>
  <c r="K26" i="178"/>
  <c r="L25" i="178"/>
  <c r="K25" i="178"/>
  <c r="L24" i="178"/>
  <c r="K24" i="178"/>
  <c r="L23" i="178"/>
  <c r="K23" i="178"/>
  <c r="L22" i="178"/>
  <c r="K22" i="178"/>
  <c r="L21" i="178"/>
  <c r="K21" i="178"/>
  <c r="L20" i="178"/>
  <c r="K20" i="178"/>
  <c r="L19" i="178"/>
  <c r="K19" i="178"/>
  <c r="L18" i="178"/>
  <c r="K18" i="178"/>
  <c r="L17" i="178"/>
  <c r="K17" i="178"/>
  <c r="L16" i="178"/>
  <c r="K16" i="178"/>
  <c r="L15" i="178"/>
  <c r="K15" i="178"/>
  <c r="L14" i="178"/>
  <c r="K14" i="178"/>
  <c r="L13" i="178"/>
  <c r="K13" i="178"/>
  <c r="J12" i="178"/>
  <c r="I12" i="178"/>
  <c r="H12" i="178"/>
  <c r="G12" i="178"/>
  <c r="F12" i="178"/>
  <c r="E12" i="178"/>
  <c r="J11" i="178"/>
  <c r="I11" i="178"/>
  <c r="H11" i="178"/>
  <c r="G11" i="178"/>
  <c r="F11" i="178"/>
  <c r="E11" i="178"/>
  <c r="L2" i="178"/>
  <c r="J41" i="169"/>
  <c r="I41" i="169"/>
  <c r="J40" i="169"/>
  <c r="I40" i="169"/>
  <c r="J39" i="169"/>
  <c r="I39" i="169"/>
  <c r="J38" i="169"/>
  <c r="I38" i="169"/>
  <c r="J37" i="169"/>
  <c r="I37" i="169"/>
  <c r="J36" i="169"/>
  <c r="I36" i="169"/>
  <c r="J35" i="169"/>
  <c r="I35" i="169"/>
  <c r="J34" i="169"/>
  <c r="I34" i="169"/>
  <c r="J33" i="169"/>
  <c r="I33" i="169"/>
  <c r="J32" i="169"/>
  <c r="I32" i="169"/>
  <c r="J31" i="169"/>
  <c r="I31" i="169"/>
  <c r="J30" i="169"/>
  <c r="I30" i="169"/>
  <c r="J29" i="169"/>
  <c r="I29" i="169"/>
  <c r="J28" i="169"/>
  <c r="I28" i="169"/>
  <c r="J27" i="169"/>
  <c r="I27" i="169"/>
  <c r="J26" i="169"/>
  <c r="I26" i="169"/>
  <c r="J25" i="169"/>
  <c r="I25" i="169"/>
  <c r="J24" i="169"/>
  <c r="I24" i="169"/>
  <c r="J23" i="169"/>
  <c r="I23" i="169"/>
  <c r="J22" i="169"/>
  <c r="I22" i="169"/>
  <c r="J21" i="169"/>
  <c r="I21" i="169"/>
  <c r="J19" i="169"/>
  <c r="I19" i="169"/>
  <c r="J18" i="169"/>
  <c r="I18" i="169"/>
  <c r="J17" i="169"/>
  <c r="I17" i="169"/>
  <c r="J16" i="169"/>
  <c r="I16" i="169"/>
  <c r="J15" i="169"/>
  <c r="I15" i="169"/>
  <c r="J14" i="169"/>
  <c r="I14" i="169"/>
  <c r="J13" i="169"/>
  <c r="I13" i="169"/>
  <c r="H11" i="169"/>
  <c r="G11" i="169"/>
  <c r="F11" i="169"/>
  <c r="E11" i="169"/>
  <c r="H10" i="169"/>
  <c r="H9" i="169" s="1"/>
  <c r="G10" i="169"/>
  <c r="G9" i="169" s="1"/>
  <c r="F10" i="169"/>
  <c r="E10" i="169"/>
  <c r="E9" i="169" s="1"/>
  <c r="J2" i="169"/>
  <c r="P63" i="164"/>
  <c r="O63" i="164"/>
  <c r="N63" i="164"/>
  <c r="M63" i="164"/>
  <c r="L63" i="164"/>
  <c r="P62" i="164"/>
  <c r="O62" i="164"/>
  <c r="N62" i="164"/>
  <c r="M62" i="164"/>
  <c r="L62" i="164"/>
  <c r="P61" i="164"/>
  <c r="O61" i="164"/>
  <c r="N61" i="164"/>
  <c r="M61" i="164"/>
  <c r="L61" i="164"/>
  <c r="P60" i="164"/>
  <c r="O60" i="164"/>
  <c r="N60" i="164"/>
  <c r="M60" i="164"/>
  <c r="L60" i="164"/>
  <c r="P59" i="164"/>
  <c r="O59" i="164"/>
  <c r="N59" i="164"/>
  <c r="M59" i="164"/>
  <c r="L59" i="164"/>
  <c r="P53" i="164"/>
  <c r="O53" i="164"/>
  <c r="N53" i="164"/>
  <c r="M53" i="164"/>
  <c r="L53" i="164"/>
  <c r="P52" i="164"/>
  <c r="O52" i="164"/>
  <c r="N52" i="164"/>
  <c r="M52" i="164"/>
  <c r="L52" i="164"/>
  <c r="K51" i="164"/>
  <c r="K14" i="164" s="1"/>
  <c r="J51" i="164"/>
  <c r="J14" i="164" s="1"/>
  <c r="I51" i="164"/>
  <c r="I14" i="164" s="1"/>
  <c r="H51" i="164"/>
  <c r="H14" i="164" s="1"/>
  <c r="G51" i="164"/>
  <c r="G14" i="164" s="1"/>
  <c r="F51" i="164"/>
  <c r="F14" i="164" s="1"/>
  <c r="P50" i="164"/>
  <c r="O50" i="164"/>
  <c r="N50" i="164"/>
  <c r="M50" i="164"/>
  <c r="L50" i="164"/>
  <c r="P48" i="164"/>
  <c r="O48" i="164"/>
  <c r="N48" i="164"/>
  <c r="M48" i="164"/>
  <c r="L48" i="164"/>
  <c r="P45" i="164"/>
  <c r="O45" i="164"/>
  <c r="N45" i="164"/>
  <c r="M45" i="164"/>
  <c r="L45" i="164"/>
  <c r="P40" i="164"/>
  <c r="O40" i="164"/>
  <c r="N40" i="164"/>
  <c r="M40" i="164"/>
  <c r="P39" i="164"/>
  <c r="O39" i="164"/>
  <c r="N39" i="164"/>
  <c r="M39" i="164"/>
  <c r="P37" i="164"/>
  <c r="O37" i="164"/>
  <c r="N37" i="164"/>
  <c r="M37" i="164"/>
  <c r="L37" i="164"/>
  <c r="P36" i="164"/>
  <c r="O36" i="164"/>
  <c r="N36" i="164"/>
  <c r="M36" i="164"/>
  <c r="L36" i="164"/>
  <c r="P35" i="164"/>
  <c r="O35" i="164"/>
  <c r="N35" i="164"/>
  <c r="M35" i="164"/>
  <c r="L35" i="164"/>
  <c r="P34" i="164"/>
  <c r="O34" i="164"/>
  <c r="N34" i="164"/>
  <c r="M34" i="164"/>
  <c r="L34" i="164"/>
  <c r="P33" i="164"/>
  <c r="O33" i="164"/>
  <c r="N33" i="164"/>
  <c r="M33" i="164"/>
  <c r="L33" i="164"/>
  <c r="P32" i="164"/>
  <c r="O32" i="164"/>
  <c r="N32" i="164"/>
  <c r="M32" i="164"/>
  <c r="L32" i="164"/>
  <c r="P31" i="164"/>
  <c r="O31" i="164"/>
  <c r="N31" i="164"/>
  <c r="M31" i="164"/>
  <c r="L31" i="164"/>
  <c r="P30" i="164"/>
  <c r="O30" i="164"/>
  <c r="N30" i="164"/>
  <c r="M30" i="164"/>
  <c r="L30" i="164"/>
  <c r="P29" i="164"/>
  <c r="O29" i="164"/>
  <c r="N29" i="164"/>
  <c r="M29" i="164"/>
  <c r="L29" i="164"/>
  <c r="P28" i="164"/>
  <c r="O28" i="164"/>
  <c r="N28" i="164"/>
  <c r="M28" i="164"/>
  <c r="L28" i="164"/>
  <c r="P27" i="164"/>
  <c r="O27" i="164"/>
  <c r="N27" i="164"/>
  <c r="M27" i="164"/>
  <c r="L27" i="164"/>
  <c r="P26" i="164"/>
  <c r="O26" i="164"/>
  <c r="N26" i="164"/>
  <c r="M26" i="164"/>
  <c r="L26" i="164"/>
  <c r="P25" i="164"/>
  <c r="O25" i="164"/>
  <c r="N25" i="164"/>
  <c r="M25" i="164"/>
  <c r="L25" i="164"/>
  <c r="P24" i="164"/>
  <c r="O24" i="164"/>
  <c r="N24" i="164"/>
  <c r="M24" i="164"/>
  <c r="L24" i="164"/>
  <c r="P23" i="164"/>
  <c r="O23" i="164"/>
  <c r="N23" i="164"/>
  <c r="M23" i="164"/>
  <c r="L23" i="164"/>
  <c r="P22" i="164"/>
  <c r="O22" i="164"/>
  <c r="N22" i="164"/>
  <c r="M22" i="164"/>
  <c r="L22" i="164"/>
  <c r="P21" i="164"/>
  <c r="O21" i="164"/>
  <c r="N21" i="164"/>
  <c r="M21" i="164"/>
  <c r="L21" i="164"/>
  <c r="P20" i="164"/>
  <c r="O20" i="164"/>
  <c r="N20" i="164"/>
  <c r="M20" i="164"/>
  <c r="L20" i="164"/>
  <c r="P19" i="164"/>
  <c r="O19" i="164"/>
  <c r="N19" i="164"/>
  <c r="M19" i="164"/>
  <c r="L19" i="164"/>
  <c r="P18" i="164"/>
  <c r="O18" i="164"/>
  <c r="N18" i="164"/>
  <c r="M18" i="164"/>
  <c r="L18" i="164"/>
  <c r="P17" i="164"/>
  <c r="O17" i="164"/>
  <c r="N17" i="164"/>
  <c r="M17" i="164"/>
  <c r="L17" i="164"/>
  <c r="P16" i="164"/>
  <c r="O16" i="164"/>
  <c r="N16" i="164"/>
  <c r="M16" i="164"/>
  <c r="L16" i="164"/>
  <c r="N13" i="164"/>
  <c r="P13" i="164"/>
  <c r="M13" i="164"/>
  <c r="O13" i="164"/>
  <c r="K12" i="164"/>
  <c r="K11" i="164" s="1"/>
  <c r="J12" i="164"/>
  <c r="I12" i="164"/>
  <c r="H12" i="164"/>
  <c r="H11" i="164" s="1"/>
  <c r="G12" i="164"/>
  <c r="G11" i="164" s="1"/>
  <c r="J11" i="164"/>
  <c r="N2" i="164"/>
  <c r="O56" i="177"/>
  <c r="N56" i="177"/>
  <c r="M56" i="177"/>
  <c r="L56" i="177"/>
  <c r="K56" i="177"/>
  <c r="O55" i="177"/>
  <c r="N55" i="177"/>
  <c r="M55" i="177"/>
  <c r="L55" i="177"/>
  <c r="K55" i="177"/>
  <c r="O54" i="177"/>
  <c r="N54" i="177"/>
  <c r="M54" i="177"/>
  <c r="L54" i="177"/>
  <c r="K54" i="177"/>
  <c r="O53" i="177"/>
  <c r="N53" i="177"/>
  <c r="M53" i="177"/>
  <c r="L53" i="177"/>
  <c r="K53" i="177"/>
  <c r="O52" i="177"/>
  <c r="N52" i="177"/>
  <c r="M52" i="177"/>
  <c r="L52" i="177"/>
  <c r="K52" i="177"/>
  <c r="O51" i="177"/>
  <c r="N51" i="177"/>
  <c r="M51" i="177"/>
  <c r="L51" i="177"/>
  <c r="K51" i="177"/>
  <c r="O50" i="177"/>
  <c r="N50" i="177"/>
  <c r="M50" i="177"/>
  <c r="L50" i="177"/>
  <c r="K50" i="177"/>
  <c r="J49" i="177"/>
  <c r="J14" i="177" s="1"/>
  <c r="I49" i="177"/>
  <c r="I14" i="177" s="1"/>
  <c r="H49" i="177"/>
  <c r="H14" i="177" s="1"/>
  <c r="G49" i="177"/>
  <c r="G14" i="177" s="1"/>
  <c r="F49" i="177"/>
  <c r="F14" i="177" s="1"/>
  <c r="E49" i="177"/>
  <c r="E14" i="177" s="1"/>
  <c r="O48" i="177"/>
  <c r="N48" i="177"/>
  <c r="M48" i="177"/>
  <c r="L48" i="177"/>
  <c r="K48" i="177"/>
  <c r="O47" i="177"/>
  <c r="N47" i="177"/>
  <c r="M47" i="177"/>
  <c r="L47" i="177"/>
  <c r="K47" i="177"/>
  <c r="O46" i="177"/>
  <c r="N46" i="177"/>
  <c r="M46" i="177"/>
  <c r="L46" i="177"/>
  <c r="K46" i="177"/>
  <c r="O44" i="177"/>
  <c r="N44" i="177"/>
  <c r="M44" i="177"/>
  <c r="L44" i="177"/>
  <c r="K44" i="177"/>
  <c r="O43" i="177"/>
  <c r="N43" i="177"/>
  <c r="M43" i="177"/>
  <c r="L43" i="177"/>
  <c r="K43" i="177"/>
  <c r="O42" i="177"/>
  <c r="N42" i="177"/>
  <c r="M42" i="177"/>
  <c r="L42" i="177"/>
  <c r="K42" i="177"/>
  <c r="O41" i="177"/>
  <c r="N41" i="177"/>
  <c r="M41" i="177"/>
  <c r="L41" i="177"/>
  <c r="K41" i="177"/>
  <c r="O40" i="177"/>
  <c r="N40" i="177"/>
  <c r="M40" i="177"/>
  <c r="L40" i="177"/>
  <c r="K40" i="177"/>
  <c r="O39" i="177"/>
  <c r="N39" i="177"/>
  <c r="M39" i="177"/>
  <c r="L39" i="177"/>
  <c r="K39" i="177"/>
  <c r="O38" i="177"/>
  <c r="N38" i="177"/>
  <c r="M38" i="177"/>
  <c r="L38" i="177"/>
  <c r="K38" i="177"/>
  <c r="O37" i="177"/>
  <c r="N37" i="177"/>
  <c r="P37" i="177" s="1"/>
  <c r="M37" i="177"/>
  <c r="L37" i="177"/>
  <c r="K37" i="177"/>
  <c r="O36" i="177"/>
  <c r="N36" i="177"/>
  <c r="M36" i="177"/>
  <c r="L36" i="177"/>
  <c r="K36" i="177"/>
  <c r="O35" i="177"/>
  <c r="N35" i="177"/>
  <c r="M35" i="177"/>
  <c r="L35" i="177"/>
  <c r="K35" i="177"/>
  <c r="O34" i="177"/>
  <c r="N34" i="177"/>
  <c r="M34" i="177"/>
  <c r="L34" i="177"/>
  <c r="K34" i="177"/>
  <c r="O33" i="177"/>
  <c r="N33" i="177"/>
  <c r="P33" i="177" s="1"/>
  <c r="M33" i="177"/>
  <c r="L33" i="177"/>
  <c r="K33" i="177"/>
  <c r="O32" i="177"/>
  <c r="N32" i="177"/>
  <c r="M32" i="177"/>
  <c r="L32" i="177"/>
  <c r="K32" i="177"/>
  <c r="O31" i="177"/>
  <c r="N31" i="177"/>
  <c r="M31" i="177"/>
  <c r="L31" i="177"/>
  <c r="K31" i="177"/>
  <c r="O30" i="177"/>
  <c r="N30" i="177"/>
  <c r="M30" i="177"/>
  <c r="L30" i="177"/>
  <c r="K30" i="177"/>
  <c r="O29" i="177"/>
  <c r="N29" i="177"/>
  <c r="M29" i="177"/>
  <c r="L29" i="177"/>
  <c r="K29" i="177"/>
  <c r="O28" i="177"/>
  <c r="N28" i="177"/>
  <c r="M28" i="177"/>
  <c r="L28" i="177"/>
  <c r="K28" i="177"/>
  <c r="O27" i="177"/>
  <c r="N27" i="177"/>
  <c r="M27" i="177"/>
  <c r="L27" i="177"/>
  <c r="K27" i="177"/>
  <c r="O26" i="177"/>
  <c r="N26" i="177"/>
  <c r="M26" i="177"/>
  <c r="L26" i="177"/>
  <c r="K26" i="177"/>
  <c r="O25" i="177"/>
  <c r="N25" i="177"/>
  <c r="M25" i="177"/>
  <c r="L25" i="177"/>
  <c r="K25" i="177"/>
  <c r="O24" i="177"/>
  <c r="N24" i="177"/>
  <c r="M24" i="177"/>
  <c r="L24" i="177"/>
  <c r="K24" i="177"/>
  <c r="O23" i="177"/>
  <c r="N23" i="177"/>
  <c r="M23" i="177"/>
  <c r="L23" i="177"/>
  <c r="K23" i="177"/>
  <c r="O22" i="177"/>
  <c r="N22" i="177"/>
  <c r="M22" i="177"/>
  <c r="L22" i="177"/>
  <c r="K22" i="177"/>
  <c r="O21" i="177"/>
  <c r="N21" i="177"/>
  <c r="P21" i="177" s="1"/>
  <c r="M21" i="177"/>
  <c r="L21" i="177"/>
  <c r="K21" i="177"/>
  <c r="O20" i="177"/>
  <c r="N20" i="177"/>
  <c r="M20" i="177"/>
  <c r="L20" i="177"/>
  <c r="K20" i="177"/>
  <c r="O19" i="177"/>
  <c r="N19" i="177"/>
  <c r="M19" i="177"/>
  <c r="L19" i="177"/>
  <c r="K19" i="177"/>
  <c r="O18" i="177"/>
  <c r="N18" i="177"/>
  <c r="M18" i="177"/>
  <c r="L18" i="177"/>
  <c r="K18" i="177"/>
  <c r="O17" i="177"/>
  <c r="N17" i="177"/>
  <c r="P17" i="177" s="1"/>
  <c r="M17" i="177"/>
  <c r="L17" i="177"/>
  <c r="K17" i="177"/>
  <c r="O16" i="177"/>
  <c r="N16" i="177"/>
  <c r="M16" i="177"/>
  <c r="L16" i="177"/>
  <c r="K16" i="177"/>
  <c r="J13" i="177"/>
  <c r="I13" i="177"/>
  <c r="H13" i="177"/>
  <c r="G13" i="177"/>
  <c r="F13" i="177"/>
  <c r="E13" i="177"/>
  <c r="J12" i="177"/>
  <c r="I12" i="177"/>
  <c r="I11" i="177" s="1"/>
  <c r="H12" i="177"/>
  <c r="G12" i="177"/>
  <c r="F12" i="177"/>
  <c r="E12" i="177"/>
  <c r="M2" i="177"/>
  <c r="D1" i="177"/>
  <c r="O55" i="161"/>
  <c r="N55" i="161"/>
  <c r="M55" i="161"/>
  <c r="L55" i="161"/>
  <c r="K55" i="161"/>
  <c r="O54" i="161"/>
  <c r="N54" i="161"/>
  <c r="M54" i="161"/>
  <c r="L54" i="161"/>
  <c r="K54" i="161"/>
  <c r="O53" i="161"/>
  <c r="N53" i="161"/>
  <c r="M53" i="161"/>
  <c r="L53" i="161"/>
  <c r="K53" i="161"/>
  <c r="O52" i="161"/>
  <c r="N52" i="161"/>
  <c r="M52" i="161"/>
  <c r="L52" i="161"/>
  <c r="K52" i="161"/>
  <c r="O51" i="161"/>
  <c r="N51" i="161"/>
  <c r="M51" i="161"/>
  <c r="L51" i="161"/>
  <c r="K51" i="161"/>
  <c r="O50" i="161"/>
  <c r="N50" i="161"/>
  <c r="M50" i="161"/>
  <c r="L50" i="161"/>
  <c r="K50" i="161"/>
  <c r="O49" i="161"/>
  <c r="N49" i="161"/>
  <c r="M49" i="161"/>
  <c r="L49" i="161"/>
  <c r="K49" i="161"/>
  <c r="J48" i="161"/>
  <c r="J14" i="161" s="1"/>
  <c r="I48" i="161"/>
  <c r="I14" i="161" s="1"/>
  <c r="H48" i="161"/>
  <c r="H14" i="161" s="1"/>
  <c r="G48" i="161"/>
  <c r="G14" i="161" s="1"/>
  <c r="F48" i="161"/>
  <c r="F14" i="161" s="1"/>
  <c r="E48" i="161"/>
  <c r="E14" i="161" s="1"/>
  <c r="O47" i="161"/>
  <c r="N47" i="161"/>
  <c r="M47" i="161"/>
  <c r="L47" i="161"/>
  <c r="K47" i="161"/>
  <c r="O46" i="161"/>
  <c r="N46" i="161"/>
  <c r="M46" i="161"/>
  <c r="L46" i="161"/>
  <c r="K46" i="161"/>
  <c r="O45" i="161"/>
  <c r="N45" i="161"/>
  <c r="M45" i="161"/>
  <c r="L45" i="161"/>
  <c r="K45" i="161"/>
  <c r="O43" i="161"/>
  <c r="N43" i="161"/>
  <c r="M43" i="161"/>
  <c r="L43" i="161"/>
  <c r="K43" i="161"/>
  <c r="O42" i="161"/>
  <c r="N42" i="161"/>
  <c r="M42" i="161"/>
  <c r="L42" i="161"/>
  <c r="K42" i="161"/>
  <c r="O41" i="161"/>
  <c r="N41" i="161"/>
  <c r="M41" i="161"/>
  <c r="L41" i="161"/>
  <c r="K41" i="161"/>
  <c r="O40" i="161"/>
  <c r="N40" i="161"/>
  <c r="M40" i="161"/>
  <c r="L40" i="161"/>
  <c r="K40" i="161"/>
  <c r="O39" i="161"/>
  <c r="N39" i="161"/>
  <c r="M39" i="161"/>
  <c r="L39" i="161"/>
  <c r="K39" i="161"/>
  <c r="O38" i="161"/>
  <c r="N38" i="161"/>
  <c r="M38" i="161"/>
  <c r="L38" i="161"/>
  <c r="K38" i="161"/>
  <c r="O37" i="161"/>
  <c r="N37" i="161"/>
  <c r="M37" i="161"/>
  <c r="L37" i="161"/>
  <c r="K37" i="161"/>
  <c r="O36" i="161"/>
  <c r="N36" i="161"/>
  <c r="M36" i="161"/>
  <c r="L36" i="161"/>
  <c r="K36" i="161"/>
  <c r="O35" i="161"/>
  <c r="N35" i="161"/>
  <c r="M35" i="161"/>
  <c r="L35" i="161"/>
  <c r="K35" i="161"/>
  <c r="O34" i="161"/>
  <c r="N34" i="161"/>
  <c r="M34" i="161"/>
  <c r="L34" i="161"/>
  <c r="K34" i="161"/>
  <c r="O33" i="161"/>
  <c r="N33" i="161"/>
  <c r="M33" i="161"/>
  <c r="L33" i="161"/>
  <c r="K33" i="161"/>
  <c r="O32" i="161"/>
  <c r="N32" i="161"/>
  <c r="M32" i="161"/>
  <c r="L32" i="161"/>
  <c r="K32" i="161"/>
  <c r="O31" i="161"/>
  <c r="N31" i="161"/>
  <c r="M31" i="161"/>
  <c r="L31" i="161"/>
  <c r="K31" i="161"/>
  <c r="O30" i="161"/>
  <c r="N30" i="161"/>
  <c r="M30" i="161"/>
  <c r="L30" i="161"/>
  <c r="K30" i="161"/>
  <c r="O29" i="161"/>
  <c r="N29" i="161"/>
  <c r="M29" i="161"/>
  <c r="L29" i="161"/>
  <c r="K29" i="161"/>
  <c r="O28" i="161"/>
  <c r="N28" i="161"/>
  <c r="M28" i="161"/>
  <c r="L28" i="161"/>
  <c r="K28" i="161"/>
  <c r="O27" i="161"/>
  <c r="N27" i="161"/>
  <c r="M27" i="161"/>
  <c r="L27" i="161"/>
  <c r="K27" i="161"/>
  <c r="O26" i="161"/>
  <c r="N26" i="161"/>
  <c r="M26" i="161"/>
  <c r="L26" i="161"/>
  <c r="K26" i="161"/>
  <c r="O25" i="161"/>
  <c r="N25" i="161"/>
  <c r="M25" i="161"/>
  <c r="L25" i="161"/>
  <c r="K25" i="161"/>
  <c r="O24" i="161"/>
  <c r="N24" i="161"/>
  <c r="M24" i="161"/>
  <c r="L24" i="161"/>
  <c r="K24" i="161"/>
  <c r="O23" i="161"/>
  <c r="N23" i="161"/>
  <c r="M23" i="161"/>
  <c r="L23" i="161"/>
  <c r="K23" i="161"/>
  <c r="O22" i="161"/>
  <c r="N22" i="161"/>
  <c r="M22" i="161"/>
  <c r="L22" i="161"/>
  <c r="K22" i="161"/>
  <c r="O21" i="161"/>
  <c r="N21" i="161"/>
  <c r="M21" i="161"/>
  <c r="L21" i="161"/>
  <c r="K21" i="161"/>
  <c r="O20" i="161"/>
  <c r="N20" i="161"/>
  <c r="M20" i="161"/>
  <c r="L20" i="161"/>
  <c r="K20" i="161"/>
  <c r="O19" i="161"/>
  <c r="N19" i="161"/>
  <c r="M19" i="161"/>
  <c r="L19" i="161"/>
  <c r="K19" i="161"/>
  <c r="O18" i="161"/>
  <c r="N18" i="161"/>
  <c r="M18" i="161"/>
  <c r="L18" i="161"/>
  <c r="K18" i="161"/>
  <c r="O17" i="161"/>
  <c r="N17" i="161"/>
  <c r="M17" i="161"/>
  <c r="L17" i="161"/>
  <c r="K17" i="161"/>
  <c r="O16" i="161"/>
  <c r="N16" i="161"/>
  <c r="M16" i="161"/>
  <c r="L16" i="161"/>
  <c r="K16" i="161"/>
  <c r="J13" i="161"/>
  <c r="I13" i="161"/>
  <c r="H13" i="161"/>
  <c r="G13" i="161"/>
  <c r="F13" i="161"/>
  <c r="E13" i="161"/>
  <c r="J12" i="161"/>
  <c r="J11" i="161" s="1"/>
  <c r="I12" i="161"/>
  <c r="H12" i="161"/>
  <c r="G12" i="161"/>
  <c r="F12" i="161"/>
  <c r="E12" i="161"/>
  <c r="L2" i="161"/>
  <c r="O17" i="155"/>
  <c r="N17" i="155"/>
  <c r="M17" i="155"/>
  <c r="O16" i="155"/>
  <c r="N16" i="155"/>
  <c r="M16" i="155"/>
  <c r="O15" i="155"/>
  <c r="N15" i="155"/>
  <c r="M15" i="155"/>
  <c r="O14" i="155"/>
  <c r="N14" i="155"/>
  <c r="M14" i="155"/>
  <c r="O13" i="155"/>
  <c r="N13" i="155"/>
  <c r="M13" i="155"/>
  <c r="O12" i="155"/>
  <c r="N12" i="155"/>
  <c r="M12" i="155"/>
  <c r="O11" i="155"/>
  <c r="N11" i="155"/>
  <c r="M11" i="155"/>
  <c r="O10" i="155"/>
  <c r="N10" i="155"/>
  <c r="M10" i="155"/>
  <c r="O9" i="155"/>
  <c r="N9" i="155"/>
  <c r="M9" i="155"/>
  <c r="O8" i="155"/>
  <c r="N8" i="155"/>
  <c r="M8" i="155"/>
  <c r="O7" i="155"/>
  <c r="N7" i="155"/>
  <c r="M7" i="155"/>
  <c r="L6" i="155"/>
  <c r="K6" i="155"/>
  <c r="J6" i="155"/>
  <c r="I6" i="155"/>
  <c r="H6" i="155"/>
  <c r="G6" i="155"/>
  <c r="F6" i="155"/>
  <c r="E6" i="155"/>
  <c r="D6" i="155"/>
  <c r="M17" i="163"/>
  <c r="M16" i="163"/>
  <c r="M15" i="163"/>
  <c r="M14" i="163"/>
  <c r="P36" i="150"/>
  <c r="P35" i="150"/>
  <c r="P34" i="150"/>
  <c r="P33" i="150"/>
  <c r="P32" i="150"/>
  <c r="P31" i="150"/>
  <c r="O30" i="150"/>
  <c r="N30" i="150"/>
  <c r="M30" i="150"/>
  <c r="L30" i="150"/>
  <c r="K30" i="150"/>
  <c r="J30" i="150"/>
  <c r="I30" i="150"/>
  <c r="H30" i="150"/>
  <c r="G30" i="150"/>
  <c r="F30" i="150"/>
  <c r="E30" i="150"/>
  <c r="D30" i="150"/>
  <c r="P29" i="150"/>
  <c r="P28" i="150"/>
  <c r="P27" i="150"/>
  <c r="P26" i="150"/>
  <c r="P25" i="150"/>
  <c r="P24" i="150"/>
  <c r="P23" i="150"/>
  <c r="P22" i="150"/>
  <c r="P21" i="150"/>
  <c r="P20" i="150"/>
  <c r="P19" i="150"/>
  <c r="P18" i="150"/>
  <c r="P17" i="150"/>
  <c r="P16" i="150"/>
  <c r="P15" i="150"/>
  <c r="P14" i="150"/>
  <c r="P13" i="150"/>
  <c r="P12" i="150"/>
  <c r="P11" i="150"/>
  <c r="P10" i="150"/>
  <c r="P9" i="150"/>
  <c r="P8" i="150"/>
  <c r="P7" i="150"/>
  <c r="P6" i="150"/>
  <c r="O4" i="150"/>
  <c r="N4" i="150"/>
  <c r="M4" i="150"/>
  <c r="L4" i="150"/>
  <c r="K4" i="150"/>
  <c r="J4" i="150"/>
  <c r="I4" i="150"/>
  <c r="H4" i="150"/>
  <c r="G4" i="150"/>
  <c r="F4" i="150"/>
  <c r="E4" i="150"/>
  <c r="D4" i="150"/>
  <c r="L1" i="150"/>
  <c r="I8" i="151"/>
  <c r="N5" i="139" s="1"/>
  <c r="H8" i="151"/>
  <c r="H5" i="139" s="1"/>
  <c r="G8" i="151"/>
  <c r="F8" i="151"/>
  <c r="D5" i="139"/>
  <c r="L39" i="176"/>
  <c r="M39" i="176" s="1"/>
  <c r="K39" i="176"/>
  <c r="L38" i="176"/>
  <c r="K38" i="176"/>
  <c r="L37" i="176"/>
  <c r="M37" i="176" s="1"/>
  <c r="K37" i="176"/>
  <c r="J36" i="176"/>
  <c r="L35" i="176"/>
  <c r="M35" i="176" s="1"/>
  <c r="K35" i="176"/>
  <c r="L34" i="176"/>
  <c r="K34" i="176"/>
  <c r="L33" i="176"/>
  <c r="K33" i="176"/>
  <c r="L32" i="176"/>
  <c r="M32" i="176" s="1"/>
  <c r="K32" i="176"/>
  <c r="L31" i="176"/>
  <c r="M31" i="176" s="1"/>
  <c r="K31" i="176"/>
  <c r="L30" i="176"/>
  <c r="M30" i="176" s="1"/>
  <c r="K30" i="176"/>
  <c r="L29" i="176"/>
  <c r="M29" i="176" s="1"/>
  <c r="K29" i="176"/>
  <c r="L28" i="176"/>
  <c r="M28" i="176" s="1"/>
  <c r="K28" i="176"/>
  <c r="L27" i="176"/>
  <c r="M27" i="176" s="1"/>
  <c r="K27" i="176"/>
  <c r="L26" i="176"/>
  <c r="M26" i="176" s="1"/>
  <c r="K26" i="176"/>
  <c r="L25" i="176"/>
  <c r="M25" i="176" s="1"/>
  <c r="K25" i="176"/>
  <c r="L24" i="176"/>
  <c r="M24" i="176" s="1"/>
  <c r="K24" i="176"/>
  <c r="L23" i="176"/>
  <c r="M23" i="176" s="1"/>
  <c r="K23" i="176"/>
  <c r="L22" i="176"/>
  <c r="M22" i="176" s="1"/>
  <c r="K22" i="176"/>
  <c r="L21" i="176"/>
  <c r="M21" i="176" s="1"/>
  <c r="K21" i="176"/>
  <c r="L20" i="176"/>
  <c r="M20" i="176" s="1"/>
  <c r="K20" i="176"/>
  <c r="L19" i="176"/>
  <c r="M19" i="176" s="1"/>
  <c r="K19" i="176"/>
  <c r="L18" i="176"/>
  <c r="K18" i="176"/>
  <c r="L17" i="176"/>
  <c r="M17" i="176" s="1"/>
  <c r="K17" i="176"/>
  <c r="J16" i="176"/>
  <c r="L15" i="176"/>
  <c r="M15" i="176" s="1"/>
  <c r="K15" i="176"/>
  <c r="L14" i="176"/>
  <c r="M14" i="176" s="1"/>
  <c r="K14" i="176"/>
  <c r="L13" i="176"/>
  <c r="M13" i="176" s="1"/>
  <c r="K13" i="176"/>
  <c r="L12" i="176"/>
  <c r="M12" i="176" s="1"/>
  <c r="K12" i="176"/>
  <c r="L11" i="176"/>
  <c r="M11" i="176" s="1"/>
  <c r="K11" i="176"/>
  <c r="L10" i="176"/>
  <c r="K10" i="176"/>
  <c r="L9" i="176"/>
  <c r="M9" i="176" s="1"/>
  <c r="K9" i="176"/>
  <c r="L8" i="176"/>
  <c r="M8" i="176" s="1"/>
  <c r="K8" i="176"/>
  <c r="L7" i="176"/>
  <c r="K7" i="176"/>
  <c r="L6" i="176"/>
  <c r="K6" i="176"/>
  <c r="J5" i="176"/>
  <c r="K2" i="176"/>
  <c r="A2" i="176"/>
  <c r="AF721" i="132"/>
  <c r="AF718" i="132"/>
  <c r="AA718" i="132"/>
  <c r="Z717" i="132"/>
  <c r="AF716" i="132"/>
  <c r="AA716" i="132"/>
  <c r="AF715" i="132"/>
  <c r="AA715" i="132"/>
  <c r="AF714" i="132"/>
  <c r="AA714" i="132"/>
  <c r="AF713" i="132"/>
  <c r="AA713" i="132"/>
  <c r="Z712" i="132"/>
  <c r="AF670" i="132"/>
  <c r="W670" i="132"/>
  <c r="Y670" i="132" s="1"/>
  <c r="AH670" i="132" s="1"/>
  <c r="AF669" i="132"/>
  <c r="W669" i="132"/>
  <c r="X669" i="132" s="1"/>
  <c r="AF668" i="132"/>
  <c r="W668" i="132"/>
  <c r="X668" i="132" s="1"/>
  <c r="AF666" i="132"/>
  <c r="W666" i="132"/>
  <c r="AF665" i="132"/>
  <c r="W665" i="132"/>
  <c r="AF664" i="132"/>
  <c r="W664" i="132"/>
  <c r="Y664" i="132" s="1"/>
  <c r="AH664" i="132" s="1"/>
  <c r="AF663" i="132"/>
  <c r="W663" i="132"/>
  <c r="X663" i="132" s="1"/>
  <c r="AG661" i="132"/>
  <c r="AC661" i="132"/>
  <c r="AG660" i="132"/>
  <c r="AC660" i="132"/>
  <c r="AG659" i="132"/>
  <c r="AC659" i="132"/>
  <c r="AG658" i="132"/>
  <c r="AC658" i="132"/>
  <c r="AG657" i="132"/>
  <c r="AC657" i="132"/>
  <c r="AG656" i="132"/>
  <c r="AC656" i="132"/>
  <c r="AG655" i="132"/>
  <c r="AC655" i="132"/>
  <c r="AF654" i="132"/>
  <c r="AF655" i="132" s="1"/>
  <c r="AF656" i="132" s="1"/>
  <c r="AF657" i="132" s="1"/>
  <c r="AF658" i="132" s="1"/>
  <c r="AF659" i="132" s="1"/>
  <c r="AF660" i="132" s="1"/>
  <c r="AF661" i="132" s="1"/>
  <c r="W654" i="132"/>
  <c r="X654" i="132" s="1"/>
  <c r="AG653" i="132"/>
  <c r="AC653" i="132"/>
  <c r="AG652" i="132"/>
  <c r="AC652" i="132"/>
  <c r="AG651" i="132"/>
  <c r="AC651" i="132"/>
  <c r="AG650" i="132"/>
  <c r="AC650" i="132"/>
  <c r="AG649" i="132"/>
  <c r="AC649" i="132"/>
  <c r="AG648" i="132"/>
  <c r="AC648" i="132"/>
  <c r="AG647" i="132"/>
  <c r="AC647" i="132"/>
  <c r="AF646" i="132"/>
  <c r="AF647" i="132" s="1"/>
  <c r="AF648" i="132" s="1"/>
  <c r="AF649" i="132" s="1"/>
  <c r="AF650" i="132" s="1"/>
  <c r="AF651" i="132" s="1"/>
  <c r="AF652" i="132" s="1"/>
  <c r="AF653" i="132" s="1"/>
  <c r="W646" i="132"/>
  <c r="X646" i="132" s="1"/>
  <c r="AG645" i="132"/>
  <c r="AC645" i="132"/>
  <c r="AG644" i="132"/>
  <c r="AC644" i="132"/>
  <c r="AG643" i="132"/>
  <c r="AC643" i="132"/>
  <c r="AG642" i="132"/>
  <c r="AC642" i="132"/>
  <c r="AG641" i="132"/>
  <c r="AC641" i="132"/>
  <c r="AG640" i="132"/>
  <c r="AC640" i="132"/>
  <c r="AG639" i="132"/>
  <c r="AC639" i="132"/>
  <c r="AF638" i="132"/>
  <c r="AF639" i="132" s="1"/>
  <c r="AF640" i="132" s="1"/>
  <c r="AF641" i="132" s="1"/>
  <c r="AF642" i="132" s="1"/>
  <c r="AF643" i="132" s="1"/>
  <c r="AF644" i="132" s="1"/>
  <c r="AF645" i="132" s="1"/>
  <c r="W638" i="132"/>
  <c r="AG605" i="132"/>
  <c r="AC605" i="132"/>
  <c r="AG604" i="132"/>
  <c r="AC604" i="132"/>
  <c r="AG603" i="132"/>
  <c r="AC603" i="132"/>
  <c r="AG602" i="132"/>
  <c r="AC602" i="132"/>
  <c r="AG601" i="132"/>
  <c r="AC601" i="132"/>
  <c r="AG600" i="132"/>
  <c r="AC600" i="132"/>
  <c r="AG599" i="132"/>
  <c r="AC599" i="132"/>
  <c r="AF598" i="132"/>
  <c r="AF599" i="132" s="1"/>
  <c r="AF600" i="132" s="1"/>
  <c r="AF601" i="132" s="1"/>
  <c r="AF602" i="132" s="1"/>
  <c r="AF603" i="132" s="1"/>
  <c r="AF604" i="132" s="1"/>
  <c r="AF605" i="132" s="1"/>
  <c r="W598" i="132"/>
  <c r="X598" i="132" s="1"/>
  <c r="AF596" i="132"/>
  <c r="W596" i="132"/>
  <c r="AF595" i="132"/>
  <c r="W595" i="132"/>
  <c r="AF594" i="132"/>
  <c r="W594" i="132"/>
  <c r="Y594" i="132" s="1"/>
  <c r="AF593" i="132"/>
  <c r="W593" i="132"/>
  <c r="Y593" i="132" s="1"/>
  <c r="AG591" i="132"/>
  <c r="AC591" i="132"/>
  <c r="AG590" i="132"/>
  <c r="AC590" i="132"/>
  <c r="AG589" i="132"/>
  <c r="AC589" i="132"/>
  <c r="AG588" i="132"/>
  <c r="AC588" i="132"/>
  <c r="AG587" i="132"/>
  <c r="AC587" i="132"/>
  <c r="AG586" i="132"/>
  <c r="AC586" i="132"/>
  <c r="AG585" i="132"/>
  <c r="AC585" i="132"/>
  <c r="AG584" i="132"/>
  <c r="AC584" i="132"/>
  <c r="AG583" i="132"/>
  <c r="AC583" i="132"/>
  <c r="AF582" i="132"/>
  <c r="AF583" i="132" s="1"/>
  <c r="AF584" i="132" s="1"/>
  <c r="AF585" i="132" s="1"/>
  <c r="AF586" i="132" s="1"/>
  <c r="W582" i="132"/>
  <c r="AG581" i="132"/>
  <c r="AC581" i="132"/>
  <c r="AG580" i="132"/>
  <c r="AC580" i="132"/>
  <c r="AG579" i="132"/>
  <c r="AC579" i="132"/>
  <c r="AG578" i="132"/>
  <c r="AC578" i="132"/>
  <c r="AG577" i="132"/>
  <c r="AC577" i="132"/>
  <c r="AG576" i="132"/>
  <c r="AC576" i="132"/>
  <c r="AG575" i="132"/>
  <c r="AC575" i="132"/>
  <c r="AG574" i="132"/>
  <c r="AC574" i="132"/>
  <c r="AG573" i="132"/>
  <c r="AC573" i="132"/>
  <c r="AF572" i="132"/>
  <c r="AF573" i="132" s="1"/>
  <c r="AF574" i="132" s="1"/>
  <c r="AF575" i="132" s="1"/>
  <c r="AF576" i="132" s="1"/>
  <c r="W572" i="132"/>
  <c r="X572" i="132" s="1"/>
  <c r="Y572" i="132" s="1"/>
  <c r="Y578" i="132" s="1"/>
  <c r="AG571" i="132"/>
  <c r="AC571" i="132"/>
  <c r="AG570" i="132"/>
  <c r="AC570" i="132"/>
  <c r="AG569" i="132"/>
  <c r="AC569" i="132"/>
  <c r="AG568" i="132"/>
  <c r="AC568" i="132"/>
  <c r="AG567" i="132"/>
  <c r="AC567" i="132"/>
  <c r="AG566" i="132"/>
  <c r="AC566" i="132"/>
  <c r="AG565" i="132"/>
  <c r="AC565" i="132"/>
  <c r="AG564" i="132"/>
  <c r="AC564" i="132"/>
  <c r="AG563" i="132"/>
  <c r="AC563" i="132"/>
  <c r="AF562" i="132"/>
  <c r="AF563" i="132" s="1"/>
  <c r="AF564" i="132" s="1"/>
  <c r="AF565" i="132" s="1"/>
  <c r="AF566" i="132" s="1"/>
  <c r="AF569" i="132" s="1"/>
  <c r="AF570" i="132" s="1"/>
  <c r="AF571" i="132" s="1"/>
  <c r="W562" i="132"/>
  <c r="X562" i="132" s="1"/>
  <c r="AG561" i="132"/>
  <c r="AC561" i="132"/>
  <c r="AG560" i="132"/>
  <c r="AC560" i="132"/>
  <c r="AG559" i="132"/>
  <c r="AC559" i="132"/>
  <c r="AG558" i="132"/>
  <c r="AC558" i="132"/>
  <c r="AG557" i="132"/>
  <c r="AC557" i="132"/>
  <c r="AG556" i="132"/>
  <c r="AC556" i="132"/>
  <c r="AG555" i="132"/>
  <c r="AC555" i="132"/>
  <c r="AG554" i="132"/>
  <c r="AC554" i="132"/>
  <c r="AG553" i="132"/>
  <c r="AC553" i="132"/>
  <c r="AF552" i="132"/>
  <c r="AF553" i="132" s="1"/>
  <c r="AF554" i="132" s="1"/>
  <c r="AF555" i="132" s="1"/>
  <c r="AF556" i="132" s="1"/>
  <c r="W552" i="132"/>
  <c r="X552" i="132" s="1"/>
  <c r="Y552" i="132" s="1"/>
  <c r="Y558" i="132" s="1"/>
  <c r="AG551" i="132"/>
  <c r="AC551" i="132"/>
  <c r="AG550" i="132"/>
  <c r="AC550" i="132"/>
  <c r="AG549" i="132"/>
  <c r="AC549" i="132"/>
  <c r="AG548" i="132"/>
  <c r="AC548" i="132"/>
  <c r="AG547" i="132"/>
  <c r="AC547" i="132"/>
  <c r="AG546" i="132"/>
  <c r="AC546" i="132"/>
  <c r="AG545" i="132"/>
  <c r="AC545" i="132"/>
  <c r="AG544" i="132"/>
  <c r="AC544" i="132"/>
  <c r="AG543" i="132"/>
  <c r="AC543" i="132"/>
  <c r="AF542" i="132"/>
  <c r="AF543" i="132" s="1"/>
  <c r="AF544" i="132" s="1"/>
  <c r="AF545" i="132" s="1"/>
  <c r="AF546" i="132" s="1"/>
  <c r="W542" i="132"/>
  <c r="AG541" i="132"/>
  <c r="AC541" i="132"/>
  <c r="AG540" i="132"/>
  <c r="AC540" i="132"/>
  <c r="AG539" i="132"/>
  <c r="AC539" i="132"/>
  <c r="AG538" i="132"/>
  <c r="AC538" i="132"/>
  <c r="AG537" i="132"/>
  <c r="AC537" i="132"/>
  <c r="AG536" i="132"/>
  <c r="AC536" i="132"/>
  <c r="AG535" i="132"/>
  <c r="AC535" i="132"/>
  <c r="AG534" i="132"/>
  <c r="AC534" i="132"/>
  <c r="AG533" i="132"/>
  <c r="AC533" i="132"/>
  <c r="AF532" i="132"/>
  <c r="AF533" i="132" s="1"/>
  <c r="AF534" i="132" s="1"/>
  <c r="AF535" i="132" s="1"/>
  <c r="AF536" i="132" s="1"/>
  <c r="W532" i="132"/>
  <c r="X532" i="132" s="1"/>
  <c r="Y532" i="132" s="1"/>
  <c r="Y538" i="132" s="1"/>
  <c r="AG531" i="132"/>
  <c r="AC531" i="132"/>
  <c r="AG530" i="132"/>
  <c r="AC530" i="132"/>
  <c r="AG529" i="132"/>
  <c r="AC529" i="132"/>
  <c r="AG528" i="132"/>
  <c r="AC528" i="132"/>
  <c r="AG527" i="132"/>
  <c r="AC527" i="132"/>
  <c r="AG526" i="132"/>
  <c r="AC526" i="132"/>
  <c r="AG525" i="132"/>
  <c r="AC525" i="132"/>
  <c r="AG524" i="132"/>
  <c r="AC524" i="132"/>
  <c r="AG523" i="132"/>
  <c r="AC523" i="132"/>
  <c r="AF522" i="132"/>
  <c r="AF523" i="132" s="1"/>
  <c r="AF524" i="132" s="1"/>
  <c r="AF525" i="132" s="1"/>
  <c r="AF526" i="132" s="1"/>
  <c r="W522" i="132"/>
  <c r="X522" i="132" s="1"/>
  <c r="AG521" i="132"/>
  <c r="AC521" i="132"/>
  <c r="AG520" i="132"/>
  <c r="AC520" i="132"/>
  <c r="AG519" i="132"/>
  <c r="AC519" i="132"/>
  <c r="AG518" i="132"/>
  <c r="AC518" i="132"/>
  <c r="AG517" i="132"/>
  <c r="AC517" i="132"/>
  <c r="AG516" i="132"/>
  <c r="AC516" i="132"/>
  <c r="AG515" i="132"/>
  <c r="AC515" i="132"/>
  <c r="AG514" i="132"/>
  <c r="AC514" i="132"/>
  <c r="AG513" i="132"/>
  <c r="AC513" i="132"/>
  <c r="AF512" i="132"/>
  <c r="AF513" i="132" s="1"/>
  <c r="AF514" i="132" s="1"/>
  <c r="AF515" i="132" s="1"/>
  <c r="AF516" i="132" s="1"/>
  <c r="W512" i="132"/>
  <c r="AG511" i="132"/>
  <c r="AC511" i="132"/>
  <c r="AG510" i="132"/>
  <c r="AC510" i="132"/>
  <c r="AG509" i="132"/>
  <c r="AC509" i="132"/>
  <c r="AG508" i="132"/>
  <c r="AC508" i="132"/>
  <c r="AG507" i="132"/>
  <c r="AC507" i="132"/>
  <c r="AG506" i="132"/>
  <c r="AC506" i="132"/>
  <c r="AG505" i="132"/>
  <c r="AC505" i="132"/>
  <c r="AG504" i="132"/>
  <c r="AC504" i="132"/>
  <c r="AG503" i="132"/>
  <c r="AC503" i="132"/>
  <c r="AF502" i="132"/>
  <c r="AF503" i="132" s="1"/>
  <c r="AF504" i="132" s="1"/>
  <c r="AF505" i="132" s="1"/>
  <c r="AF506" i="132" s="1"/>
  <c r="W502" i="132"/>
  <c r="AG501" i="132"/>
  <c r="AC501" i="132"/>
  <c r="AG500" i="132"/>
  <c r="AC500" i="132"/>
  <c r="AG499" i="132"/>
  <c r="AC499" i="132"/>
  <c r="AG498" i="132"/>
  <c r="AC498" i="132"/>
  <c r="AG497" i="132"/>
  <c r="AC497" i="132"/>
  <c r="AG496" i="132"/>
  <c r="AC496" i="132"/>
  <c r="AG495" i="132"/>
  <c r="AC495" i="132"/>
  <c r="AG494" i="132"/>
  <c r="AC494" i="132"/>
  <c r="AG493" i="132"/>
  <c r="AC493" i="132"/>
  <c r="AF492" i="132"/>
  <c r="AF493" i="132" s="1"/>
  <c r="AF494" i="132" s="1"/>
  <c r="AF495" i="132" s="1"/>
  <c r="AF496" i="132" s="1"/>
  <c r="W492" i="132"/>
  <c r="AG491" i="132"/>
  <c r="AC491" i="132"/>
  <c r="AG490" i="132"/>
  <c r="AC490" i="132"/>
  <c r="AG489" i="132"/>
  <c r="AC489" i="132"/>
  <c r="AG488" i="132"/>
  <c r="AC488" i="132"/>
  <c r="AG487" i="132"/>
  <c r="AC487" i="132"/>
  <c r="AG486" i="132"/>
  <c r="AC486" i="132"/>
  <c r="AG485" i="132"/>
  <c r="AC485" i="132"/>
  <c r="AG484" i="132"/>
  <c r="AC484" i="132"/>
  <c r="AG483" i="132"/>
  <c r="AC483" i="132"/>
  <c r="AF482" i="132"/>
  <c r="AF483" i="132" s="1"/>
  <c r="AF484" i="132" s="1"/>
  <c r="AF485" i="132" s="1"/>
  <c r="AF486" i="132" s="1"/>
  <c r="W482" i="132"/>
  <c r="X482" i="132" s="1"/>
  <c r="Y482" i="132" s="1"/>
  <c r="Y488" i="132" s="1"/>
  <c r="AG481" i="132"/>
  <c r="AC481" i="132"/>
  <c r="AG480" i="132"/>
  <c r="AC480" i="132"/>
  <c r="AG479" i="132"/>
  <c r="AC479" i="132"/>
  <c r="AG478" i="132"/>
  <c r="AC478" i="132"/>
  <c r="AG477" i="132"/>
  <c r="AC477" i="132"/>
  <c r="AG476" i="132"/>
  <c r="AC476" i="132"/>
  <c r="AG475" i="132"/>
  <c r="AC475" i="132"/>
  <c r="AG474" i="132"/>
  <c r="AC474" i="132"/>
  <c r="AG473" i="132"/>
  <c r="AC473" i="132"/>
  <c r="AF472" i="132"/>
  <c r="AF473" i="132" s="1"/>
  <c r="AF474" i="132" s="1"/>
  <c r="AF475" i="132" s="1"/>
  <c r="AF476" i="132" s="1"/>
  <c r="W472" i="132"/>
  <c r="AG471" i="132"/>
  <c r="AC471" i="132"/>
  <c r="AG470" i="132"/>
  <c r="AC470" i="132"/>
  <c r="AG469" i="132"/>
  <c r="AC469" i="132"/>
  <c r="AG468" i="132"/>
  <c r="AC468" i="132"/>
  <c r="AG467" i="132"/>
  <c r="AC467" i="132"/>
  <c r="AG466" i="132"/>
  <c r="AC466" i="132"/>
  <c r="AG465" i="132"/>
  <c r="AC465" i="132"/>
  <c r="AG464" i="132"/>
  <c r="AC464" i="132"/>
  <c r="AG463" i="132"/>
  <c r="AC463" i="132"/>
  <c r="AF462" i="132"/>
  <c r="AF463" i="132" s="1"/>
  <c r="AF464" i="132" s="1"/>
  <c r="AF465" i="132" s="1"/>
  <c r="AF466" i="132" s="1"/>
  <c r="W462" i="132"/>
  <c r="AG461" i="132"/>
  <c r="AC461" i="132"/>
  <c r="AG460" i="132"/>
  <c r="AC460" i="132"/>
  <c r="AG459" i="132"/>
  <c r="AC459" i="132"/>
  <c r="AG458" i="132"/>
  <c r="AC458" i="132"/>
  <c r="AG457" i="132"/>
  <c r="AC457" i="132"/>
  <c r="AG456" i="132"/>
  <c r="AC456" i="132"/>
  <c r="AG455" i="132"/>
  <c r="AC455" i="132"/>
  <c r="AG454" i="132"/>
  <c r="AC454" i="132"/>
  <c r="AG453" i="132"/>
  <c r="AC453" i="132"/>
  <c r="AF452" i="132"/>
  <c r="AF453" i="132" s="1"/>
  <c r="AF454" i="132" s="1"/>
  <c r="AF455" i="132" s="1"/>
  <c r="AF456" i="132" s="1"/>
  <c r="AF459" i="132" s="1"/>
  <c r="AF460" i="132" s="1"/>
  <c r="AF461" i="132" s="1"/>
  <c r="W452" i="132"/>
  <c r="AG451" i="132"/>
  <c r="AC451" i="132"/>
  <c r="AG450" i="132"/>
  <c r="AC450" i="132"/>
  <c r="AG449" i="132"/>
  <c r="AC449" i="132"/>
  <c r="AG448" i="132"/>
  <c r="AC448" i="132"/>
  <c r="AG447" i="132"/>
  <c r="AC447" i="132"/>
  <c r="AG446" i="132"/>
  <c r="AC446" i="132"/>
  <c r="AG445" i="132"/>
  <c r="AC445" i="132"/>
  <c r="AG444" i="132"/>
  <c r="AC444" i="132"/>
  <c r="AG443" i="132"/>
  <c r="AC443" i="132"/>
  <c r="AF442" i="132"/>
  <c r="AF443" i="132" s="1"/>
  <c r="AF444" i="132" s="1"/>
  <c r="AF445" i="132" s="1"/>
  <c r="AF446" i="132" s="1"/>
  <c r="W442" i="132"/>
  <c r="AG441" i="132"/>
  <c r="AC441" i="132"/>
  <c r="AG440" i="132"/>
  <c r="AC440" i="132"/>
  <c r="AG439" i="132"/>
  <c r="AC439" i="132"/>
  <c r="AG438" i="132"/>
  <c r="AC438" i="132"/>
  <c r="AG437" i="132"/>
  <c r="AC437" i="132"/>
  <c r="AG436" i="132"/>
  <c r="AC436" i="132"/>
  <c r="AG435" i="132"/>
  <c r="AC435" i="132"/>
  <c r="AG434" i="132"/>
  <c r="AC434" i="132"/>
  <c r="AG433" i="132"/>
  <c r="AC433" i="132"/>
  <c r="AF432" i="132"/>
  <c r="AF433" i="132" s="1"/>
  <c r="AF434" i="132" s="1"/>
  <c r="AF435" i="132" s="1"/>
  <c r="AF436" i="132" s="1"/>
  <c r="W432" i="132"/>
  <c r="AG431" i="132"/>
  <c r="AC431" i="132"/>
  <c r="AG430" i="132"/>
  <c r="AC430" i="132"/>
  <c r="AG429" i="132"/>
  <c r="AC429" i="132"/>
  <c r="AG428" i="132"/>
  <c r="AC428" i="132"/>
  <c r="AG427" i="132"/>
  <c r="AC427" i="132"/>
  <c r="AG426" i="132"/>
  <c r="AC426" i="132"/>
  <c r="AG425" i="132"/>
  <c r="AC425" i="132"/>
  <c r="AG424" i="132"/>
  <c r="AC424" i="132"/>
  <c r="AG423" i="132"/>
  <c r="AC423" i="132"/>
  <c r="AF422" i="132"/>
  <c r="AF423" i="132" s="1"/>
  <c r="AF424" i="132" s="1"/>
  <c r="AF425" i="132" s="1"/>
  <c r="AF426" i="132" s="1"/>
  <c r="W422" i="132"/>
  <c r="AG421" i="132"/>
  <c r="AC421" i="132"/>
  <c r="AG420" i="132"/>
  <c r="AC420" i="132"/>
  <c r="AG419" i="132"/>
  <c r="AC419" i="132"/>
  <c r="AG418" i="132"/>
  <c r="AC418" i="132"/>
  <c r="AG417" i="132"/>
  <c r="AC417" i="132"/>
  <c r="AG416" i="132"/>
  <c r="AC416" i="132"/>
  <c r="AG415" i="132"/>
  <c r="AC415" i="132"/>
  <c r="AG414" i="132"/>
  <c r="AC414" i="132"/>
  <c r="AG413" i="132"/>
  <c r="AC413" i="132"/>
  <c r="AF412" i="132"/>
  <c r="AF413" i="132" s="1"/>
  <c r="AF414" i="132" s="1"/>
  <c r="AF415" i="132" s="1"/>
  <c r="AF416" i="132" s="1"/>
  <c r="AF419" i="132" s="1"/>
  <c r="AF420" i="132" s="1"/>
  <c r="AF421" i="132" s="1"/>
  <c r="W412" i="132"/>
  <c r="X412" i="132" s="1"/>
  <c r="Z412" i="132" s="1"/>
  <c r="AA412" i="132" s="1"/>
  <c r="AG411" i="132"/>
  <c r="AC411" i="132"/>
  <c r="AG410" i="132"/>
  <c r="AC410" i="132"/>
  <c r="AG409" i="132"/>
  <c r="AC409" i="132"/>
  <c r="AG408" i="132"/>
  <c r="AC408" i="132"/>
  <c r="AG407" i="132"/>
  <c r="AC407" i="132"/>
  <c r="AG406" i="132"/>
  <c r="AC406" i="132"/>
  <c r="AG405" i="132"/>
  <c r="AC405" i="132"/>
  <c r="AG404" i="132"/>
  <c r="AC404" i="132"/>
  <c r="AG403" i="132"/>
  <c r="AC403" i="132"/>
  <c r="AF402" i="132"/>
  <c r="AF403" i="132" s="1"/>
  <c r="AF404" i="132" s="1"/>
  <c r="AF405" i="132" s="1"/>
  <c r="AF406" i="132" s="1"/>
  <c r="W402" i="132"/>
  <c r="X402" i="132" s="1"/>
  <c r="AG401" i="132"/>
  <c r="AC401" i="132"/>
  <c r="AG400" i="132"/>
  <c r="AC400" i="132"/>
  <c r="AG399" i="132"/>
  <c r="AC399" i="132"/>
  <c r="AG398" i="132"/>
  <c r="AC398" i="132"/>
  <c r="AG397" i="132"/>
  <c r="AC397" i="132"/>
  <c r="AG396" i="132"/>
  <c r="AC396" i="132"/>
  <c r="AG395" i="132"/>
  <c r="AC395" i="132"/>
  <c r="AG394" i="132"/>
  <c r="AC394" i="132"/>
  <c r="AG393" i="132"/>
  <c r="AC393" i="132"/>
  <c r="AF392" i="132"/>
  <c r="AF393" i="132" s="1"/>
  <c r="AF394" i="132" s="1"/>
  <c r="AF395" i="132" s="1"/>
  <c r="AF396" i="132" s="1"/>
  <c r="W392" i="132"/>
  <c r="AG381" i="132"/>
  <c r="AC381" i="132"/>
  <c r="AG380" i="132"/>
  <c r="AC380" i="132"/>
  <c r="AG379" i="132"/>
  <c r="AC379" i="132"/>
  <c r="AG378" i="132"/>
  <c r="AC378" i="132"/>
  <c r="AG377" i="132"/>
  <c r="AC377" i="132"/>
  <c r="AG376" i="132"/>
  <c r="AC376" i="132"/>
  <c r="AG375" i="132"/>
  <c r="AC375" i="132"/>
  <c r="AG374" i="132"/>
  <c r="AC374" i="132"/>
  <c r="AG373" i="132"/>
  <c r="AC373" i="132"/>
  <c r="AF372" i="132"/>
  <c r="AF373" i="132" s="1"/>
  <c r="AF374" i="132" s="1"/>
  <c r="AF375" i="132" s="1"/>
  <c r="AF376" i="132" s="1"/>
  <c r="W372" i="132"/>
  <c r="AG371" i="132"/>
  <c r="AC371" i="132"/>
  <c r="AG370" i="132"/>
  <c r="AC370" i="132"/>
  <c r="AG369" i="132"/>
  <c r="AC369" i="132"/>
  <c r="AG368" i="132"/>
  <c r="AC368" i="132"/>
  <c r="AG367" i="132"/>
  <c r="AC367" i="132"/>
  <c r="AG366" i="132"/>
  <c r="AC366" i="132"/>
  <c r="AG365" i="132"/>
  <c r="AC365" i="132"/>
  <c r="AG364" i="132"/>
  <c r="AC364" i="132"/>
  <c r="AG363" i="132"/>
  <c r="AC363" i="132"/>
  <c r="AF362" i="132"/>
  <c r="AF363" i="132" s="1"/>
  <c r="AF364" i="132" s="1"/>
  <c r="AF365" i="132" s="1"/>
  <c r="AF366" i="132" s="1"/>
  <c r="W362" i="132"/>
  <c r="X362" i="132" s="1"/>
  <c r="Y362" i="132" s="1"/>
  <c r="Y368" i="132" s="1"/>
  <c r="AG361" i="132"/>
  <c r="AC361" i="132"/>
  <c r="AG360" i="132"/>
  <c r="AC360" i="132"/>
  <c r="AG359" i="132"/>
  <c r="AC359" i="132"/>
  <c r="AG358" i="132"/>
  <c r="AC358" i="132"/>
  <c r="AG357" i="132"/>
  <c r="AC357" i="132"/>
  <c r="AG356" i="132"/>
  <c r="AC356" i="132"/>
  <c r="AG355" i="132"/>
  <c r="AC355" i="132"/>
  <c r="AG354" i="132"/>
  <c r="AC354" i="132"/>
  <c r="AG353" i="132"/>
  <c r="AC353" i="132"/>
  <c r="AF352" i="132"/>
  <c r="AF353" i="132" s="1"/>
  <c r="AF354" i="132" s="1"/>
  <c r="AF355" i="132" s="1"/>
  <c r="AF356" i="132" s="1"/>
  <c r="W352" i="132"/>
  <c r="AG351" i="132"/>
  <c r="AC351" i="132"/>
  <c r="AG350" i="132"/>
  <c r="AC350" i="132"/>
  <c r="AG349" i="132"/>
  <c r="AC349" i="132"/>
  <c r="AG348" i="132"/>
  <c r="AC348" i="132"/>
  <c r="AG347" i="132"/>
  <c r="AC347" i="132"/>
  <c r="AG346" i="132"/>
  <c r="AC346" i="132"/>
  <c r="AG345" i="132"/>
  <c r="AC345" i="132"/>
  <c r="AG344" i="132"/>
  <c r="AC344" i="132"/>
  <c r="AG343" i="132"/>
  <c r="AC343" i="132"/>
  <c r="AF342" i="132"/>
  <c r="AF343" i="132" s="1"/>
  <c r="AF344" i="132" s="1"/>
  <c r="AF345" i="132" s="1"/>
  <c r="AF346" i="132" s="1"/>
  <c r="W342" i="132"/>
  <c r="X342" i="132" s="1"/>
  <c r="Y342" i="132" s="1"/>
  <c r="Y348" i="132" s="1"/>
  <c r="AG331" i="132"/>
  <c r="AC331" i="132"/>
  <c r="AG330" i="132"/>
  <c r="AC330" i="132"/>
  <c r="AG329" i="132"/>
  <c r="AC329" i="132"/>
  <c r="AG328" i="132"/>
  <c r="AC328" i="132"/>
  <c r="AG327" i="132"/>
  <c r="AC327" i="132"/>
  <c r="AG326" i="132"/>
  <c r="AC326" i="132"/>
  <c r="AG325" i="132"/>
  <c r="AC325" i="132"/>
  <c r="AG324" i="132"/>
  <c r="AC324" i="132"/>
  <c r="AG323" i="132"/>
  <c r="AC323" i="132"/>
  <c r="AF322" i="132"/>
  <c r="AF323" i="132" s="1"/>
  <c r="AF324" i="132" s="1"/>
  <c r="AF325" i="132" s="1"/>
  <c r="AF326" i="132" s="1"/>
  <c r="W322" i="132"/>
  <c r="AG321" i="132"/>
  <c r="AC321" i="132"/>
  <c r="AG320" i="132"/>
  <c r="AC320" i="132"/>
  <c r="AG319" i="132"/>
  <c r="AC319" i="132"/>
  <c r="AG318" i="132"/>
  <c r="AC318" i="132"/>
  <c r="AG317" i="132"/>
  <c r="AC317" i="132"/>
  <c r="AG316" i="132"/>
  <c r="AC316" i="132"/>
  <c r="AG315" i="132"/>
  <c r="AC315" i="132"/>
  <c r="AG314" i="132"/>
  <c r="AC314" i="132"/>
  <c r="AG313" i="132"/>
  <c r="AC313" i="132"/>
  <c r="AF312" i="132"/>
  <c r="AF313" i="132" s="1"/>
  <c r="AF314" i="132" s="1"/>
  <c r="AF315" i="132" s="1"/>
  <c r="AF316" i="132" s="1"/>
  <c r="W312" i="132"/>
  <c r="X312" i="132" s="1"/>
  <c r="Y312" i="132" s="1"/>
  <c r="Y318" i="132" s="1"/>
  <c r="AG311" i="132"/>
  <c r="AC311" i="132"/>
  <c r="AG310" i="132"/>
  <c r="AC310" i="132"/>
  <c r="AG309" i="132"/>
  <c r="AC309" i="132"/>
  <c r="AG308" i="132"/>
  <c r="AC308" i="132"/>
  <c r="AG307" i="132"/>
  <c r="AC307" i="132"/>
  <c r="AG306" i="132"/>
  <c r="AC306" i="132"/>
  <c r="AG305" i="132"/>
  <c r="AC305" i="132"/>
  <c r="AG304" i="132"/>
  <c r="AC304" i="132"/>
  <c r="AG303" i="132"/>
  <c r="AC303" i="132"/>
  <c r="AF302" i="132"/>
  <c r="AF303" i="132" s="1"/>
  <c r="AF304" i="132" s="1"/>
  <c r="AF305" i="132" s="1"/>
  <c r="AF306" i="132" s="1"/>
  <c r="W302" i="132"/>
  <c r="AG301" i="132"/>
  <c r="AC301" i="132"/>
  <c r="AG300" i="132"/>
  <c r="AC300" i="132"/>
  <c r="AG299" i="132"/>
  <c r="AC299" i="132"/>
  <c r="AG298" i="132"/>
  <c r="AC298" i="132"/>
  <c r="AG297" i="132"/>
  <c r="AC297" i="132"/>
  <c r="AG296" i="132"/>
  <c r="AC296" i="132"/>
  <c r="AG295" i="132"/>
  <c r="AC295" i="132"/>
  <c r="AG294" i="132"/>
  <c r="AC294" i="132"/>
  <c r="AG293" i="132"/>
  <c r="AC293" i="132"/>
  <c r="AF292" i="132"/>
  <c r="AF293" i="132" s="1"/>
  <c r="AF294" i="132" s="1"/>
  <c r="AF295" i="132" s="1"/>
  <c r="AF296" i="132" s="1"/>
  <c r="W292" i="132"/>
  <c r="X292" i="132" s="1"/>
  <c r="Y292" i="132" s="1"/>
  <c r="Y298" i="132" s="1"/>
  <c r="AG291" i="132"/>
  <c r="AC291" i="132"/>
  <c r="AG290" i="132"/>
  <c r="AC290" i="132"/>
  <c r="AG289" i="132"/>
  <c r="AC289" i="132"/>
  <c r="AG288" i="132"/>
  <c r="AC288" i="132"/>
  <c r="AG287" i="132"/>
  <c r="AC287" i="132"/>
  <c r="AG286" i="132"/>
  <c r="AC286" i="132"/>
  <c r="AG285" i="132"/>
  <c r="AC285" i="132"/>
  <c r="AG284" i="132"/>
  <c r="AC284" i="132"/>
  <c r="AG283" i="132"/>
  <c r="AC283" i="132"/>
  <c r="AF282" i="132"/>
  <c r="AF283" i="132" s="1"/>
  <c r="AF284" i="132" s="1"/>
  <c r="AF285" i="132" s="1"/>
  <c r="AF286" i="132" s="1"/>
  <c r="W282" i="132"/>
  <c r="AG281" i="132"/>
  <c r="AC281" i="132"/>
  <c r="AG280" i="132"/>
  <c r="AC280" i="132"/>
  <c r="AG279" i="132"/>
  <c r="AC279" i="132"/>
  <c r="AG278" i="132"/>
  <c r="AC278" i="132"/>
  <c r="AG277" i="132"/>
  <c r="AC277" i="132"/>
  <c r="AG276" i="132"/>
  <c r="AC276" i="132"/>
  <c r="AG275" i="132"/>
  <c r="AC275" i="132"/>
  <c r="AG274" i="132"/>
  <c r="AC274" i="132"/>
  <c r="AG273" i="132"/>
  <c r="AC273" i="132"/>
  <c r="AF272" i="132"/>
  <c r="AF273" i="132" s="1"/>
  <c r="AF274" i="132" s="1"/>
  <c r="AF275" i="132" s="1"/>
  <c r="AF276" i="132" s="1"/>
  <c r="W272" i="132"/>
  <c r="X272" i="132" s="1"/>
  <c r="Y272" i="132" s="1"/>
  <c r="Y278" i="132" s="1"/>
  <c r="AG271" i="132"/>
  <c r="AC271" i="132"/>
  <c r="AG270" i="132"/>
  <c r="AC270" i="132"/>
  <c r="AG269" i="132"/>
  <c r="AC269" i="132"/>
  <c r="AG268" i="132"/>
  <c r="AC268" i="132"/>
  <c r="AG267" i="132"/>
  <c r="AC267" i="132"/>
  <c r="AG266" i="132"/>
  <c r="AC266" i="132"/>
  <c r="AG265" i="132"/>
  <c r="AC265" i="132"/>
  <c r="AG264" i="132"/>
  <c r="AC264" i="132"/>
  <c r="AG263" i="132"/>
  <c r="AC263" i="132"/>
  <c r="AF262" i="132"/>
  <c r="AF263" i="132" s="1"/>
  <c r="AF264" i="132" s="1"/>
  <c r="AF265" i="132" s="1"/>
  <c r="AF266" i="132" s="1"/>
  <c r="W262" i="132"/>
  <c r="AG261" i="132"/>
  <c r="AC261" i="132"/>
  <c r="AG260" i="132"/>
  <c r="AC260" i="132"/>
  <c r="AG259" i="132"/>
  <c r="AC259" i="132"/>
  <c r="AG258" i="132"/>
  <c r="AC258" i="132"/>
  <c r="AG257" i="132"/>
  <c r="AC257" i="132"/>
  <c r="AG256" i="132"/>
  <c r="AC256" i="132"/>
  <c r="AG255" i="132"/>
  <c r="AC255" i="132"/>
  <c r="AG254" i="132"/>
  <c r="AC254" i="132"/>
  <c r="AG253" i="132"/>
  <c r="AC253" i="132"/>
  <c r="AF252" i="132"/>
  <c r="AF253" i="132" s="1"/>
  <c r="AF254" i="132" s="1"/>
  <c r="AF255" i="132" s="1"/>
  <c r="AF256" i="132" s="1"/>
  <c r="W252" i="132"/>
  <c r="X252" i="132" s="1"/>
  <c r="Y252" i="132" s="1"/>
  <c r="Y258" i="132" s="1"/>
  <c r="AG251" i="132"/>
  <c r="AC251" i="132"/>
  <c r="AG250" i="132"/>
  <c r="AC250" i="132"/>
  <c r="AG249" i="132"/>
  <c r="AC249" i="132"/>
  <c r="AG248" i="132"/>
  <c r="AC248" i="132"/>
  <c r="AG247" i="132"/>
  <c r="AC247" i="132"/>
  <c r="AG246" i="132"/>
  <c r="AC246" i="132"/>
  <c r="AG245" i="132"/>
  <c r="AC245" i="132"/>
  <c r="AG244" i="132"/>
  <c r="AC244" i="132"/>
  <c r="AG243" i="132"/>
  <c r="AC243" i="132"/>
  <c r="AF242" i="132"/>
  <c r="AF243" i="132" s="1"/>
  <c r="AF244" i="132" s="1"/>
  <c r="AF245" i="132" s="1"/>
  <c r="AF246" i="132" s="1"/>
  <c r="W242" i="132"/>
  <c r="AG241" i="132"/>
  <c r="AC241" i="132"/>
  <c r="AG240" i="132"/>
  <c r="AC240" i="132"/>
  <c r="AG239" i="132"/>
  <c r="AC239" i="132"/>
  <c r="AG238" i="132"/>
  <c r="AC238" i="132"/>
  <c r="AG237" i="132"/>
  <c r="AC237" i="132"/>
  <c r="AG236" i="132"/>
  <c r="AC236" i="132"/>
  <c r="AG235" i="132"/>
  <c r="AC235" i="132"/>
  <c r="AG234" i="132"/>
  <c r="AC234" i="132"/>
  <c r="AG233" i="132"/>
  <c r="AC233" i="132"/>
  <c r="AF232" i="132"/>
  <c r="AF233" i="132" s="1"/>
  <c r="AF234" i="132" s="1"/>
  <c r="AF235" i="132" s="1"/>
  <c r="AF236" i="132" s="1"/>
  <c r="W232" i="132"/>
  <c r="AG231" i="132"/>
  <c r="AC231" i="132"/>
  <c r="AG230" i="132"/>
  <c r="AC230" i="132"/>
  <c r="AG229" i="132"/>
  <c r="AC229" i="132"/>
  <c r="AG228" i="132"/>
  <c r="AC228" i="132"/>
  <c r="AG227" i="132"/>
  <c r="AC227" i="132"/>
  <c r="AG226" i="132"/>
  <c r="AC226" i="132"/>
  <c r="AG225" i="132"/>
  <c r="AC225" i="132"/>
  <c r="AG224" i="132"/>
  <c r="AC224" i="132"/>
  <c r="AG223" i="132"/>
  <c r="AC223" i="132"/>
  <c r="AF222" i="132"/>
  <c r="AF223" i="132" s="1"/>
  <c r="AF224" i="132" s="1"/>
  <c r="AF225" i="132" s="1"/>
  <c r="AF226" i="132" s="1"/>
  <c r="W222" i="132"/>
  <c r="AG221" i="132"/>
  <c r="AC221" i="132"/>
  <c r="AG220" i="132"/>
  <c r="AC220" i="132"/>
  <c r="AG219" i="132"/>
  <c r="AC219" i="132"/>
  <c r="AG218" i="132"/>
  <c r="AC218" i="132"/>
  <c r="AG217" i="132"/>
  <c r="AC217" i="132"/>
  <c r="AG216" i="132"/>
  <c r="AC216" i="132"/>
  <c r="AG215" i="132"/>
  <c r="AC215" i="132"/>
  <c r="AG214" i="132"/>
  <c r="AC214" i="132"/>
  <c r="AG213" i="132"/>
  <c r="AC213" i="132"/>
  <c r="AF212" i="132"/>
  <c r="AF213" i="132" s="1"/>
  <c r="AF214" i="132" s="1"/>
  <c r="AF215" i="132" s="1"/>
  <c r="AF216" i="132" s="1"/>
  <c r="W212" i="132"/>
  <c r="AG211" i="132"/>
  <c r="AC211" i="132"/>
  <c r="AG210" i="132"/>
  <c r="AC210" i="132"/>
  <c r="AG209" i="132"/>
  <c r="AC209" i="132"/>
  <c r="AG208" i="132"/>
  <c r="AC208" i="132"/>
  <c r="AG207" i="132"/>
  <c r="AC207" i="132"/>
  <c r="AG206" i="132"/>
  <c r="AC206" i="132"/>
  <c r="AG205" i="132"/>
  <c r="AC205" i="132"/>
  <c r="AG204" i="132"/>
  <c r="AC204" i="132"/>
  <c r="AG203" i="132"/>
  <c r="AC203" i="132"/>
  <c r="AF202" i="132"/>
  <c r="AF203" i="132" s="1"/>
  <c r="AF204" i="132" s="1"/>
  <c r="AF205" i="132" s="1"/>
  <c r="AF206" i="132" s="1"/>
  <c r="W202" i="132"/>
  <c r="AG201" i="132"/>
  <c r="AC201" i="132"/>
  <c r="AG200" i="132"/>
  <c r="AC200" i="132"/>
  <c r="AG199" i="132"/>
  <c r="AC199" i="132"/>
  <c r="AG198" i="132"/>
  <c r="AC198" i="132"/>
  <c r="AG197" i="132"/>
  <c r="AC197" i="132"/>
  <c r="AG196" i="132"/>
  <c r="AC196" i="132"/>
  <c r="AG195" i="132"/>
  <c r="AC195" i="132"/>
  <c r="AG194" i="132"/>
  <c r="AC194" i="132"/>
  <c r="AG193" i="132"/>
  <c r="AC193" i="132"/>
  <c r="AF192" i="132"/>
  <c r="AF193" i="132" s="1"/>
  <c r="AF194" i="132" s="1"/>
  <c r="AF195" i="132" s="1"/>
  <c r="AF196" i="132" s="1"/>
  <c r="W192" i="132"/>
  <c r="X192" i="132" s="1"/>
  <c r="Y192" i="132" s="1"/>
  <c r="Y198" i="132" s="1"/>
  <c r="AG191" i="132"/>
  <c r="AC191" i="132"/>
  <c r="AG190" i="132"/>
  <c r="AC190" i="132"/>
  <c r="AG189" i="132"/>
  <c r="AC189" i="132"/>
  <c r="AG188" i="132"/>
  <c r="AC188" i="132"/>
  <c r="AG187" i="132"/>
  <c r="AC187" i="132"/>
  <c r="AG186" i="132"/>
  <c r="AC186" i="132"/>
  <c r="AG185" i="132"/>
  <c r="AC185" i="132"/>
  <c r="AG184" i="132"/>
  <c r="AC184" i="132"/>
  <c r="AG183" i="132"/>
  <c r="AC183" i="132"/>
  <c r="AF182" i="132"/>
  <c r="AF183" i="132" s="1"/>
  <c r="AF184" i="132" s="1"/>
  <c r="AF185" i="132" s="1"/>
  <c r="AF186" i="132" s="1"/>
  <c r="W182" i="132"/>
  <c r="AG181" i="132"/>
  <c r="AC181" i="132"/>
  <c r="AG180" i="132"/>
  <c r="AC180" i="132"/>
  <c r="AG179" i="132"/>
  <c r="AC179" i="132"/>
  <c r="AG178" i="132"/>
  <c r="AC178" i="132"/>
  <c r="AG177" i="132"/>
  <c r="AC177" i="132"/>
  <c r="AG176" i="132"/>
  <c r="AC176" i="132"/>
  <c r="AG175" i="132"/>
  <c r="AC175" i="132"/>
  <c r="AG174" i="132"/>
  <c r="AC174" i="132"/>
  <c r="AG173" i="132"/>
  <c r="AC173" i="132"/>
  <c r="AF172" i="132"/>
  <c r="AF173" i="132" s="1"/>
  <c r="AF174" i="132" s="1"/>
  <c r="AF175" i="132" s="1"/>
  <c r="AF176" i="132" s="1"/>
  <c r="W172" i="132"/>
  <c r="X172" i="132" s="1"/>
  <c r="Y172" i="132" s="1"/>
  <c r="Y178" i="132" s="1"/>
  <c r="AG171" i="132"/>
  <c r="AC171" i="132"/>
  <c r="AG170" i="132"/>
  <c r="AC170" i="132"/>
  <c r="AG169" i="132"/>
  <c r="AC169" i="132"/>
  <c r="AG168" i="132"/>
  <c r="AC168" i="132"/>
  <c r="AG167" i="132"/>
  <c r="AC167" i="132"/>
  <c r="AG166" i="132"/>
  <c r="AC166" i="132"/>
  <c r="AG165" i="132"/>
  <c r="AC165" i="132"/>
  <c r="AG164" i="132"/>
  <c r="AC164" i="132"/>
  <c r="AG163" i="132"/>
  <c r="AC163" i="132"/>
  <c r="AF162" i="132"/>
  <c r="AF163" i="132" s="1"/>
  <c r="AF164" i="132" s="1"/>
  <c r="AF165" i="132" s="1"/>
  <c r="AF166" i="132" s="1"/>
  <c r="W162" i="132"/>
  <c r="AG161" i="132"/>
  <c r="AC161" i="132"/>
  <c r="AG160" i="132"/>
  <c r="AC160" i="132"/>
  <c r="AG159" i="132"/>
  <c r="AC159" i="132"/>
  <c r="AG158" i="132"/>
  <c r="AC158" i="132"/>
  <c r="AG157" i="132"/>
  <c r="AC157" i="132"/>
  <c r="AG156" i="132"/>
  <c r="AC156" i="132"/>
  <c r="AG155" i="132"/>
  <c r="AC155" i="132"/>
  <c r="AG154" i="132"/>
  <c r="AC154" i="132"/>
  <c r="AG153" i="132"/>
  <c r="AC153" i="132"/>
  <c r="AF152" i="132"/>
  <c r="AF153" i="132" s="1"/>
  <c r="AF154" i="132" s="1"/>
  <c r="AF155" i="132" s="1"/>
  <c r="AF156" i="132" s="1"/>
  <c r="W152" i="132"/>
  <c r="X152" i="132" s="1"/>
  <c r="AG151" i="132"/>
  <c r="AC151" i="132"/>
  <c r="AG150" i="132"/>
  <c r="AC150" i="132"/>
  <c r="AG149" i="132"/>
  <c r="AC149" i="132"/>
  <c r="AG148" i="132"/>
  <c r="AC148" i="132"/>
  <c r="AG147" i="132"/>
  <c r="AC147" i="132"/>
  <c r="AG146" i="132"/>
  <c r="AC146" i="132"/>
  <c r="AG145" i="132"/>
  <c r="AC145" i="132"/>
  <c r="AG144" i="132"/>
  <c r="AC144" i="132"/>
  <c r="AG143" i="132"/>
  <c r="AC143" i="132"/>
  <c r="AF142" i="132"/>
  <c r="AF143" i="132" s="1"/>
  <c r="AF144" i="132" s="1"/>
  <c r="AF145" i="132" s="1"/>
  <c r="AF146" i="132" s="1"/>
  <c r="W142" i="132"/>
  <c r="X142" i="132" s="1"/>
  <c r="AG141" i="132"/>
  <c r="AC141" i="132"/>
  <c r="AG140" i="132"/>
  <c r="AC140" i="132"/>
  <c r="AG139" i="132"/>
  <c r="AC139" i="132"/>
  <c r="AG138" i="132"/>
  <c r="AC138" i="132"/>
  <c r="AG137" i="132"/>
  <c r="AC137" i="132"/>
  <c r="AG136" i="132"/>
  <c r="AC136" i="132"/>
  <c r="AG135" i="132"/>
  <c r="AC135" i="132"/>
  <c r="AG134" i="132"/>
  <c r="AC134" i="132"/>
  <c r="AG133" i="132"/>
  <c r="AC133" i="132"/>
  <c r="AF132" i="132"/>
  <c r="AF133" i="132" s="1"/>
  <c r="AF134" i="132" s="1"/>
  <c r="AF135" i="132" s="1"/>
  <c r="AF136" i="132" s="1"/>
  <c r="W132" i="132"/>
  <c r="AG131" i="132"/>
  <c r="AC131" i="132"/>
  <c r="AG130" i="132"/>
  <c r="AC130" i="132"/>
  <c r="AG129" i="132"/>
  <c r="AC129" i="132"/>
  <c r="AG128" i="132"/>
  <c r="AC128" i="132"/>
  <c r="AG127" i="132"/>
  <c r="AC127" i="132"/>
  <c r="AG126" i="132"/>
  <c r="AC126" i="132"/>
  <c r="AG125" i="132"/>
  <c r="AC125" i="132"/>
  <c r="AG124" i="132"/>
  <c r="AC124" i="132"/>
  <c r="AG123" i="132"/>
  <c r="AC123" i="132"/>
  <c r="AF122" i="132"/>
  <c r="AF123" i="132" s="1"/>
  <c r="AF124" i="132" s="1"/>
  <c r="AF125" i="132" s="1"/>
  <c r="AF126" i="132" s="1"/>
  <c r="W122" i="132"/>
  <c r="X122" i="132" s="1"/>
  <c r="AG121" i="132"/>
  <c r="AC121" i="132"/>
  <c r="AG120" i="132"/>
  <c r="AC120" i="132"/>
  <c r="AG119" i="132"/>
  <c r="AC119" i="132"/>
  <c r="AG118" i="132"/>
  <c r="AC118" i="132"/>
  <c r="AG117" i="132"/>
  <c r="AC117" i="132"/>
  <c r="AG116" i="132"/>
  <c r="AC116" i="132"/>
  <c r="AG115" i="132"/>
  <c r="AC115" i="132"/>
  <c r="AG114" i="132"/>
  <c r="AC114" i="132"/>
  <c r="AG113" i="132"/>
  <c r="AC113" i="132"/>
  <c r="AF112" i="132"/>
  <c r="AF113" i="132" s="1"/>
  <c r="AF114" i="132" s="1"/>
  <c r="AF115" i="132" s="1"/>
  <c r="AF116" i="132" s="1"/>
  <c r="W112" i="132"/>
  <c r="AG111" i="132"/>
  <c r="AC111" i="132"/>
  <c r="AG110" i="132"/>
  <c r="AC110" i="132"/>
  <c r="AG109" i="132"/>
  <c r="AC109" i="132"/>
  <c r="AG108" i="132"/>
  <c r="AC108" i="132"/>
  <c r="AG107" i="132"/>
  <c r="AC107" i="132"/>
  <c r="AG106" i="132"/>
  <c r="AC106" i="132"/>
  <c r="AG105" i="132"/>
  <c r="AC105" i="132"/>
  <c r="AG104" i="132"/>
  <c r="AC104" i="132"/>
  <c r="AG103" i="132"/>
  <c r="AC103" i="132"/>
  <c r="AF102" i="132"/>
  <c r="AF103" i="132" s="1"/>
  <c r="AF104" i="132" s="1"/>
  <c r="AF105" i="132" s="1"/>
  <c r="AF106" i="132" s="1"/>
  <c r="W102" i="132"/>
  <c r="AG101" i="132"/>
  <c r="AC101" i="132"/>
  <c r="AG100" i="132"/>
  <c r="AC100" i="132"/>
  <c r="AG99" i="132"/>
  <c r="AC99" i="132"/>
  <c r="AG98" i="132"/>
  <c r="AC98" i="132"/>
  <c r="AG97" i="132"/>
  <c r="AC97" i="132"/>
  <c r="AG96" i="132"/>
  <c r="AC96" i="132"/>
  <c r="AG95" i="132"/>
  <c r="AC95" i="132"/>
  <c r="AG94" i="132"/>
  <c r="AC94" i="132"/>
  <c r="AG93" i="132"/>
  <c r="AC93" i="132"/>
  <c r="AF92" i="132"/>
  <c r="AF93" i="132" s="1"/>
  <c r="AF94" i="132" s="1"/>
  <c r="AF95" i="132" s="1"/>
  <c r="AF96" i="132" s="1"/>
  <c r="W92" i="132"/>
  <c r="X92" i="132" s="1"/>
  <c r="Y92" i="132" s="1"/>
  <c r="Y98" i="132" s="1"/>
  <c r="AG91" i="132"/>
  <c r="AC91" i="132"/>
  <c r="AG90" i="132"/>
  <c r="AC90" i="132"/>
  <c r="AG89" i="132"/>
  <c r="AC89" i="132"/>
  <c r="AG88" i="132"/>
  <c r="AC88" i="132"/>
  <c r="AG87" i="132"/>
  <c r="AC87" i="132"/>
  <c r="AG86" i="132"/>
  <c r="AC86" i="132"/>
  <c r="AG85" i="132"/>
  <c r="AC85" i="132"/>
  <c r="AG84" i="132"/>
  <c r="AC84" i="132"/>
  <c r="AG83" i="132"/>
  <c r="AC83" i="132"/>
  <c r="AF82" i="132"/>
  <c r="AF83" i="132" s="1"/>
  <c r="AF84" i="132" s="1"/>
  <c r="AF85" i="132" s="1"/>
  <c r="AF86" i="132" s="1"/>
  <c r="W82" i="132"/>
  <c r="AG81" i="132"/>
  <c r="AC81" i="132"/>
  <c r="AG80" i="132"/>
  <c r="AC80" i="132"/>
  <c r="AG79" i="132"/>
  <c r="AC79" i="132"/>
  <c r="AG78" i="132"/>
  <c r="AC78" i="132"/>
  <c r="AG77" i="132"/>
  <c r="AC77" i="132"/>
  <c r="F19" i="149" s="1"/>
  <c r="AG76" i="132"/>
  <c r="AC76" i="132"/>
  <c r="AG75" i="132"/>
  <c r="AC75" i="132"/>
  <c r="AG74" i="132"/>
  <c r="AC74" i="132"/>
  <c r="AG73" i="132"/>
  <c r="AC73" i="132"/>
  <c r="AF72" i="132"/>
  <c r="AF73" i="132" s="1"/>
  <c r="AF74" i="132" s="1"/>
  <c r="AF75" i="132" s="1"/>
  <c r="AF76" i="132" s="1"/>
  <c r="W72" i="132"/>
  <c r="AG70" i="132"/>
  <c r="AC70" i="132"/>
  <c r="AG69" i="132"/>
  <c r="AC69" i="132"/>
  <c r="AG68" i="132"/>
  <c r="AC68" i="132"/>
  <c r="AG67" i="132"/>
  <c r="AC67" i="132"/>
  <c r="AG66" i="132"/>
  <c r="AC66" i="132"/>
  <c r="AG65" i="132"/>
  <c r="AC65" i="132"/>
  <c r="AG64" i="132"/>
  <c r="AC64" i="132"/>
  <c r="AG63" i="132"/>
  <c r="AC63" i="132"/>
  <c r="AG62" i="132"/>
  <c r="AC62" i="132"/>
  <c r="AF61" i="132"/>
  <c r="AF62" i="132" s="1"/>
  <c r="AF63" i="132" s="1"/>
  <c r="AF64" i="132" s="1"/>
  <c r="AF65" i="132" s="1"/>
  <c r="AF66" i="132" s="1"/>
  <c r="AF67" i="132" s="1"/>
  <c r="AF68" i="132" s="1"/>
  <c r="AF69" i="132" s="1"/>
  <c r="AF70" i="132" s="1"/>
  <c r="W61" i="132"/>
  <c r="Z61" i="132" s="1"/>
  <c r="AG60" i="132"/>
  <c r="AC60" i="132"/>
  <c r="AG59" i="132"/>
  <c r="AC59" i="132"/>
  <c r="AG58" i="132"/>
  <c r="AC58" i="132"/>
  <c r="AG57" i="132"/>
  <c r="AC57" i="132"/>
  <c r="AG56" i="132"/>
  <c r="AC56" i="132"/>
  <c r="F8" i="149" s="1"/>
  <c r="AG55" i="132"/>
  <c r="AC55" i="132"/>
  <c r="AG54" i="132"/>
  <c r="AC54" i="132"/>
  <c r="AG53" i="132"/>
  <c r="AC53" i="132"/>
  <c r="AG52" i="132"/>
  <c r="AC52" i="132"/>
  <c r="AF51" i="132"/>
  <c r="AF52" i="132" s="1"/>
  <c r="AF53" i="132" s="1"/>
  <c r="AF54" i="132" s="1"/>
  <c r="W51" i="132"/>
  <c r="AG50" i="132"/>
  <c r="AC50" i="132"/>
  <c r="AG49" i="132"/>
  <c r="AC49" i="132"/>
  <c r="AG48" i="132"/>
  <c r="AC48" i="132"/>
  <c r="AG47" i="132"/>
  <c r="AC47" i="132"/>
  <c r="AG46" i="132"/>
  <c r="AC46" i="132"/>
  <c r="AG45" i="132"/>
  <c r="AC45" i="132"/>
  <c r="AG44" i="132"/>
  <c r="AC44" i="132"/>
  <c r="AG43" i="132"/>
  <c r="AC43" i="132"/>
  <c r="AG42" i="132"/>
  <c r="AC42" i="132"/>
  <c r="AF41" i="132"/>
  <c r="AF42" i="132" s="1"/>
  <c r="AF43" i="132" s="1"/>
  <c r="W41" i="132"/>
  <c r="AG40" i="132"/>
  <c r="AC40" i="132"/>
  <c r="AG39" i="132"/>
  <c r="AC39" i="132"/>
  <c r="AG38" i="132"/>
  <c r="AC38" i="132"/>
  <c r="AG37" i="132"/>
  <c r="AC37" i="132"/>
  <c r="AG36" i="132"/>
  <c r="AC36" i="132"/>
  <c r="AG35" i="132"/>
  <c r="AC35" i="132"/>
  <c r="F46" i="149" s="1"/>
  <c r="AG34" i="132"/>
  <c r="AC34" i="132"/>
  <c r="AG33" i="132"/>
  <c r="AC33" i="132"/>
  <c r="AG32" i="132"/>
  <c r="AC32" i="132"/>
  <c r="AF31" i="132"/>
  <c r="AF32" i="132" s="1"/>
  <c r="AF33" i="132" s="1"/>
  <c r="AF34" i="132" s="1"/>
  <c r="AF35" i="132" s="1"/>
  <c r="AF36" i="132" s="1"/>
  <c r="AF37" i="132" s="1"/>
  <c r="AF38" i="132" s="1"/>
  <c r="AF39" i="132" s="1"/>
  <c r="AF40" i="132" s="1"/>
  <c r="W31" i="132"/>
  <c r="Z31" i="132" s="1"/>
  <c r="AG29" i="132"/>
  <c r="AC29" i="132"/>
  <c r="AG28" i="132"/>
  <c r="AC28" i="132"/>
  <c r="AG27" i="132"/>
  <c r="AC27" i="132"/>
  <c r="AG26" i="132"/>
  <c r="AC26" i="132"/>
  <c r="AG25" i="132"/>
  <c r="AC25" i="132"/>
  <c r="AG24" i="132"/>
  <c r="AC24" i="132"/>
  <c r="F12" i="149" s="1"/>
  <c r="AG23" i="132"/>
  <c r="AC23" i="132"/>
  <c r="AF22" i="132"/>
  <c r="AF23" i="132" s="1"/>
  <c r="AF24" i="132" s="1"/>
  <c r="AF25" i="132" s="1"/>
  <c r="AF26" i="132" s="1"/>
  <c r="AF27" i="132" s="1"/>
  <c r="AF28" i="132" s="1"/>
  <c r="AF29" i="132" s="1"/>
  <c r="W22" i="132"/>
  <c r="AG21" i="132"/>
  <c r="AC21" i="132"/>
  <c r="AG20" i="132"/>
  <c r="AC20" i="132"/>
  <c r="AG19" i="132"/>
  <c r="AC19" i="132"/>
  <c r="AG18" i="132"/>
  <c r="AC18" i="132"/>
  <c r="AG17" i="132"/>
  <c r="AC17" i="132"/>
  <c r="F9" i="149" s="1"/>
  <c r="AG16" i="132"/>
  <c r="AC16" i="132"/>
  <c r="AG15" i="132"/>
  <c r="AC15" i="132"/>
  <c r="AF14" i="132"/>
  <c r="AF15" i="132" s="1"/>
  <c r="AF16" i="132" s="1"/>
  <c r="AF17" i="132" s="1"/>
  <c r="AF18" i="132" s="1"/>
  <c r="AF19" i="132" s="1"/>
  <c r="AF20" i="132" s="1"/>
  <c r="AF21" i="132" s="1"/>
  <c r="W14" i="132"/>
  <c r="Z14" i="132" s="1"/>
  <c r="AG12" i="132"/>
  <c r="AC12" i="132"/>
  <c r="AG11" i="132"/>
  <c r="AC11" i="132"/>
  <c r="AG10" i="132"/>
  <c r="AC10" i="132"/>
  <c r="AG9" i="132"/>
  <c r="AC9" i="132"/>
  <c r="AG8" i="132"/>
  <c r="AC8" i="132"/>
  <c r="AG7" i="132"/>
  <c r="AC7" i="132"/>
  <c r="AG6" i="132"/>
  <c r="AC6" i="132"/>
  <c r="AF5" i="132"/>
  <c r="AF6" i="132" s="1"/>
  <c r="AF7" i="132" s="1"/>
  <c r="AF8" i="132" s="1"/>
  <c r="AF9" i="132" s="1"/>
  <c r="AF10" i="132" s="1"/>
  <c r="AF11" i="132" s="1"/>
  <c r="AF12" i="132" s="1"/>
  <c r="W5" i="132"/>
  <c r="Z5" i="132" s="1"/>
  <c r="U1" i="132"/>
  <c r="K35" i="172"/>
  <c r="K34" i="172"/>
  <c r="K33" i="172"/>
  <c r="K32" i="172"/>
  <c r="K28" i="172"/>
  <c r="K25" i="172"/>
  <c r="K21" i="172"/>
  <c r="K20" i="172"/>
  <c r="K19" i="172"/>
  <c r="K18" i="172"/>
  <c r="K14" i="172"/>
  <c r="K11" i="172"/>
  <c r="J5" i="172"/>
  <c r="B3" i="172"/>
  <c r="K1" i="172"/>
  <c r="B37" i="133"/>
  <c r="C30" i="133"/>
  <c r="H29" i="133"/>
  <c r="G29" i="133"/>
  <c r="F29" i="133"/>
  <c r="E29" i="133"/>
  <c r="D29" i="133"/>
  <c r="C29" i="133"/>
  <c r="E22" i="133"/>
  <c r="D16" i="133"/>
  <c r="C16" i="133"/>
  <c r="D15" i="133"/>
  <c r="C15" i="133"/>
  <c r="C1" i="133"/>
  <c r="C3" i="155" s="1"/>
  <c r="G37" i="147"/>
  <c r="F11" i="161" l="1"/>
  <c r="P52" i="161"/>
  <c r="W71" i="132"/>
  <c r="F38" i="149"/>
  <c r="Z51" i="132"/>
  <c r="AA51" i="132" s="1"/>
  <c r="Z22" i="132"/>
  <c r="E7" i="133" s="1"/>
  <c r="Z41" i="132"/>
  <c r="AA41" i="132" s="1"/>
  <c r="P42" i="161"/>
  <c r="X638" i="132"/>
  <c r="Y638" i="132" s="1"/>
  <c r="Y643" i="132" s="1"/>
  <c r="J11" i="170"/>
  <c r="I9" i="151"/>
  <c r="H9" i="151"/>
  <c r="G10" i="151"/>
  <c r="H3" i="151"/>
  <c r="J24" i="133"/>
  <c r="E3" i="151"/>
  <c r="Q8" i="151"/>
  <c r="Y595" i="132"/>
  <c r="AH595" i="132" s="1"/>
  <c r="Y596" i="132"/>
  <c r="AH596" i="132" s="1"/>
  <c r="P22" i="161"/>
  <c r="P30" i="161"/>
  <c r="P34" i="161"/>
  <c r="P27" i="177"/>
  <c r="P43" i="177"/>
  <c r="P17" i="161"/>
  <c r="P45" i="161"/>
  <c r="J10" i="161"/>
  <c r="P50" i="177"/>
  <c r="P54" i="177"/>
  <c r="G11" i="161"/>
  <c r="E11" i="161"/>
  <c r="E10" i="161" s="1"/>
  <c r="I11" i="161"/>
  <c r="I10" i="161" s="1"/>
  <c r="P38" i="161"/>
  <c r="O49" i="177"/>
  <c r="G11" i="162"/>
  <c r="J12" i="162"/>
  <c r="J12" i="165"/>
  <c r="J13" i="165"/>
  <c r="P39" i="161"/>
  <c r="P43" i="161"/>
  <c r="P50" i="161"/>
  <c r="P51" i="161"/>
  <c r="K13" i="177"/>
  <c r="P52" i="177"/>
  <c r="I7" i="149"/>
  <c r="H10" i="165"/>
  <c r="G23" i="133"/>
  <c r="N3" i="150"/>
  <c r="P23" i="161"/>
  <c r="P26" i="161"/>
  <c r="P27" i="161"/>
  <c r="P47" i="161"/>
  <c r="P53" i="161"/>
  <c r="F11" i="177"/>
  <c r="O12" i="177"/>
  <c r="P19" i="177"/>
  <c r="P31" i="177"/>
  <c r="P35" i="177"/>
  <c r="P48" i="177"/>
  <c r="L14" i="177"/>
  <c r="H10" i="178"/>
  <c r="I10" i="177"/>
  <c r="F10" i="162"/>
  <c r="I11" i="170"/>
  <c r="G10" i="166"/>
  <c r="K36" i="176"/>
  <c r="L48" i="161"/>
  <c r="O12" i="161"/>
  <c r="P28" i="161"/>
  <c r="P32" i="161"/>
  <c r="P25" i="177"/>
  <c r="P29" i="177"/>
  <c r="P41" i="177"/>
  <c r="P46" i="177"/>
  <c r="P56" i="177"/>
  <c r="I12" i="162"/>
  <c r="H11" i="162"/>
  <c r="H10" i="162" s="1"/>
  <c r="G10" i="165"/>
  <c r="G10" i="161"/>
  <c r="N14" i="161"/>
  <c r="F10" i="161"/>
  <c r="F10" i="177"/>
  <c r="K14" i="161"/>
  <c r="I9" i="170"/>
  <c r="C21" i="133"/>
  <c r="BB5" i="139"/>
  <c r="H11" i="161"/>
  <c r="P18" i="161"/>
  <c r="P24" i="161"/>
  <c r="P31" i="161"/>
  <c r="P40" i="161"/>
  <c r="P54" i="161"/>
  <c r="J11" i="177"/>
  <c r="J10" i="177" s="1"/>
  <c r="P18" i="177"/>
  <c r="P28" i="177"/>
  <c r="P34" i="177"/>
  <c r="P44" i="177"/>
  <c r="J11" i="169"/>
  <c r="E11" i="165"/>
  <c r="J10" i="170"/>
  <c r="J12" i="166"/>
  <c r="C23" i="133"/>
  <c r="L36" i="176"/>
  <c r="D23" i="133" s="1"/>
  <c r="N12" i="161"/>
  <c r="O13" i="161"/>
  <c r="P16" i="161"/>
  <c r="P19" i="161"/>
  <c r="P35" i="161"/>
  <c r="O48" i="161"/>
  <c r="P22" i="177"/>
  <c r="P26" i="177"/>
  <c r="P38" i="177"/>
  <c r="P42" i="177"/>
  <c r="P53" i="177"/>
  <c r="O14" i="164"/>
  <c r="E11" i="162"/>
  <c r="E10" i="162" s="1"/>
  <c r="J13" i="162"/>
  <c r="F11" i="165"/>
  <c r="F10" i="165" s="1"/>
  <c r="I13" i="165"/>
  <c r="B1" i="150"/>
  <c r="E1" i="183"/>
  <c r="M48" i="161"/>
  <c r="Q48" i="161" s="1"/>
  <c r="N13" i="161"/>
  <c r="O14" i="161"/>
  <c r="P20" i="161"/>
  <c r="P36" i="161"/>
  <c r="K12" i="177"/>
  <c r="P23" i="177"/>
  <c r="P39" i="177"/>
  <c r="M49" i="177"/>
  <c r="Q49" i="177" s="1"/>
  <c r="K49" i="177"/>
  <c r="J10" i="169"/>
  <c r="J48" i="165"/>
  <c r="J14" i="165" s="1"/>
  <c r="Q63" i="164"/>
  <c r="F10" i="179"/>
  <c r="G10" i="178"/>
  <c r="K12" i="180"/>
  <c r="E10" i="180"/>
  <c r="I11" i="179"/>
  <c r="Q62" i="164"/>
  <c r="K11" i="178"/>
  <c r="Q53" i="164"/>
  <c r="Q30" i="164"/>
  <c r="Q34" i="164"/>
  <c r="Q18" i="164"/>
  <c r="Q22" i="164"/>
  <c r="Q26" i="164"/>
  <c r="J3" i="150"/>
  <c r="G21" i="133"/>
  <c r="L5" i="149"/>
  <c r="K5" i="176"/>
  <c r="F21" i="133" s="1"/>
  <c r="M10" i="176"/>
  <c r="L5" i="176"/>
  <c r="M6" i="176"/>
  <c r="L21" i="149"/>
  <c r="L22" i="149"/>
  <c r="H10" i="151"/>
  <c r="F10" i="178"/>
  <c r="J10" i="178"/>
  <c r="K12" i="179"/>
  <c r="J11" i="180"/>
  <c r="K11" i="180"/>
  <c r="F10" i="180"/>
  <c r="G10" i="153"/>
  <c r="H11" i="153"/>
  <c r="F10" i="153"/>
  <c r="H10" i="179"/>
  <c r="J12" i="179"/>
  <c r="J13" i="179"/>
  <c r="G11" i="179"/>
  <c r="Q59" i="164"/>
  <c r="Q16" i="164"/>
  <c r="N12" i="164"/>
  <c r="Q19" i="164"/>
  <c r="Q23" i="164"/>
  <c r="Q27" i="164"/>
  <c r="Q31" i="164"/>
  <c r="Q35" i="164"/>
  <c r="Q48" i="164"/>
  <c r="O12" i="164"/>
  <c r="O11" i="164" s="1"/>
  <c r="O10" i="164" s="1"/>
  <c r="H10" i="164"/>
  <c r="Q52" i="164"/>
  <c r="L51" i="164"/>
  <c r="Q37" i="164"/>
  <c r="Q45" i="164"/>
  <c r="Q20" i="164"/>
  <c r="Q24" i="164"/>
  <c r="Q28" i="164"/>
  <c r="Q32" i="164"/>
  <c r="Q36" i="164"/>
  <c r="Q39" i="164"/>
  <c r="F23" i="133"/>
  <c r="E23" i="133"/>
  <c r="M7" i="176"/>
  <c r="D21" i="133"/>
  <c r="P30" i="150"/>
  <c r="M12" i="161"/>
  <c r="M13" i="161"/>
  <c r="D1" i="180"/>
  <c r="D1" i="170"/>
  <c r="D1" i="165"/>
  <c r="D1" i="171"/>
  <c r="C1" i="153"/>
  <c r="D1" i="169"/>
  <c r="D1" i="178"/>
  <c r="E2" i="149"/>
  <c r="D1" i="166"/>
  <c r="E1" i="179"/>
  <c r="E1" i="164"/>
  <c r="C1" i="132"/>
  <c r="AE211" i="132" s="1"/>
  <c r="D1" i="162"/>
  <c r="D1" i="161"/>
  <c r="C2" i="139"/>
  <c r="B2" i="151"/>
  <c r="K16" i="176"/>
  <c r="F22" i="133"/>
  <c r="M18" i="176"/>
  <c r="C22" i="133"/>
  <c r="L12" i="161"/>
  <c r="L13" i="161"/>
  <c r="L14" i="161"/>
  <c r="N48" i="161"/>
  <c r="P49" i="161"/>
  <c r="K48" i="161"/>
  <c r="G10" i="162"/>
  <c r="I10" i="151"/>
  <c r="N13" i="177"/>
  <c r="J26" i="133"/>
  <c r="G22" i="133"/>
  <c r="M38" i="176"/>
  <c r="AX5" i="139"/>
  <c r="K11" i="161"/>
  <c r="K10" i="161" s="1"/>
  <c r="K12" i="161"/>
  <c r="K13" i="161"/>
  <c r="P25" i="161"/>
  <c r="P33" i="161"/>
  <c r="P41" i="161"/>
  <c r="P55" i="161"/>
  <c r="E11" i="177"/>
  <c r="E10" i="177" s="1"/>
  <c r="H11" i="177"/>
  <c r="L11" i="177" s="1"/>
  <c r="L10" i="177" s="1"/>
  <c r="L12" i="177"/>
  <c r="O14" i="177"/>
  <c r="P30" i="177"/>
  <c r="P36" i="177"/>
  <c r="L49" i="177"/>
  <c r="P51" i="177"/>
  <c r="G10" i="164"/>
  <c r="F11" i="164"/>
  <c r="F10" i="164" s="1"/>
  <c r="L13" i="164"/>
  <c r="I13" i="162"/>
  <c r="I14" i="162"/>
  <c r="J47" i="162"/>
  <c r="J14" i="162" s="1"/>
  <c r="I10" i="170"/>
  <c r="G10" i="180"/>
  <c r="H12" i="153"/>
  <c r="E10" i="166"/>
  <c r="J11" i="166"/>
  <c r="I11" i="166"/>
  <c r="P12" i="164"/>
  <c r="M12" i="164"/>
  <c r="I11" i="164"/>
  <c r="M11" i="164" s="1"/>
  <c r="L12" i="178"/>
  <c r="K12" i="178"/>
  <c r="N14" i="177"/>
  <c r="K14" i="177"/>
  <c r="I10" i="169"/>
  <c r="I48" i="165"/>
  <c r="K48" i="165" s="1"/>
  <c r="I12" i="166"/>
  <c r="K22" i="166" s="1"/>
  <c r="P21" i="161"/>
  <c r="P29" i="161"/>
  <c r="P37" i="161"/>
  <c r="P46" i="161"/>
  <c r="G11" i="177"/>
  <c r="G10" i="177" s="1"/>
  <c r="O13" i="177"/>
  <c r="O11" i="177" s="1"/>
  <c r="L13" i="177"/>
  <c r="P20" i="177"/>
  <c r="P47" i="177"/>
  <c r="P55" i="177"/>
  <c r="L12" i="164"/>
  <c r="Q13" i="164"/>
  <c r="F9" i="169"/>
  <c r="I9" i="169" s="1"/>
  <c r="I11" i="169"/>
  <c r="L11" i="178"/>
  <c r="E10" i="178"/>
  <c r="I10" i="178"/>
  <c r="E14" i="165"/>
  <c r="I9" i="171"/>
  <c r="J5" i="149"/>
  <c r="M13" i="177"/>
  <c r="M14" i="177"/>
  <c r="L14" i="164"/>
  <c r="J12" i="180"/>
  <c r="I11" i="153"/>
  <c r="N12" i="177"/>
  <c r="M12" i="177"/>
  <c r="P16" i="177"/>
  <c r="P24" i="177"/>
  <c r="P32" i="177"/>
  <c r="P40" i="177"/>
  <c r="N49" i="177"/>
  <c r="J10" i="164"/>
  <c r="O51" i="164"/>
  <c r="Q60" i="164"/>
  <c r="Q61" i="164"/>
  <c r="M51" i="164"/>
  <c r="I12" i="165"/>
  <c r="K13" i="179"/>
  <c r="K49" i="179"/>
  <c r="K14" i="179" s="1"/>
  <c r="I12" i="153"/>
  <c r="K27" i="149"/>
  <c r="Q17" i="164"/>
  <c r="Q21" i="164"/>
  <c r="Q25" i="164"/>
  <c r="Q29" i="164"/>
  <c r="Q33" i="164"/>
  <c r="Q40" i="164"/>
  <c r="Q50" i="164"/>
  <c r="N51" i="164"/>
  <c r="L23" i="149"/>
  <c r="L25" i="149"/>
  <c r="L26" i="149"/>
  <c r="I16" i="133"/>
  <c r="Y663" i="132"/>
  <c r="AH663" i="132" s="1"/>
  <c r="J6" i="149"/>
  <c r="F6" i="149"/>
  <c r="L6" i="149"/>
  <c r="L11" i="149"/>
  <c r="K12" i="172"/>
  <c r="H11" i="172" s="1"/>
  <c r="F15" i="133"/>
  <c r="W667" i="132"/>
  <c r="J49" i="179"/>
  <c r="L49" i="179" s="1"/>
  <c r="K10" i="164"/>
  <c r="N14" i="164"/>
  <c r="P14" i="164"/>
  <c r="M14" i="164"/>
  <c r="P51" i="164"/>
  <c r="L32" i="149"/>
  <c r="G16" i="133"/>
  <c r="G9" i="151"/>
  <c r="F10" i="151"/>
  <c r="F9" i="151"/>
  <c r="J23" i="133"/>
  <c r="J16" i="133"/>
  <c r="Y668" i="132"/>
  <c r="AH668" i="132" s="1"/>
  <c r="E16" i="133"/>
  <c r="G15" i="133"/>
  <c r="D3" i="150"/>
  <c r="N6" i="155"/>
  <c r="O6" i="155"/>
  <c r="M6" i="155"/>
  <c r="M34" i="176"/>
  <c r="L16" i="176"/>
  <c r="L13" i="149"/>
  <c r="K15" i="149"/>
  <c r="L14" i="149"/>
  <c r="D22" i="133"/>
  <c r="M33" i="176"/>
  <c r="L12" i="149"/>
  <c r="L24" i="149"/>
  <c r="AA5" i="132"/>
  <c r="J6" i="133" s="1"/>
  <c r="Z4" i="132"/>
  <c r="AF399" i="132"/>
  <c r="AF400" i="132" s="1"/>
  <c r="AF401" i="132" s="1"/>
  <c r="AF397" i="132"/>
  <c r="AF398" i="132" s="1"/>
  <c r="AF407" i="132"/>
  <c r="AF408" i="132" s="1"/>
  <c r="AF409" i="132"/>
  <c r="AF410" i="132" s="1"/>
  <c r="AF411" i="132" s="1"/>
  <c r="AF489" i="132"/>
  <c r="AF490" i="132" s="1"/>
  <c r="AF491" i="132" s="1"/>
  <c r="AF487" i="132"/>
  <c r="AF488" i="132" s="1"/>
  <c r="Y14" i="132"/>
  <c r="Y19" i="132" s="1"/>
  <c r="X212" i="132"/>
  <c r="Y212" i="132" s="1"/>
  <c r="Y218" i="132" s="1"/>
  <c r="I15" i="133"/>
  <c r="E15" i="133"/>
  <c r="J15" i="133"/>
  <c r="W4" i="132"/>
  <c r="X72" i="132"/>
  <c r="Y72" i="132" s="1"/>
  <c r="X112" i="132"/>
  <c r="Y112" i="132" s="1"/>
  <c r="Y118" i="132" s="1"/>
  <c r="X132" i="132"/>
  <c r="Y132" i="132" s="1"/>
  <c r="Y138" i="132" s="1"/>
  <c r="Y412" i="132"/>
  <c r="Y418" i="132" s="1"/>
  <c r="Z596" i="132"/>
  <c r="AA596" i="132" s="1"/>
  <c r="Y654" i="132"/>
  <c r="Y659" i="132" s="1"/>
  <c r="J4" i="149"/>
  <c r="F16" i="133"/>
  <c r="Y5" i="132"/>
  <c r="Y4" i="132" s="1"/>
  <c r="Y31" i="132"/>
  <c r="X392" i="132"/>
  <c r="Z392" i="132" s="1"/>
  <c r="AA392" i="132" s="1"/>
  <c r="X462" i="132"/>
  <c r="Y462" i="132" s="1"/>
  <c r="Y468" i="132" s="1"/>
  <c r="X670" i="132"/>
  <c r="Z670" i="132" s="1"/>
  <c r="AA670" i="132" s="1"/>
  <c r="L4" i="149"/>
  <c r="K7" i="149"/>
  <c r="J15" i="149"/>
  <c r="AF109" i="132"/>
  <c r="AF110" i="132" s="1"/>
  <c r="AF111" i="132" s="1"/>
  <c r="AF107" i="132"/>
  <c r="AF108" i="132" s="1"/>
  <c r="AF46" i="132"/>
  <c r="AF47" i="132" s="1"/>
  <c r="AF48" i="132" s="1"/>
  <c r="AF49" i="132" s="1"/>
  <c r="AF50" i="132" s="1"/>
  <c r="AF44" i="132"/>
  <c r="AF45" i="132" s="1"/>
  <c r="AF129" i="132"/>
  <c r="AF130" i="132" s="1"/>
  <c r="AF131" i="132" s="1"/>
  <c r="AF127" i="132"/>
  <c r="AF128" i="132" s="1"/>
  <c r="AF209" i="132"/>
  <c r="AF210" i="132" s="1"/>
  <c r="AF211" i="132" s="1"/>
  <c r="AF207" i="132"/>
  <c r="AF208" i="132" s="1"/>
  <c r="AF87" i="132"/>
  <c r="AF88" i="132" s="1"/>
  <c r="AF89" i="132"/>
  <c r="AF90" i="132" s="1"/>
  <c r="AF91" i="132" s="1"/>
  <c r="AF169" i="132"/>
  <c r="AF170" i="132" s="1"/>
  <c r="AF171" i="132" s="1"/>
  <c r="AF167" i="132"/>
  <c r="AF168" i="132" s="1"/>
  <c r="AF477" i="132"/>
  <c r="AF478" i="132" s="1"/>
  <c r="AF479" i="132"/>
  <c r="AF480" i="132" s="1"/>
  <c r="AF481" i="132" s="1"/>
  <c r="AF149" i="132"/>
  <c r="AF150" i="132" s="1"/>
  <c r="AF151" i="132" s="1"/>
  <c r="AF147" i="132"/>
  <c r="AF148" i="132" s="1"/>
  <c r="AF159" i="132"/>
  <c r="AF160" i="132" s="1"/>
  <c r="AF161" i="132" s="1"/>
  <c r="AF157" i="132"/>
  <c r="AF158" i="132" s="1"/>
  <c r="X182" i="132"/>
  <c r="Z182" i="132" s="1"/>
  <c r="AA182" i="132" s="1"/>
  <c r="X222" i="132"/>
  <c r="Z222" i="132" s="1"/>
  <c r="AA222" i="132" s="1"/>
  <c r="AF507" i="132"/>
  <c r="AF508" i="132" s="1"/>
  <c r="AF509" i="132"/>
  <c r="AF510" i="132" s="1"/>
  <c r="AF511" i="132" s="1"/>
  <c r="E6" i="133"/>
  <c r="W13" i="132"/>
  <c r="AA14" i="132"/>
  <c r="L34" i="149"/>
  <c r="Y22" i="132"/>
  <c r="Y27" i="132" s="1"/>
  <c r="L33" i="149"/>
  <c r="AA31" i="132"/>
  <c r="Y51" i="132"/>
  <c r="Y57" i="132" s="1"/>
  <c r="E8" i="133"/>
  <c r="Y61" i="132"/>
  <c r="Y67" i="132" s="1"/>
  <c r="AF79" i="132"/>
  <c r="AF80" i="132" s="1"/>
  <c r="AF81" i="132" s="1"/>
  <c r="AF77" i="132"/>
  <c r="AF78" i="132" s="1"/>
  <c r="X102" i="132"/>
  <c r="Z102" i="132" s="1"/>
  <c r="AA102" i="132" s="1"/>
  <c r="AF179" i="132"/>
  <c r="AF180" i="132" s="1"/>
  <c r="AF181" i="132" s="1"/>
  <c r="AF177" i="132"/>
  <c r="AF178" i="132" s="1"/>
  <c r="AF189" i="132"/>
  <c r="AF190" i="132" s="1"/>
  <c r="AF191" i="132" s="1"/>
  <c r="AF187" i="132"/>
  <c r="AF188" i="132" s="1"/>
  <c r="AF219" i="132"/>
  <c r="AF220" i="132" s="1"/>
  <c r="AF221" i="132" s="1"/>
  <c r="AF217" i="132"/>
  <c r="AF218" i="132" s="1"/>
  <c r="AF269" i="132"/>
  <c r="AF270" i="132" s="1"/>
  <c r="AF271" i="132" s="1"/>
  <c r="AF267" i="132"/>
  <c r="AF268" i="132" s="1"/>
  <c r="AF279" i="132"/>
  <c r="AF280" i="132" s="1"/>
  <c r="AF281" i="132" s="1"/>
  <c r="AF277" i="132"/>
  <c r="AF278" i="132" s="1"/>
  <c r="AF289" i="132"/>
  <c r="AF290" i="132" s="1"/>
  <c r="AF291" i="132" s="1"/>
  <c r="AF287" i="132"/>
  <c r="AF288" i="132" s="1"/>
  <c r="AF359" i="132"/>
  <c r="AF360" i="132" s="1"/>
  <c r="AF361" i="132" s="1"/>
  <c r="AF357" i="132"/>
  <c r="AF358" i="132" s="1"/>
  <c r="AF369" i="132"/>
  <c r="AF370" i="132" s="1"/>
  <c r="AF371" i="132" s="1"/>
  <c r="AF367" i="132"/>
  <c r="AF368" i="132" s="1"/>
  <c r="AF99" i="132"/>
  <c r="AF100" i="132" s="1"/>
  <c r="AF101" i="132" s="1"/>
  <c r="AF97" i="132"/>
  <c r="AF98" i="132" s="1"/>
  <c r="Z152" i="132"/>
  <c r="AA152" i="132" s="1"/>
  <c r="Y152" i="132"/>
  <c r="Y158" i="132" s="1"/>
  <c r="X162" i="132"/>
  <c r="Y162" i="132" s="1"/>
  <c r="Y168" i="132" s="1"/>
  <c r="AF229" i="132"/>
  <c r="AF230" i="132" s="1"/>
  <c r="AF231" i="132" s="1"/>
  <c r="AF227" i="132"/>
  <c r="AF228" i="132" s="1"/>
  <c r="X666" i="132"/>
  <c r="Z666" i="132" s="1"/>
  <c r="AA666" i="132" s="1"/>
  <c r="Y666" i="132"/>
  <c r="AH666" i="132" s="1"/>
  <c r="W662" i="132"/>
  <c r="AF57" i="132"/>
  <c r="AF58" i="132" s="1"/>
  <c r="AF59" i="132" s="1"/>
  <c r="AF60" i="132" s="1"/>
  <c r="AF55" i="132"/>
  <c r="AF56" i="132" s="1"/>
  <c r="X82" i="132"/>
  <c r="Z82" i="132" s="1"/>
  <c r="AF139" i="132"/>
  <c r="AF140" i="132" s="1"/>
  <c r="AF141" i="132" s="1"/>
  <c r="AF137" i="132"/>
  <c r="AF138" i="132" s="1"/>
  <c r="G6" i="133"/>
  <c r="C6" i="133"/>
  <c r="G7" i="133"/>
  <c r="AF119" i="132"/>
  <c r="AF120" i="132" s="1"/>
  <c r="AF121" i="132" s="1"/>
  <c r="AF117" i="132"/>
  <c r="AF118" i="132" s="1"/>
  <c r="Z122" i="132"/>
  <c r="AA122" i="132" s="1"/>
  <c r="Y122" i="132"/>
  <c r="Y128" i="132" s="1"/>
  <c r="AF239" i="132"/>
  <c r="AF240" i="132" s="1"/>
  <c r="AF241" i="132" s="1"/>
  <c r="AF237" i="132"/>
  <c r="AF238" i="132" s="1"/>
  <c r="AF249" i="132"/>
  <c r="AF250" i="132" s="1"/>
  <c r="AF251" i="132" s="1"/>
  <c r="AF247" i="132"/>
  <c r="AF248" i="132" s="1"/>
  <c r="AF309" i="132"/>
  <c r="AF310" i="132" s="1"/>
  <c r="AF311" i="132" s="1"/>
  <c r="AF307" i="132"/>
  <c r="AF308" i="132" s="1"/>
  <c r="AF319" i="132"/>
  <c r="AF320" i="132" s="1"/>
  <c r="AF321" i="132" s="1"/>
  <c r="AF317" i="132"/>
  <c r="AF318" i="132" s="1"/>
  <c r="AF329" i="132"/>
  <c r="AF330" i="132" s="1"/>
  <c r="AF331" i="132" s="1"/>
  <c r="AF327" i="132"/>
  <c r="AF328" i="132" s="1"/>
  <c r="AF377" i="132"/>
  <c r="AF378" i="132" s="1"/>
  <c r="AF379" i="132"/>
  <c r="AF380" i="132" s="1"/>
  <c r="AF381" i="132" s="1"/>
  <c r="AF439" i="132"/>
  <c r="AF440" i="132" s="1"/>
  <c r="AF441" i="132" s="1"/>
  <c r="AF437" i="132"/>
  <c r="AF438" i="132" s="1"/>
  <c r="AF447" i="132"/>
  <c r="AF448" i="132" s="1"/>
  <c r="AF449" i="132"/>
  <c r="AF450" i="132" s="1"/>
  <c r="AF451" i="132" s="1"/>
  <c r="AF457" i="132"/>
  <c r="AF458" i="132" s="1"/>
  <c r="X542" i="132"/>
  <c r="Z542" i="132" s="1"/>
  <c r="AA542" i="132" s="1"/>
  <c r="AF589" i="132"/>
  <c r="AF590" i="132" s="1"/>
  <c r="AF591" i="132" s="1"/>
  <c r="AF587" i="132"/>
  <c r="AF588" i="132" s="1"/>
  <c r="Y41" i="132"/>
  <c r="Y47" i="132" s="1"/>
  <c r="W30" i="132"/>
  <c r="Z92" i="132"/>
  <c r="AA92" i="132" s="1"/>
  <c r="X202" i="132"/>
  <c r="Y202" i="132" s="1"/>
  <c r="Y208" i="132" s="1"/>
  <c r="X232" i="132"/>
  <c r="Y232" i="132" s="1"/>
  <c r="Y238" i="132" s="1"/>
  <c r="X262" i="132"/>
  <c r="Z262" i="132" s="1"/>
  <c r="AA262" i="132" s="1"/>
  <c r="X302" i="132"/>
  <c r="Z302" i="132" s="1"/>
  <c r="AA302" i="132" s="1"/>
  <c r="X352" i="132"/>
  <c r="Y352" i="132" s="1"/>
  <c r="Y358" i="132" s="1"/>
  <c r="Z402" i="132"/>
  <c r="Y402" i="132"/>
  <c r="Y408" i="132" s="1"/>
  <c r="AF417" i="132"/>
  <c r="AF418" i="132" s="1"/>
  <c r="X432" i="132"/>
  <c r="Z432" i="132" s="1"/>
  <c r="AA432" i="132" s="1"/>
  <c r="X452" i="132"/>
  <c r="Z452" i="132" s="1"/>
  <c r="AA452" i="132" s="1"/>
  <c r="AF469" i="132"/>
  <c r="AF470" i="132" s="1"/>
  <c r="AF471" i="132" s="1"/>
  <c r="AF467" i="132"/>
  <c r="AF468" i="132" s="1"/>
  <c r="AF529" i="132"/>
  <c r="AF530" i="132" s="1"/>
  <c r="AF531" i="132" s="1"/>
  <c r="AF527" i="132"/>
  <c r="AF528" i="132" s="1"/>
  <c r="AF567" i="132"/>
  <c r="AF568" i="132" s="1"/>
  <c r="Z142" i="132"/>
  <c r="AA142" i="132" s="1"/>
  <c r="Y142" i="132"/>
  <c r="Y148" i="132" s="1"/>
  <c r="AF199" i="132"/>
  <c r="AF200" i="132" s="1"/>
  <c r="AF201" i="132" s="1"/>
  <c r="AF197" i="132"/>
  <c r="AF198" i="132" s="1"/>
  <c r="X502" i="132"/>
  <c r="Z502" i="132" s="1"/>
  <c r="AA502" i="132" s="1"/>
  <c r="Z594" i="132"/>
  <c r="AA594" i="132" s="1"/>
  <c r="AH594" i="132"/>
  <c r="AF429" i="132"/>
  <c r="AF430" i="132" s="1"/>
  <c r="AF431" i="132" s="1"/>
  <c r="AF427" i="132"/>
  <c r="AF428" i="132" s="1"/>
  <c r="X512" i="132"/>
  <c r="Z512" i="132" s="1"/>
  <c r="AA512" i="132" s="1"/>
  <c r="Z593" i="132"/>
  <c r="W592" i="132"/>
  <c r="Y646" i="132"/>
  <c r="Y651" i="132" s="1"/>
  <c r="W597" i="132"/>
  <c r="Y665" i="132"/>
  <c r="AH665" i="132" s="1"/>
  <c r="AF259" i="132"/>
  <c r="AF260" i="132" s="1"/>
  <c r="AF261" i="132" s="1"/>
  <c r="AF257" i="132"/>
  <c r="AF258" i="132" s="1"/>
  <c r="AF299" i="132"/>
  <c r="AF300" i="132" s="1"/>
  <c r="AF301" i="132" s="1"/>
  <c r="AF297" i="132"/>
  <c r="AF298" i="132" s="1"/>
  <c r="AF349" i="132"/>
  <c r="AF350" i="132" s="1"/>
  <c r="AF351" i="132" s="1"/>
  <c r="AF347" i="132"/>
  <c r="AF348" i="132" s="1"/>
  <c r="Z172" i="132"/>
  <c r="AA172" i="132" s="1"/>
  <c r="Z192" i="132"/>
  <c r="AA192" i="132" s="1"/>
  <c r="X242" i="132"/>
  <c r="Z242" i="132" s="1"/>
  <c r="AA242" i="132" s="1"/>
  <c r="X282" i="132"/>
  <c r="Z282" i="132" s="1"/>
  <c r="AA282" i="132" s="1"/>
  <c r="X322" i="132"/>
  <c r="Z322" i="132" s="1"/>
  <c r="AA322" i="132" s="1"/>
  <c r="X442" i="132"/>
  <c r="Z442" i="132" s="1"/>
  <c r="AA442" i="132" s="1"/>
  <c r="AF499" i="132"/>
  <c r="AF500" i="132" s="1"/>
  <c r="AF501" i="132" s="1"/>
  <c r="AF497" i="132"/>
  <c r="AF498" i="132" s="1"/>
  <c r="X582" i="132"/>
  <c r="Z582" i="132" s="1"/>
  <c r="AA582" i="132" s="1"/>
  <c r="X664" i="132"/>
  <c r="Z664" i="132" s="1"/>
  <c r="AA664" i="132" s="1"/>
  <c r="X665" i="132"/>
  <c r="Z665" i="132" s="1"/>
  <c r="AA665" i="132" s="1"/>
  <c r="X472" i="132"/>
  <c r="Y472" i="132" s="1"/>
  <c r="Y478" i="132" s="1"/>
  <c r="AF539" i="132"/>
  <c r="AF540" i="132" s="1"/>
  <c r="AF541" i="132" s="1"/>
  <c r="AF537" i="132"/>
  <c r="AF538" i="132" s="1"/>
  <c r="AF559" i="132"/>
  <c r="AF560" i="132" s="1"/>
  <c r="AF561" i="132" s="1"/>
  <c r="AF557" i="132"/>
  <c r="AF558" i="132" s="1"/>
  <c r="AF579" i="132"/>
  <c r="AF580" i="132" s="1"/>
  <c r="AF581" i="132" s="1"/>
  <c r="AF577" i="132"/>
  <c r="AF578" i="132" s="1"/>
  <c r="Z252" i="132"/>
  <c r="AA252" i="132" s="1"/>
  <c r="Z272" i="132"/>
  <c r="AA272" i="132" s="1"/>
  <c r="Z292" i="132"/>
  <c r="AA292" i="132" s="1"/>
  <c r="Z312" i="132"/>
  <c r="AA312" i="132" s="1"/>
  <c r="Z342" i="132"/>
  <c r="AA342" i="132" s="1"/>
  <c r="Z362" i="132"/>
  <c r="AA362" i="132" s="1"/>
  <c r="X422" i="132"/>
  <c r="Y422" i="132" s="1"/>
  <c r="Y428" i="132" s="1"/>
  <c r="Z482" i="132"/>
  <c r="AA482" i="132" s="1"/>
  <c r="X492" i="132"/>
  <c r="Y492" i="132" s="1"/>
  <c r="Y498" i="132" s="1"/>
  <c r="AF549" i="132"/>
  <c r="AF550" i="132" s="1"/>
  <c r="AF551" i="132" s="1"/>
  <c r="AF547" i="132"/>
  <c r="AF548" i="132" s="1"/>
  <c r="Z562" i="132"/>
  <c r="AA562" i="132" s="1"/>
  <c r="Y562" i="132"/>
  <c r="Y568" i="132" s="1"/>
  <c r="AF519" i="132"/>
  <c r="AF520" i="132" s="1"/>
  <c r="AF521" i="132" s="1"/>
  <c r="AF517" i="132"/>
  <c r="AF518" i="132" s="1"/>
  <c r="Z522" i="132"/>
  <c r="AA522" i="132" s="1"/>
  <c r="Y522" i="132"/>
  <c r="Y528" i="132" s="1"/>
  <c r="Z595" i="132"/>
  <c r="AA595" i="132" s="1"/>
  <c r="Z598" i="132"/>
  <c r="Y598" i="132"/>
  <c r="Z663" i="132"/>
  <c r="Z669" i="132"/>
  <c r="AA669" i="132" s="1"/>
  <c r="Y669" i="132"/>
  <c r="J27" i="149"/>
  <c r="L20" i="149"/>
  <c r="Z532" i="132"/>
  <c r="AA532" i="132" s="1"/>
  <c r="Z552" i="132"/>
  <c r="AA552" i="132" s="1"/>
  <c r="Z572" i="132"/>
  <c r="AA572" i="132" s="1"/>
  <c r="Z638" i="132"/>
  <c r="AA638" i="132" s="1"/>
  <c r="Z668" i="132"/>
  <c r="X372" i="132"/>
  <c r="Y372" i="132" s="1"/>
  <c r="Y378" i="132" s="1"/>
  <c r="K37" i="149"/>
  <c r="J11" i="165" l="1"/>
  <c r="J10" i="165" s="1"/>
  <c r="Z132" i="132"/>
  <c r="AA132" i="132" s="1"/>
  <c r="M11" i="161"/>
  <c r="C7" i="133"/>
  <c r="Z13" i="132"/>
  <c r="D7" i="133"/>
  <c r="AA22" i="132"/>
  <c r="I7" i="133" s="1"/>
  <c r="Z662" i="132"/>
  <c r="Y37" i="132"/>
  <c r="Y30" i="132" s="1"/>
  <c r="Y78" i="132"/>
  <c r="J9" i="170"/>
  <c r="F68" i="149"/>
  <c r="AE148" i="132"/>
  <c r="AE73" i="132"/>
  <c r="Q9" i="151"/>
  <c r="Q10" i="151"/>
  <c r="K10" i="180"/>
  <c r="AE660" i="132"/>
  <c r="AE671" i="132"/>
  <c r="AE710" i="132"/>
  <c r="AE706" i="132"/>
  <c r="AE702" i="132"/>
  <c r="AE698" i="132"/>
  <c r="AE694" i="132"/>
  <c r="AE690" i="132"/>
  <c r="AE686" i="132"/>
  <c r="AE682" i="132"/>
  <c r="AE678" i="132"/>
  <c r="AE674" i="132"/>
  <c r="AE679" i="132"/>
  <c r="AE704" i="132"/>
  <c r="AE700" i="132"/>
  <c r="AE688" i="132"/>
  <c r="AE680" i="132"/>
  <c r="AE672" i="132"/>
  <c r="AE705" i="132"/>
  <c r="AE701" i="132"/>
  <c r="AE697" i="132"/>
  <c r="AE685" i="132"/>
  <c r="AE711" i="132"/>
  <c r="AE707" i="132"/>
  <c r="AE703" i="132"/>
  <c r="AE699" i="132"/>
  <c r="AE695" i="132"/>
  <c r="AE691" i="132"/>
  <c r="AE687" i="132"/>
  <c r="AE683" i="132"/>
  <c r="AE675" i="132"/>
  <c r="AE708" i="132"/>
  <c r="AE696" i="132"/>
  <c r="AE692" i="132"/>
  <c r="AE684" i="132"/>
  <c r="AE676" i="132"/>
  <c r="AE709" i="132"/>
  <c r="AE693" i="132"/>
  <c r="AE689" i="132"/>
  <c r="AE681" i="132"/>
  <c r="AE677" i="132"/>
  <c r="AE673" i="132"/>
  <c r="P12" i="161"/>
  <c r="O11" i="161"/>
  <c r="O10" i="161" s="1"/>
  <c r="G24" i="133"/>
  <c r="J27" i="172" s="1"/>
  <c r="J10" i="166"/>
  <c r="J9" i="169"/>
  <c r="I11" i="162"/>
  <c r="J11" i="162"/>
  <c r="J10" i="162" s="1"/>
  <c r="L7" i="149"/>
  <c r="J7" i="149"/>
  <c r="AE25" i="132"/>
  <c r="AE190" i="132"/>
  <c r="D6" i="133"/>
  <c r="AE12" i="132"/>
  <c r="AE273" i="132"/>
  <c r="AE328" i="132"/>
  <c r="AE93" i="132"/>
  <c r="AE7" i="132"/>
  <c r="AE329" i="132"/>
  <c r="AE109" i="132"/>
  <c r="AE20" i="132"/>
  <c r="AE95" i="132"/>
  <c r="AE122" i="132"/>
  <c r="AE112" i="132"/>
  <c r="AE271" i="132"/>
  <c r="AE580" i="132"/>
  <c r="AE514" i="132"/>
  <c r="H36" i="172"/>
  <c r="I11" i="165"/>
  <c r="O10" i="177"/>
  <c r="C24" i="133"/>
  <c r="H24" i="172"/>
  <c r="H38" i="172"/>
  <c r="N11" i="161"/>
  <c r="L11" i="161"/>
  <c r="L10" i="161" s="1"/>
  <c r="H10" i="161"/>
  <c r="P14" i="161"/>
  <c r="H10" i="177"/>
  <c r="J10" i="180"/>
  <c r="H10" i="153"/>
  <c r="P13" i="161"/>
  <c r="L10" i="178"/>
  <c r="Z654" i="132"/>
  <c r="AA654" i="132" s="1"/>
  <c r="N5" i="163"/>
  <c r="P3" i="150"/>
  <c r="J11" i="179"/>
  <c r="K11" i="179"/>
  <c r="AE636" i="132"/>
  <c r="AE632" i="132"/>
  <c r="AE631" i="132"/>
  <c r="AE627" i="132"/>
  <c r="AE622" i="132"/>
  <c r="AE618" i="132"/>
  <c r="AE614" i="132"/>
  <c r="AE610" i="132"/>
  <c r="AE606" i="132"/>
  <c r="AE637" i="132"/>
  <c r="AE633" i="132"/>
  <c r="AE628" i="132"/>
  <c r="AE624" i="132"/>
  <c r="AE623" i="132"/>
  <c r="AE619" i="132"/>
  <c r="AE615" i="132"/>
  <c r="AE611" i="132"/>
  <c r="AE607" i="132"/>
  <c r="AE634" i="132"/>
  <c r="AE629" i="132"/>
  <c r="AE625" i="132"/>
  <c r="AE620" i="132"/>
  <c r="AE616" i="132"/>
  <c r="AE612" i="132"/>
  <c r="AE608" i="132"/>
  <c r="AE635" i="132"/>
  <c r="AE630" i="132"/>
  <c r="AE626" i="132"/>
  <c r="AE621" i="132"/>
  <c r="AE617" i="132"/>
  <c r="AE613" i="132"/>
  <c r="AE609" i="132"/>
  <c r="AE592" i="132"/>
  <c r="AE447" i="132"/>
  <c r="AE362" i="132"/>
  <c r="AE348" i="132"/>
  <c r="AE715" i="132"/>
  <c r="AE222" i="132"/>
  <c r="AE267" i="132"/>
  <c r="AE181" i="132"/>
  <c r="AE533" i="132"/>
  <c r="AE427" i="132"/>
  <c r="AE228" i="132"/>
  <c r="AE500" i="132"/>
  <c r="AE203" i="132"/>
  <c r="AE128" i="132"/>
  <c r="AE90" i="132"/>
  <c r="AE51" i="132"/>
  <c r="AE282" i="132"/>
  <c r="AE153" i="132"/>
  <c r="AE59" i="132"/>
  <c r="AE50" i="132"/>
  <c r="AE19" i="132"/>
  <c r="AE184" i="132"/>
  <c r="AE94" i="132"/>
  <c r="AE140" i="132"/>
  <c r="AE589" i="132"/>
  <c r="AE114" i="132"/>
  <c r="AE246" i="132"/>
  <c r="AE17" i="132"/>
  <c r="AE61" i="132"/>
  <c r="AE97" i="132"/>
  <c r="AE145" i="132"/>
  <c r="AE243" i="132"/>
  <c r="AE290" i="132"/>
  <c r="AE423" i="132"/>
  <c r="AE543" i="132"/>
  <c r="AE6" i="132"/>
  <c r="AE42" i="132"/>
  <c r="AE46" i="132"/>
  <c r="AE81" i="132"/>
  <c r="AE143" i="132"/>
  <c r="AE189" i="132"/>
  <c r="AE289" i="132"/>
  <c r="AE331" i="132"/>
  <c r="AE571" i="132"/>
  <c r="AE405" i="132"/>
  <c r="AE650" i="132"/>
  <c r="AE300" i="132"/>
  <c r="AE559" i="132"/>
  <c r="AE63" i="132"/>
  <c r="AE224" i="132"/>
  <c r="AE175" i="132"/>
  <c r="AE528" i="132"/>
  <c r="AE311" i="132"/>
  <c r="AE219" i="132"/>
  <c r="AE425" i="132"/>
  <c r="AE168" i="132"/>
  <c r="AE124" i="132"/>
  <c r="AE86" i="132"/>
  <c r="AE586" i="132"/>
  <c r="AE182" i="132"/>
  <c r="AE142" i="132"/>
  <c r="AE57" i="132"/>
  <c r="AE14" i="132"/>
  <c r="AE76" i="132"/>
  <c r="AE34" i="132"/>
  <c r="AE159" i="132"/>
  <c r="AE291" i="132"/>
  <c r="AE137" i="132"/>
  <c r="AE330" i="132"/>
  <c r="AE22" i="132"/>
  <c r="AE78" i="132"/>
  <c r="AE101" i="132"/>
  <c r="AE149" i="132"/>
  <c r="AE244" i="132"/>
  <c r="AE323" i="132"/>
  <c r="AE424" i="132"/>
  <c r="AE35" i="132"/>
  <c r="AE9" i="132"/>
  <c r="AE16" i="132"/>
  <c r="AE43" i="132"/>
  <c r="AE47" i="132"/>
  <c r="AE82" i="132"/>
  <c r="AE144" i="132"/>
  <c r="AE247" i="132"/>
  <c r="AE558" i="132"/>
  <c r="AE579" i="132"/>
  <c r="AE285" i="132"/>
  <c r="AE138" i="132"/>
  <c r="AE119" i="132"/>
  <c r="AE100" i="132"/>
  <c r="AE45" i="132"/>
  <c r="AE324" i="132"/>
  <c r="AE186" i="132"/>
  <c r="AE555" i="132"/>
  <c r="AE117" i="132"/>
  <c r="AE53" i="132"/>
  <c r="AE155" i="132"/>
  <c r="AE68" i="132"/>
  <c r="AE150" i="132"/>
  <c r="AE174" i="132"/>
  <c r="AE498" i="132"/>
  <c r="AE198" i="132"/>
  <c r="AE474" i="132"/>
  <c r="AE433" i="132"/>
  <c r="AE485" i="132"/>
  <c r="AE327" i="132"/>
  <c r="AE251" i="132"/>
  <c r="AE134" i="132"/>
  <c r="AE115" i="132"/>
  <c r="AE96" i="132"/>
  <c r="AE44" i="132"/>
  <c r="AE496" i="132"/>
  <c r="AE286" i="132"/>
  <c r="AE139" i="132"/>
  <c r="AE120" i="132"/>
  <c r="AE202" i="132"/>
  <c r="AE30" i="132"/>
  <c r="AE18" i="132"/>
  <c r="AE11" i="132"/>
  <c r="AE288" i="132"/>
  <c r="AE118" i="132"/>
  <c r="AE55" i="132"/>
  <c r="AE157" i="132"/>
  <c r="AE70" i="132"/>
  <c r="AE164" i="132"/>
  <c r="AE196" i="132"/>
  <c r="AE524" i="132"/>
  <c r="AE215" i="132"/>
  <c r="AE497" i="132"/>
  <c r="AE546" i="132"/>
  <c r="AE515" i="132"/>
  <c r="AE185" i="132"/>
  <c r="AE77" i="132"/>
  <c r="AE36" i="132"/>
  <c r="AE442" i="132"/>
  <c r="AE248" i="132"/>
  <c r="AE135" i="132"/>
  <c r="AE116" i="132"/>
  <c r="AE147" i="132"/>
  <c r="AE429" i="132"/>
  <c r="AE249" i="132"/>
  <c r="AE187" i="132"/>
  <c r="AE75" i="132"/>
  <c r="AE28" i="132"/>
  <c r="AE283" i="132"/>
  <c r="AE72" i="132"/>
  <c r="AE428" i="132"/>
  <c r="AE105" i="132"/>
  <c r="AE207" i="132"/>
  <c r="AE266" i="132"/>
  <c r="AE584" i="132"/>
  <c r="AE356" i="132"/>
  <c r="AE239" i="132"/>
  <c r="AE454" i="132"/>
  <c r="AE388" i="132"/>
  <c r="AE383" i="132"/>
  <c r="AE333" i="132"/>
  <c r="AE334" i="132"/>
  <c r="AE667" i="132"/>
  <c r="AE721" i="132"/>
  <c r="AE638" i="132"/>
  <c r="AE664" i="132"/>
  <c r="AE596" i="132"/>
  <c r="AE570" i="132"/>
  <c r="AE566" i="132"/>
  <c r="AE561" i="132"/>
  <c r="AE540" i="132"/>
  <c r="AE511" i="132"/>
  <c r="AE507" i="132"/>
  <c r="AE503" i="132"/>
  <c r="AE488" i="132"/>
  <c r="AE484" i="132"/>
  <c r="AE469" i="132"/>
  <c r="AE465" i="132"/>
  <c r="AE450" i="132"/>
  <c r="AE446" i="132"/>
  <c r="AE421" i="132"/>
  <c r="AE417" i="132"/>
  <c r="AE413" i="132"/>
  <c r="AE404" i="132"/>
  <c r="AE395" i="132"/>
  <c r="AE658" i="132"/>
  <c r="AE598" i="132"/>
  <c r="AE577" i="132"/>
  <c r="AE537" i="132"/>
  <c r="AE461" i="132"/>
  <c r="AE457" i="132"/>
  <c r="AE453" i="132"/>
  <c r="AE409" i="132"/>
  <c r="AE379" i="132"/>
  <c r="AE375" i="132"/>
  <c r="AE342" i="132"/>
  <c r="AE252" i="132"/>
  <c r="AE665" i="132"/>
  <c r="AE653" i="132"/>
  <c r="AE649" i="132"/>
  <c r="AE605" i="132"/>
  <c r="AE601" i="132"/>
  <c r="AE581" i="132"/>
  <c r="AE541" i="132"/>
  <c r="AE513" i="132"/>
  <c r="AE440" i="132"/>
  <c r="AE436" i="132"/>
  <c r="AE422" i="132"/>
  <c r="AE370" i="132"/>
  <c r="AE366" i="132"/>
  <c r="AE351" i="132"/>
  <c r="AE347" i="132"/>
  <c r="AE343" i="132"/>
  <c r="AE318" i="132"/>
  <c r="AE314" i="132"/>
  <c r="AE299" i="132"/>
  <c r="AE295" i="132"/>
  <c r="AE280" i="132"/>
  <c r="AE276" i="132"/>
  <c r="AE261" i="132"/>
  <c r="AE257" i="132"/>
  <c r="AE253" i="132"/>
  <c r="AE238" i="132"/>
  <c r="AE234" i="132"/>
  <c r="AE643" i="132"/>
  <c r="AE583" i="132"/>
  <c r="AE556" i="132"/>
  <c r="AE520" i="132"/>
  <c r="AE481" i="132"/>
  <c r="AE477" i="132"/>
  <c r="AE473" i="132"/>
  <c r="AE352" i="132"/>
  <c r="AE212" i="132"/>
  <c r="AE66" i="132"/>
  <c r="AE62" i="132"/>
  <c r="AE37" i="132"/>
  <c r="AE24" i="132"/>
  <c r="AE361" i="132"/>
  <c r="AE354" i="132"/>
  <c r="AE307" i="132"/>
  <c r="AE265" i="132"/>
  <c r="AE390" i="132"/>
  <c r="AE385" i="132"/>
  <c r="AE384" i="132"/>
  <c r="AE340" i="132"/>
  <c r="AE341" i="132"/>
  <c r="AE339" i="132"/>
  <c r="AE662" i="132"/>
  <c r="AE670" i="132"/>
  <c r="AE572" i="132"/>
  <c r="AE661" i="132"/>
  <c r="AE578" i="132"/>
  <c r="AE569" i="132"/>
  <c r="AE565" i="132"/>
  <c r="AE557" i="132"/>
  <c r="AE536" i="132"/>
  <c r="AE510" i="132"/>
  <c r="AE506" i="132"/>
  <c r="AE491" i="132"/>
  <c r="AE487" i="132"/>
  <c r="AE483" i="132"/>
  <c r="AE468" i="132"/>
  <c r="AE464" i="132"/>
  <c r="AE449" i="132"/>
  <c r="AE445" i="132"/>
  <c r="AE420" i="132"/>
  <c r="AE416" i="132"/>
  <c r="AE407" i="132"/>
  <c r="AE403" i="132"/>
  <c r="AE394" i="132"/>
  <c r="AE655" i="132"/>
  <c r="AE594" i="132"/>
  <c r="AE560" i="132"/>
  <c r="AE534" i="132"/>
  <c r="AE460" i="132"/>
  <c r="AE456" i="132"/>
  <c r="AE432" i="132"/>
  <c r="AE408" i="132"/>
  <c r="AE378" i="132"/>
  <c r="AE374" i="132"/>
  <c r="AE312" i="132"/>
  <c r="AE714" i="132"/>
  <c r="AE663" i="132"/>
  <c r="AE652" i="132"/>
  <c r="AE648" i="132"/>
  <c r="AE604" i="132"/>
  <c r="AE600" i="132"/>
  <c r="AE554" i="132"/>
  <c r="AE538" i="132"/>
  <c r="AE492" i="132"/>
  <c r="AE439" i="132"/>
  <c r="AE435" i="132"/>
  <c r="AE412" i="132"/>
  <c r="AE369" i="132"/>
  <c r="AE365" i="132"/>
  <c r="AE350" i="132"/>
  <c r="AE346" i="132"/>
  <c r="AE321" i="132"/>
  <c r="AE317" i="132"/>
  <c r="AE313" i="132"/>
  <c r="AE298" i="132"/>
  <c r="AE294" i="132"/>
  <c r="AE279" i="132"/>
  <c r="AE275" i="132"/>
  <c r="AE260" i="132"/>
  <c r="AE256" i="132"/>
  <c r="AE386" i="132"/>
  <c r="AE391" i="132"/>
  <c r="AE389" i="132"/>
  <c r="AE336" i="132"/>
  <c r="AE337" i="132"/>
  <c r="AE335" i="132"/>
  <c r="AE717" i="132"/>
  <c r="AE597" i="132"/>
  <c r="AE668" i="132"/>
  <c r="AE552" i="132"/>
  <c r="AE657" i="132"/>
  <c r="AE574" i="132"/>
  <c r="AE568" i="132"/>
  <c r="AE564" i="132"/>
  <c r="AE553" i="132"/>
  <c r="AE519" i="132"/>
  <c r="AE509" i="132"/>
  <c r="AE505" i="132"/>
  <c r="AE490" i="132"/>
  <c r="AE486" i="132"/>
  <c r="AE471" i="132"/>
  <c r="AE467" i="132"/>
  <c r="AE463" i="132"/>
  <c r="AE448" i="132"/>
  <c r="AE444" i="132"/>
  <c r="AE419" i="132"/>
  <c r="AE415" i="132"/>
  <c r="AE406" i="132"/>
  <c r="AE397" i="132"/>
  <c r="AE393" i="132"/>
  <c r="AE646" i="132"/>
  <c r="AE593" i="132"/>
  <c r="AE549" i="132"/>
  <c r="AE512" i="132"/>
  <c r="AE459" i="132"/>
  <c r="AE455" i="132"/>
  <c r="AE411" i="132"/>
  <c r="AE381" i="132"/>
  <c r="AE377" i="132"/>
  <c r="AE373" i="132"/>
  <c r="AE292" i="132"/>
  <c r="AE712" i="132"/>
  <c r="AE659" i="132"/>
  <c r="AE651" i="132"/>
  <c r="AE647" i="132"/>
  <c r="AE603" i="132"/>
  <c r="AE599" i="132"/>
  <c r="AE550" i="132"/>
  <c r="AE535" i="132"/>
  <c r="AE482" i="132"/>
  <c r="AE438" i="132"/>
  <c r="AE434" i="132"/>
  <c r="AE392" i="132"/>
  <c r="AE368" i="132"/>
  <c r="AE364" i="132"/>
  <c r="AE349" i="132"/>
  <c r="AE345" i="132"/>
  <c r="AE320" i="132"/>
  <c r="AE316" i="132"/>
  <c r="AE301" i="132"/>
  <c r="AE297" i="132"/>
  <c r="AE293" i="132"/>
  <c r="AE278" i="132"/>
  <c r="AE274" i="132"/>
  <c r="AE259" i="132"/>
  <c r="AE255" i="132"/>
  <c r="AE240" i="132"/>
  <c r="AE236" i="132"/>
  <c r="AE221" i="132"/>
  <c r="AE591" i="132"/>
  <c r="AE562" i="132"/>
  <c r="AE539" i="132"/>
  <c r="AE501" i="132"/>
  <c r="AE479" i="132"/>
  <c r="AE475" i="132"/>
  <c r="AE426" i="132"/>
  <c r="AE262" i="132"/>
  <c r="AE172" i="132"/>
  <c r="AE64" i="132"/>
  <c r="AE39" i="132"/>
  <c r="AE26" i="132"/>
  <c r="AE5" i="132"/>
  <c r="AE358" i="132"/>
  <c r="AE310" i="132"/>
  <c r="AE303" i="132"/>
  <c r="AE654" i="132"/>
  <c r="AE567" i="132"/>
  <c r="AE508" i="132"/>
  <c r="AE470" i="132"/>
  <c r="AE443" i="132"/>
  <c r="AE396" i="132"/>
  <c r="AE545" i="132"/>
  <c r="AE410" i="132"/>
  <c r="AE272" i="132"/>
  <c r="AE639" i="132"/>
  <c r="AE516" i="132"/>
  <c r="AE371" i="132"/>
  <c r="AE344" i="132"/>
  <c r="AE296" i="132"/>
  <c r="AE258" i="132"/>
  <c r="AE237" i="132"/>
  <c r="AE640" i="132"/>
  <c r="AE547" i="132"/>
  <c r="AE480" i="132"/>
  <c r="AE430" i="132"/>
  <c r="AE192" i="132"/>
  <c r="AE40" i="132"/>
  <c r="AE23" i="132"/>
  <c r="AE353" i="132"/>
  <c r="AE263" i="132"/>
  <c r="AE220" i="132"/>
  <c r="AE213" i="132"/>
  <c r="AE197" i="132"/>
  <c r="AE179" i="132"/>
  <c r="AE173" i="132"/>
  <c r="AE644" i="132"/>
  <c r="AE576" i="132"/>
  <c r="AE531" i="132"/>
  <c r="AE527" i="132"/>
  <c r="AE523" i="132"/>
  <c r="AE494" i="132"/>
  <c r="AE359" i="132"/>
  <c r="AE308" i="132"/>
  <c r="AE270" i="132"/>
  <c r="AE264" i="132"/>
  <c r="AE226" i="132"/>
  <c r="AE216" i="132"/>
  <c r="AE194" i="132"/>
  <c r="AE595" i="132"/>
  <c r="AE472" i="132"/>
  <c r="AE402" i="132"/>
  <c r="AE210" i="132"/>
  <c r="AE206" i="132"/>
  <c r="AE171" i="132"/>
  <c r="AE167" i="132"/>
  <c r="AE163" i="132"/>
  <c r="AE131" i="132"/>
  <c r="AE127" i="132"/>
  <c r="AE123" i="132"/>
  <c r="AE108" i="132"/>
  <c r="AE104" i="132"/>
  <c r="AE89" i="132"/>
  <c r="AE85" i="132"/>
  <c r="AE69" i="132"/>
  <c r="AE49" i="132"/>
  <c r="AE495" i="132"/>
  <c r="AE242" i="132"/>
  <c r="AE156" i="132"/>
  <c r="AE151" i="132"/>
  <c r="AE92" i="132"/>
  <c r="AE58" i="132"/>
  <c r="AE54" i="132"/>
  <c r="AE33" i="132"/>
  <c r="AE8" i="132"/>
  <c r="AE32" i="132"/>
  <c r="AE160" i="132"/>
  <c r="AE188" i="132"/>
  <c r="AE284" i="132"/>
  <c r="AE27" i="132"/>
  <c r="AE79" i="132"/>
  <c r="AE113" i="132"/>
  <c r="AE136" i="132"/>
  <c r="AE162" i="132"/>
  <c r="AE325" i="132"/>
  <c r="AE499" i="132"/>
  <c r="AE133" i="132"/>
  <c r="AE372" i="132"/>
  <c r="AE10" i="132"/>
  <c r="AE48" i="132"/>
  <c r="AE74" i="132"/>
  <c r="AE382" i="132"/>
  <c r="AE332" i="132"/>
  <c r="AE532" i="132"/>
  <c r="AE563" i="132"/>
  <c r="AE504" i="132"/>
  <c r="AE466" i="132"/>
  <c r="AE418" i="132"/>
  <c r="AE669" i="132"/>
  <c r="AE502" i="132"/>
  <c r="AE380" i="132"/>
  <c r="AE666" i="132"/>
  <c r="AE602" i="132"/>
  <c r="AE441" i="132"/>
  <c r="AE367" i="132"/>
  <c r="AE319" i="132"/>
  <c r="AE281" i="132"/>
  <c r="AE254" i="132"/>
  <c r="AE235" i="132"/>
  <c r="AE587" i="132"/>
  <c r="AE522" i="132"/>
  <c r="AE478" i="132"/>
  <c r="AE399" i="132"/>
  <c r="AE71" i="132"/>
  <c r="AE38" i="132"/>
  <c r="AE400" i="132"/>
  <c r="AE309" i="132"/>
  <c r="AE231" i="132"/>
  <c r="AE218" i="132"/>
  <c r="AE201" i="132"/>
  <c r="AE195" i="132"/>
  <c r="AE178" i="132"/>
  <c r="AE718" i="132"/>
  <c r="AE641" i="132"/>
  <c r="AE573" i="132"/>
  <c r="AE530" i="132"/>
  <c r="AE526" i="132"/>
  <c r="AE521" i="132"/>
  <c r="AE493" i="132"/>
  <c r="AE357" i="132"/>
  <c r="AE306" i="132"/>
  <c r="AE269" i="132"/>
  <c r="AE230" i="132"/>
  <c r="AE225" i="132"/>
  <c r="AE214" i="132"/>
  <c r="AE180" i="132"/>
  <c r="AE585" i="132"/>
  <c r="AE462" i="132"/>
  <c r="AE401" i="132"/>
  <c r="AE209" i="132"/>
  <c r="AE205" i="132"/>
  <c r="AE170" i="132"/>
  <c r="AE166" i="132"/>
  <c r="AE161" i="132"/>
  <c r="AE130" i="132"/>
  <c r="AE126" i="132"/>
  <c r="AE111" i="132"/>
  <c r="AE107" i="132"/>
  <c r="AE103" i="132"/>
  <c r="AE88" i="132"/>
  <c r="AE84" i="132"/>
  <c r="AE387" i="132"/>
  <c r="AE338" i="132"/>
  <c r="AE713" i="132"/>
  <c r="AE642" i="132"/>
  <c r="AE542" i="132"/>
  <c r="AE489" i="132"/>
  <c r="AE451" i="132"/>
  <c r="AE414" i="132"/>
  <c r="AE645" i="132"/>
  <c r="AE458" i="132"/>
  <c r="AE376" i="132"/>
  <c r="AE656" i="132"/>
  <c r="AE582" i="132"/>
  <c r="AE437" i="132"/>
  <c r="AE363" i="132"/>
  <c r="AE315" i="132"/>
  <c r="AE277" i="132"/>
  <c r="AE241" i="132"/>
  <c r="AE233" i="132"/>
  <c r="AE575" i="132"/>
  <c r="AE517" i="132"/>
  <c r="AE476" i="132"/>
  <c r="AE302" i="132"/>
  <c r="AE65" i="132"/>
  <c r="AE31" i="132"/>
  <c r="AE360" i="132"/>
  <c r="AE305" i="132"/>
  <c r="AE227" i="132"/>
  <c r="AE217" i="132"/>
  <c r="AE200" i="132"/>
  <c r="AE193" i="132"/>
  <c r="AE176" i="132"/>
  <c r="AE716" i="132"/>
  <c r="AE588" i="132"/>
  <c r="AE548" i="132"/>
  <c r="AE529" i="132"/>
  <c r="AE525" i="132"/>
  <c r="AE518" i="132"/>
  <c r="AE431" i="132"/>
  <c r="AE355" i="132"/>
  <c r="AE304" i="132"/>
  <c r="AE268" i="132"/>
  <c r="AE229" i="132"/>
  <c r="AE223" i="132"/>
  <c r="AE199" i="132"/>
  <c r="AE177" i="132"/>
  <c r="AE544" i="132"/>
  <c r="AE452" i="132"/>
  <c r="AE232" i="132"/>
  <c r="AE208" i="132"/>
  <c r="AE204" i="132"/>
  <c r="AE169" i="132"/>
  <c r="AE165" i="132"/>
  <c r="AE152" i="132"/>
  <c r="AE129" i="132"/>
  <c r="AE125" i="132"/>
  <c r="AE110" i="132"/>
  <c r="AE106" i="132"/>
  <c r="AE91" i="132"/>
  <c r="AE87" i="132"/>
  <c r="AE83" i="132"/>
  <c r="AE67" i="132"/>
  <c r="AE551" i="132"/>
  <c r="AE322" i="132"/>
  <c r="AE158" i="132"/>
  <c r="AE154" i="132"/>
  <c r="AE132" i="132"/>
  <c r="AE60" i="132"/>
  <c r="AE56" i="132"/>
  <c r="AE52" i="132"/>
  <c r="AE13" i="132"/>
  <c r="AE15" i="132"/>
  <c r="AE80" i="132"/>
  <c r="AE183" i="132"/>
  <c r="AE250" i="132"/>
  <c r="AE29" i="132"/>
  <c r="AE98" i="132"/>
  <c r="AE121" i="132"/>
  <c r="AE146" i="132"/>
  <c r="AE191" i="132"/>
  <c r="AE245" i="132"/>
  <c r="AE287" i="132"/>
  <c r="AE398" i="132"/>
  <c r="AE41" i="132"/>
  <c r="AE99" i="132"/>
  <c r="AE141" i="132"/>
  <c r="AE326" i="132"/>
  <c r="AE590" i="132"/>
  <c r="AE21" i="132"/>
  <c r="AE102" i="132"/>
  <c r="Z72" i="132"/>
  <c r="AA72" i="132" s="1"/>
  <c r="D24" i="133"/>
  <c r="E21" i="133"/>
  <c r="E24" i="133" s="1"/>
  <c r="K10" i="178"/>
  <c r="G10" i="179"/>
  <c r="M10" i="164"/>
  <c r="Q51" i="164"/>
  <c r="N11" i="177"/>
  <c r="P12" i="177"/>
  <c r="P14" i="177"/>
  <c r="F24" i="133"/>
  <c r="I10" i="164"/>
  <c r="Z232" i="132"/>
  <c r="AA232" i="132" s="1"/>
  <c r="I6" i="133"/>
  <c r="I10" i="153"/>
  <c r="Q12" i="164"/>
  <c r="P11" i="164"/>
  <c r="Q11" i="164" s="1"/>
  <c r="N11" i="164"/>
  <c r="N10" i="164" s="1"/>
  <c r="L11" i="164"/>
  <c r="L10" i="164" s="1"/>
  <c r="P13" i="177"/>
  <c r="P48" i="161"/>
  <c r="K10" i="179"/>
  <c r="I10" i="166"/>
  <c r="I10" i="162"/>
  <c r="M11" i="177"/>
  <c r="M10" i="177" s="1"/>
  <c r="K11" i="177"/>
  <c r="K10" i="177" s="1"/>
  <c r="I14" i="165"/>
  <c r="E10" i="165"/>
  <c r="P49" i="177"/>
  <c r="M14" i="161"/>
  <c r="J14" i="179"/>
  <c r="I10" i="179"/>
  <c r="Q14" i="164"/>
  <c r="Z462" i="132"/>
  <c r="AA462" i="132" s="1"/>
  <c r="Z352" i="132"/>
  <c r="AA352" i="132" s="1"/>
  <c r="Z112" i="132"/>
  <c r="AA112" i="132" s="1"/>
  <c r="Z212" i="132"/>
  <c r="AA212" i="132" s="1"/>
  <c r="H16" i="133"/>
  <c r="J27" i="133"/>
  <c r="Y242" i="132"/>
  <c r="Y248" i="132" s="1"/>
  <c r="Z202" i="132"/>
  <c r="AA202" i="132" s="1"/>
  <c r="Y13" i="132"/>
  <c r="Z162" i="132"/>
  <c r="AA162" i="132" s="1"/>
  <c r="Y512" i="132"/>
  <c r="Y518" i="132" s="1"/>
  <c r="H15" i="133"/>
  <c r="H22" i="172"/>
  <c r="L27" i="149"/>
  <c r="L15" i="149"/>
  <c r="Y542" i="132"/>
  <c r="Y548" i="132" s="1"/>
  <c r="Y432" i="132"/>
  <c r="Y438" i="132" s="1"/>
  <c r="Z646" i="132"/>
  <c r="AA646" i="132" s="1"/>
  <c r="Y392" i="132"/>
  <c r="Y398" i="132" s="1"/>
  <c r="Y302" i="132"/>
  <c r="Y308" i="132" s="1"/>
  <c r="Z492" i="132"/>
  <c r="AA492" i="132" s="1"/>
  <c r="Y442" i="132"/>
  <c r="Y448" i="132" s="1"/>
  <c r="Y502" i="132"/>
  <c r="Y508" i="132" s="1"/>
  <c r="Y222" i="132"/>
  <c r="Y228" i="132" s="1"/>
  <c r="F6" i="133"/>
  <c r="H6" i="133" s="1"/>
  <c r="L37" i="149"/>
  <c r="Z372" i="132"/>
  <c r="AA593" i="132"/>
  <c r="C10" i="133"/>
  <c r="D10" i="133"/>
  <c r="Z592" i="132"/>
  <c r="AA82" i="132"/>
  <c r="AH669" i="132"/>
  <c r="Y667" i="132"/>
  <c r="Y452" i="132"/>
  <c r="Y458" i="132" s="1"/>
  <c r="AA402" i="132"/>
  <c r="G30" i="133"/>
  <c r="Y262" i="132"/>
  <c r="Y268" i="132" s="1"/>
  <c r="Y82" i="132"/>
  <c r="Y88" i="132" s="1"/>
  <c r="C8" i="133"/>
  <c r="Y282" i="132"/>
  <c r="Y288" i="132" s="1"/>
  <c r="Y322" i="132"/>
  <c r="Y328" i="132" s="1"/>
  <c r="Y662" i="132"/>
  <c r="G8" i="133"/>
  <c r="AA668" i="132"/>
  <c r="Z667" i="132"/>
  <c r="C13" i="133"/>
  <c r="D13" i="133"/>
  <c r="AA663" i="132"/>
  <c r="C12" i="133"/>
  <c r="D12" i="133"/>
  <c r="Z472" i="132"/>
  <c r="AA472" i="132" s="1"/>
  <c r="Y582" i="132"/>
  <c r="Y588" i="132" s="1"/>
  <c r="AH593" i="132"/>
  <c r="Y592" i="132"/>
  <c r="Y603" i="132"/>
  <c r="Y597" i="132" s="1"/>
  <c r="Z422" i="132"/>
  <c r="AA422" i="132" s="1"/>
  <c r="F7" i="133"/>
  <c r="H7" i="133" s="1"/>
  <c r="F8" i="133"/>
  <c r="Y182" i="132"/>
  <c r="Y188" i="132" s="1"/>
  <c r="Y102" i="132"/>
  <c r="Y108" i="132" s="1"/>
  <c r="AA598" i="132"/>
  <c r="AA61" i="132"/>
  <c r="I8" i="133" s="1"/>
  <c r="E30" i="133"/>
  <c r="Z30" i="132"/>
  <c r="D8" i="133"/>
  <c r="I10" i="165" l="1"/>
  <c r="M10" i="161"/>
  <c r="J7" i="133"/>
  <c r="Y71" i="132"/>
  <c r="Z597" i="132"/>
  <c r="N10" i="161"/>
  <c r="P11" i="161"/>
  <c r="P10" i="161" s="1"/>
  <c r="J10" i="179"/>
  <c r="H8" i="133"/>
  <c r="J8" i="133"/>
  <c r="D30" i="133"/>
  <c r="N10" i="177"/>
  <c r="P11" i="177"/>
  <c r="P10" i="177" s="1"/>
  <c r="P10" i="164"/>
  <c r="Q10" i="164"/>
  <c r="D11" i="133"/>
  <c r="C11" i="133"/>
  <c r="Z71" i="132"/>
  <c r="G9" i="133"/>
  <c r="AA372" i="132"/>
  <c r="I9" i="133" s="1"/>
  <c r="G13" i="133"/>
  <c r="I13" i="133"/>
  <c r="J13" i="133"/>
  <c r="F13" i="133"/>
  <c r="E13" i="133"/>
  <c r="F9" i="133"/>
  <c r="E9" i="133"/>
  <c r="C9" i="133"/>
  <c r="F30" i="133"/>
  <c r="G11" i="133"/>
  <c r="I11" i="133"/>
  <c r="E11" i="133"/>
  <c r="J11" i="133"/>
  <c r="F11" i="133"/>
  <c r="D9" i="133"/>
  <c r="H30" i="133"/>
  <c r="G10" i="133"/>
  <c r="F10" i="133"/>
  <c r="E10" i="133"/>
  <c r="J10" i="133"/>
  <c r="I10" i="133"/>
  <c r="G12" i="133"/>
  <c r="F12" i="133"/>
  <c r="J12" i="133"/>
  <c r="I12" i="133"/>
  <c r="E12" i="133"/>
  <c r="J9" i="133" l="1"/>
  <c r="J17" i="133" s="1"/>
  <c r="C17" i="133"/>
  <c r="D17" i="133"/>
  <c r="I17" i="133"/>
  <c r="H10" i="133"/>
  <c r="H11" i="133"/>
  <c r="G17" i="133"/>
  <c r="E17" i="133"/>
  <c r="H9" i="133"/>
  <c r="F17" i="133"/>
  <c r="H12" i="133"/>
  <c r="H13" i="133"/>
  <c r="J42" i="172" l="1"/>
  <c r="C18" i="133"/>
  <c r="C25" i="133" s="1"/>
  <c r="I18" i="133"/>
  <c r="G25" i="133" s="1"/>
  <c r="H17" i="133"/>
  <c r="H42" i="172" s="1"/>
  <c r="H16" i="172" l="1"/>
  <c r="H30" i="172"/>
  <c r="I29" i="133"/>
  <c r="I30" i="133"/>
  <c r="I27" i="172"/>
  <c r="K27" i="1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Marek Lis</author>
    <author>Marek</author>
  </authors>
  <commentList>
    <comment ref="B7" authorId="0" shapeId="0" xr:uid="{00000000-0006-0000-0200-000001000000}">
      <text>
        <r>
          <rPr>
            <sz val="12"/>
            <color indexed="81"/>
            <rFont val="Tahoma"/>
            <family val="2"/>
            <charset val="238"/>
          </rPr>
          <t>wpisz nazwę szkoły</t>
        </r>
      </text>
    </comment>
    <comment ref="B9" authorId="1" shapeId="0" xr:uid="{00000000-0006-0000-0200-000002000000}">
      <text>
        <r>
          <rPr>
            <b/>
            <sz val="9"/>
            <color indexed="81"/>
            <rFont val="Tahoma"/>
            <family val="2"/>
            <charset val="238"/>
          </rPr>
          <t>Wpisz patrona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author>
  </authors>
  <commentList>
    <comment ref="J11" authorId="0" shapeId="0" xr:uid="{00000000-0006-0000-0400-000001000000}">
      <text>
        <r>
          <rPr>
            <b/>
            <sz val="8"/>
            <color indexed="10"/>
            <rFont val="Tahoma"/>
            <family val="2"/>
            <charset val="238"/>
          </rPr>
          <t>ML:</t>
        </r>
        <r>
          <rPr>
            <sz val="8"/>
            <color indexed="10"/>
            <rFont val="Tahoma"/>
            <family val="2"/>
            <charset val="238"/>
          </rPr>
          <t xml:space="preserve">
Uzupełnij pola zacieniowane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ML</author>
  </authors>
  <commentList>
    <comment ref="X5" authorId="0" shapeId="0" xr:uid="{00000000-0006-0000-0700-000001000000}">
      <text>
        <r>
          <rPr>
            <b/>
            <sz val="10"/>
            <color indexed="81"/>
            <rFont val="Tahoma"/>
            <family val="2"/>
            <charset val="238"/>
          </rPr>
          <t>wpisz ilość godz. etatowych</t>
        </r>
        <r>
          <rPr>
            <sz val="8"/>
            <color indexed="81"/>
            <rFont val="Tahoma"/>
            <family val="2"/>
            <charset val="238"/>
          </rPr>
          <t xml:space="preserve">
</t>
        </r>
      </text>
    </comment>
    <comment ref="X14" authorId="0" shapeId="0" xr:uid="{00000000-0006-0000-0700-000002000000}">
      <text>
        <r>
          <rPr>
            <b/>
            <sz val="10"/>
            <color indexed="81"/>
            <rFont val="Tahoma"/>
            <family val="2"/>
            <charset val="238"/>
          </rPr>
          <t>wpisz ilość godz. etatowych</t>
        </r>
      </text>
    </comment>
    <comment ref="X22" authorId="0" shapeId="0" xr:uid="{00000000-0006-0000-0700-000003000000}">
      <text>
        <r>
          <rPr>
            <b/>
            <sz val="10"/>
            <color indexed="81"/>
            <rFont val="Tahoma"/>
            <family val="2"/>
            <charset val="238"/>
          </rPr>
          <t>wpisz ilość godz. etatowych</t>
        </r>
      </text>
    </comment>
    <comment ref="X31" authorId="0" shapeId="0" xr:uid="{00000000-0006-0000-0700-000004000000}">
      <text>
        <r>
          <rPr>
            <b/>
            <sz val="10"/>
            <color indexed="81"/>
            <rFont val="Tahoma"/>
            <family val="2"/>
            <charset val="238"/>
          </rPr>
          <t>wpisz ilość godz. etatowych</t>
        </r>
      </text>
    </comment>
    <comment ref="X41" authorId="0" shapeId="0" xr:uid="{00000000-0006-0000-0700-000005000000}">
      <text>
        <r>
          <rPr>
            <b/>
            <sz val="10"/>
            <color indexed="81"/>
            <rFont val="Tahoma"/>
            <family val="2"/>
            <charset val="238"/>
          </rPr>
          <t>wpisz ilość godz. etatowyc</t>
        </r>
        <r>
          <rPr>
            <b/>
            <sz val="8"/>
            <color indexed="81"/>
            <rFont val="Tahoma"/>
            <family val="2"/>
            <charset val="238"/>
          </rPr>
          <t>h</t>
        </r>
      </text>
    </comment>
    <comment ref="X51" authorId="0" shapeId="0" xr:uid="{00000000-0006-0000-0700-000006000000}">
      <text>
        <r>
          <rPr>
            <b/>
            <sz val="10"/>
            <color indexed="81"/>
            <rFont val="Tahoma"/>
            <family val="2"/>
            <charset val="238"/>
          </rPr>
          <t>wpisz ilość godz. etatowych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ZSP w Gdyni</author>
  </authors>
  <commentList>
    <comment ref="Q8" authorId="0" shapeId="0" xr:uid="{00000000-0006-0000-0900-000001000000}">
      <text>
        <r>
          <rPr>
            <sz val="11"/>
            <color indexed="81"/>
            <rFont val="Tahoma"/>
            <family val="2"/>
            <charset val="238"/>
          </rPr>
          <t>wiersz musi być zgody z tabelą specyfikacji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Marek</author>
  </authors>
  <commentList>
    <comment ref="D6" authorId="0" shapeId="0" xr:uid="{00000000-0006-0000-0A00-000001000000}">
      <text>
        <r>
          <rPr>
            <b/>
            <sz val="9"/>
            <color indexed="81"/>
            <rFont val="Tahoma"/>
            <family val="2"/>
            <charset val="238"/>
          </rPr>
          <t>wpisz liczbę uczniów</t>
        </r>
        <r>
          <rPr>
            <sz val="9"/>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Marek Lis</author>
  </authors>
  <commentList>
    <comment ref="D5" authorId="0" shapeId="0" xr:uid="{00000000-0006-0000-0D00-000001000000}">
      <text>
        <r>
          <rPr>
            <b/>
            <sz val="9"/>
            <color indexed="81"/>
            <rFont val="Tahoma"/>
            <family val="2"/>
            <charset val="238"/>
          </rPr>
          <t>wpisz rok</t>
        </r>
        <r>
          <rPr>
            <sz val="9"/>
            <color indexed="81"/>
            <rFont val="Tahoma"/>
            <family val="2"/>
            <charset val="238"/>
          </rPr>
          <t xml:space="preserve">
</t>
        </r>
      </text>
    </comment>
    <comment ref="G5" authorId="0" shapeId="0" xr:uid="{00000000-0006-0000-0D00-000002000000}">
      <text>
        <r>
          <rPr>
            <b/>
            <sz val="9"/>
            <color indexed="81"/>
            <rFont val="Tahoma"/>
            <family val="2"/>
            <charset val="238"/>
          </rPr>
          <t>wpisz rok</t>
        </r>
        <r>
          <rPr>
            <sz val="9"/>
            <color indexed="81"/>
            <rFont val="Tahoma"/>
            <family val="2"/>
            <charset val="238"/>
          </rPr>
          <t xml:space="preserve">
</t>
        </r>
      </text>
    </comment>
    <comment ref="J5" authorId="0" shapeId="0" xr:uid="{00000000-0006-0000-0D00-000003000000}">
      <text>
        <r>
          <rPr>
            <b/>
            <sz val="9"/>
            <color indexed="81"/>
            <rFont val="Tahoma"/>
            <family val="2"/>
            <charset val="238"/>
          </rPr>
          <t>wpisz rok</t>
        </r>
        <r>
          <rPr>
            <sz val="9"/>
            <color indexed="81"/>
            <rFont val="Tahoma"/>
            <family val="2"/>
            <charset val="23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Marek</author>
  </authors>
  <commentList>
    <comment ref="D49" authorId="0" shapeId="0" xr:uid="{00000000-0006-0000-1400-000001000000}">
      <text>
        <r>
          <rPr>
            <sz val="9"/>
            <color indexed="81"/>
            <rFont val="Tahoma"/>
            <family val="2"/>
            <charset val="238"/>
          </rPr>
          <t>wpisz przedmiot w słowniku</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Marek</author>
  </authors>
  <commentList>
    <comment ref="E50" authorId="0" shapeId="0" xr:uid="{00000000-0006-0000-1500-000001000000}">
      <text>
        <r>
          <rPr>
            <sz val="9"/>
            <color indexed="81"/>
            <rFont val="Tahoma"/>
            <family val="2"/>
            <charset val="238"/>
          </rPr>
          <t>wpisz przedmiot w słowniku</t>
        </r>
      </text>
    </comment>
  </commentList>
</comments>
</file>

<file path=xl/sharedStrings.xml><?xml version="1.0" encoding="utf-8"?>
<sst xmlns="http://schemas.openxmlformats.org/spreadsheetml/2006/main" count="2596" uniqueCount="829">
  <si>
    <t>stopień awansu</t>
  </si>
  <si>
    <t>Lp</t>
  </si>
  <si>
    <t>staż</t>
  </si>
  <si>
    <t>I</t>
  </si>
  <si>
    <t>II</t>
  </si>
  <si>
    <t>III</t>
  </si>
  <si>
    <t>V</t>
  </si>
  <si>
    <t>IV</t>
  </si>
  <si>
    <t>VI</t>
  </si>
  <si>
    <t xml:space="preserve">ZESTAWIENIE  LICZBOWE PERSONELU I GODZIN </t>
  </si>
  <si>
    <t xml:space="preserve">Charakter służby pracownika </t>
  </si>
  <si>
    <t>DYREKTOR</t>
  </si>
  <si>
    <t xml:space="preserve">WICEDYREKTORZY </t>
  </si>
  <si>
    <t>Liczba osób</t>
  </si>
  <si>
    <t xml:space="preserve">PRACOWNICY ADMINISTRACYJNO-BIUROWI </t>
  </si>
  <si>
    <t>rok ur.</t>
  </si>
  <si>
    <t xml:space="preserve">NAUCZYCIELE  PEŁNIĄCY  INNE  FUNKCJE  KIEROWNICZE                                                                                                                                                                                 </t>
  </si>
  <si>
    <t>Pełnozatrudnieni</t>
  </si>
  <si>
    <t>godziny w wymiarze obowiązującym</t>
  </si>
  <si>
    <t>godziny ponadwymiarowe</t>
  </si>
  <si>
    <t xml:space="preserve">PRACOWNICY SEZONOWI </t>
  </si>
  <si>
    <t xml:space="preserve">NAUCZYCIELE REALIZUJĄCY OBOWIĄZKOWY WYMIAR 18 GODZIN TYGODNIOWO                                                                                                                                                   </t>
  </si>
  <si>
    <t>WYCHOWAWCY ŚWIETLICY REALIZUJĄCY OBOWIĄZKOWO WYMIAR 26 GODZIN TYGODNIOWO</t>
  </si>
  <si>
    <t>forma zatrudnienia</t>
  </si>
  <si>
    <t>Pełno-           zatrudnieni</t>
  </si>
  <si>
    <t>Niepełno-     zatrudnieni</t>
  </si>
  <si>
    <t>Liczba uczniów</t>
  </si>
  <si>
    <t>Razem</t>
  </si>
  <si>
    <t>WICEDYREKTORZY</t>
  </si>
  <si>
    <t>suma godzin</t>
  </si>
  <si>
    <t>-</t>
  </si>
  <si>
    <t>4.</t>
  </si>
  <si>
    <t>7.</t>
  </si>
  <si>
    <t>Szkoła</t>
  </si>
  <si>
    <t>godzin</t>
  </si>
  <si>
    <t xml:space="preserve">Zawód: </t>
  </si>
  <si>
    <t>K L A S A</t>
  </si>
  <si>
    <t>Liczba tygodni nauki</t>
  </si>
  <si>
    <t>w cyklu</t>
  </si>
  <si>
    <t>LICZBA GODZIN TYGODNIOWO</t>
  </si>
  <si>
    <t>nauczania</t>
  </si>
  <si>
    <t>S E M E S T R Y</t>
  </si>
  <si>
    <t>OGÓLNOKSZTAŁCĄCEJ SZKOŁY SZTUK PIĘKNYCH</t>
  </si>
  <si>
    <t>Suma</t>
  </si>
  <si>
    <t>tygodn.</t>
  </si>
  <si>
    <t>w całym</t>
  </si>
  <si>
    <t>cyklu</t>
  </si>
  <si>
    <t>godziny  nadliczb.</t>
  </si>
  <si>
    <t>PRACOWNICY GOSPODARCZY I OBSŁUGI</t>
  </si>
  <si>
    <t>Język ........................(II)</t>
  </si>
  <si>
    <t>Matematyka</t>
  </si>
  <si>
    <t>Historia</t>
  </si>
  <si>
    <t>Geografia</t>
  </si>
  <si>
    <t>Język polski</t>
  </si>
  <si>
    <t>Język ........................(I)</t>
  </si>
  <si>
    <t>Wychowanie fizyczne</t>
  </si>
  <si>
    <t>Podstawy przedsiębiorczości</t>
  </si>
  <si>
    <t>Godziny do dyspozycji dyrektora</t>
  </si>
  <si>
    <t>Wiedza o społeczeństwie</t>
  </si>
  <si>
    <t xml:space="preserve">Chemia </t>
  </si>
  <si>
    <t>szkoła</t>
  </si>
  <si>
    <t>przedmiot</t>
  </si>
  <si>
    <t>Rysunek i malarstwo</t>
  </si>
  <si>
    <t>Rzeźba</t>
  </si>
  <si>
    <t>Podstawy projektowania</t>
  </si>
  <si>
    <t>Podstawy fotografii i filmu</t>
  </si>
  <si>
    <t>OSSP</t>
  </si>
  <si>
    <t>LP</t>
  </si>
  <si>
    <t>PSP</t>
  </si>
  <si>
    <t>x</t>
  </si>
  <si>
    <t>rzeźba</t>
  </si>
  <si>
    <t>Formy użytkowe</t>
  </si>
  <si>
    <t>Fotografia</t>
  </si>
  <si>
    <t>Marketing dzieł sztuki</t>
  </si>
  <si>
    <t>Renowacja elementów architektury</t>
  </si>
  <si>
    <t>Renowacja mebli i wyrobów snycerskich</t>
  </si>
  <si>
    <t>Renowacja witraży</t>
  </si>
  <si>
    <t>Charakteryzacja i stylizacja</t>
  </si>
  <si>
    <t>Modelarstwo i dekoratorstwo</t>
  </si>
  <si>
    <t>Artystyczny druk sitowy</t>
  </si>
  <si>
    <t>Ceramika</t>
  </si>
  <si>
    <t>Dekorowanie wnętrz</t>
  </si>
  <si>
    <t>Jubilerstwo</t>
  </si>
  <si>
    <t>Lutnictwo</t>
  </si>
  <si>
    <t>Meblarstwo</t>
  </si>
  <si>
    <t>Metaloplastyka</t>
  </si>
  <si>
    <t>Snycerstwo</t>
  </si>
  <si>
    <t>Szkło artystyczne i witraż</t>
  </si>
  <si>
    <t>Techniki malarskie i pozłotnicze</t>
  </si>
  <si>
    <t>Tkanina artystyczna</t>
  </si>
  <si>
    <t>Wyroby unikatowe</t>
  </si>
  <si>
    <t>Projektowanie   zabawek</t>
  </si>
  <si>
    <t>Przedmiot</t>
  </si>
  <si>
    <t>Reklama wizualna</t>
  </si>
  <si>
    <t>Techniki graficzne</t>
  </si>
  <si>
    <t>Techniki rzeźbiarskie</t>
  </si>
  <si>
    <t>Nazwisko i imię</t>
  </si>
  <si>
    <t>Nauczyciele na urlopach płatnych</t>
  </si>
  <si>
    <t>Nauczyciele na urlopach bezpłatnych</t>
  </si>
  <si>
    <t>U W A G I</t>
  </si>
  <si>
    <t>UWAGI</t>
  </si>
  <si>
    <t>12.</t>
  </si>
  <si>
    <t>wpisać ilość godzin zajęć zbiorowych łączących uczniów z różnych klas, np.: fakultetów, chóru, j.obcych, itp</t>
  </si>
  <si>
    <t>Razem uczniów</t>
  </si>
  <si>
    <t xml:space="preserve">Szkoła: </t>
  </si>
  <si>
    <t>Klasa:</t>
  </si>
  <si>
    <t xml:space="preserve">Liczba pracowników zatrudnionych w szkole ogółem: </t>
  </si>
  <si>
    <t xml:space="preserve">Razem etatów: </t>
  </si>
  <si>
    <t>Historia sztuki</t>
  </si>
  <si>
    <t>Pieczęć i podpis wizytatora</t>
  </si>
  <si>
    <t xml:space="preserve">OGÓŁEM   </t>
  </si>
  <si>
    <t>Charakter służbowy pracownika</t>
  </si>
  <si>
    <t>Stopnie awansu zawodowego</t>
  </si>
  <si>
    <t>Stażysta</t>
  </si>
  <si>
    <t>Kontraktowy</t>
  </si>
  <si>
    <t>Mianowany</t>
  </si>
  <si>
    <t>Liczba nauczycieli</t>
  </si>
  <si>
    <t>Kod:</t>
  </si>
  <si>
    <t>E-mail:</t>
  </si>
  <si>
    <t>Ulica, nr:</t>
  </si>
  <si>
    <t xml:space="preserve">UWAGA: </t>
  </si>
  <si>
    <t>wpisać wykształcenie wg wzoru z zachowaniem pojedynczej spacji, bez kropek, myślników itp., np.:</t>
  </si>
  <si>
    <t>Życzę powodzenia w przygotowaniu organizacji.</t>
  </si>
  <si>
    <t>wpisać końcowe dwie cyfry arabskie np. zamiast 1958 ma być: 58</t>
  </si>
  <si>
    <t>Dyplomo-wany</t>
  </si>
  <si>
    <t>Kontraktowy planujący awans.w br</t>
  </si>
  <si>
    <t>Mianowany planujący awans.w br</t>
  </si>
  <si>
    <t xml:space="preserve">   Nazwa organu prowadzącego szkołę</t>
  </si>
  <si>
    <t xml:space="preserve">     Arkusz zatwierdzam:</t>
  </si>
  <si>
    <t xml:space="preserve"> Pieczęć i podpis dyrektora</t>
  </si>
  <si>
    <t xml:space="preserve">   ………………………………..., dnia</t>
  </si>
  <si>
    <t xml:space="preserve">S Z K O L N Y   P L A N    N A U C Z A N I A  -  </t>
  </si>
  <si>
    <t>Język angielski</t>
  </si>
  <si>
    <t>Język francuski</t>
  </si>
  <si>
    <t>Edukacja dla bezpieczeństwa</t>
  </si>
  <si>
    <t>Muzyka</t>
  </si>
  <si>
    <t>Przedmioty</t>
  </si>
  <si>
    <t>wykształcenie, zawód- specjalność</t>
  </si>
  <si>
    <t>stanowisko, funkcja</t>
  </si>
  <si>
    <t>hist. sztuki</t>
  </si>
  <si>
    <t>j. polski</t>
  </si>
  <si>
    <t>j. angielski</t>
  </si>
  <si>
    <t>j. francuski</t>
  </si>
  <si>
    <t>matematyka</t>
  </si>
  <si>
    <t>historia</t>
  </si>
  <si>
    <t>wiedza o społ.</t>
  </si>
  <si>
    <t>fizyka</t>
  </si>
  <si>
    <t xml:space="preserve">chemia </t>
  </si>
  <si>
    <t>geografia</t>
  </si>
  <si>
    <t>biologia</t>
  </si>
  <si>
    <t>informatyka</t>
  </si>
  <si>
    <t>muzyka</t>
  </si>
  <si>
    <t>religia</t>
  </si>
  <si>
    <t>etyka</t>
  </si>
  <si>
    <t>ob.</t>
  </si>
  <si>
    <t>Nauczyciele pełniący inne funkcje kierownicze</t>
  </si>
  <si>
    <t>Wychowawcy świetlic realizujący obowiązkowy wymiar 26 godzin tygodniowo</t>
  </si>
  <si>
    <t>Nauczyciele (bibliotekarz, wychowawca internatu, bursy) realizujący obowiązkowo wymiar 30 godzin tygodniowo</t>
  </si>
  <si>
    <t>kod etatu</t>
  </si>
  <si>
    <t>j.rosyjski</t>
  </si>
  <si>
    <t>j. niemiecki</t>
  </si>
  <si>
    <t>Specjalność artystyczna</t>
  </si>
  <si>
    <t>Sztuka stosowana</t>
  </si>
  <si>
    <t>Informatyka</t>
  </si>
  <si>
    <t>Religia</t>
  </si>
  <si>
    <t>Etyka</t>
  </si>
  <si>
    <t>Biologia</t>
  </si>
  <si>
    <t>Język rosyjski</t>
  </si>
  <si>
    <t>Język niemiecki</t>
  </si>
  <si>
    <t>stażysta</t>
  </si>
  <si>
    <t>kontraktowy</t>
  </si>
  <si>
    <t>kontaktowy konczący staż w br</t>
  </si>
  <si>
    <t>Stopień awansu</t>
  </si>
  <si>
    <t>S</t>
  </si>
  <si>
    <t>K</t>
  </si>
  <si>
    <t>K1</t>
  </si>
  <si>
    <t>mianowany</t>
  </si>
  <si>
    <t>mianowany kończący staż w br</t>
  </si>
  <si>
    <t>M</t>
  </si>
  <si>
    <t>M1</t>
  </si>
  <si>
    <t>dyplomowany</t>
  </si>
  <si>
    <t>D</t>
  </si>
  <si>
    <t>Forma zatrudnienia</t>
  </si>
  <si>
    <t>umowa na czas określony</t>
  </si>
  <si>
    <t>umowa na czas nieokreślony</t>
  </si>
  <si>
    <t>mianowanie</t>
  </si>
  <si>
    <t>uo</t>
  </si>
  <si>
    <t>un</t>
  </si>
  <si>
    <t>m</t>
  </si>
  <si>
    <t>tak</t>
  </si>
  <si>
    <t>nie</t>
  </si>
  <si>
    <t>Wychowanie do życia w rodzinie</t>
  </si>
  <si>
    <t>Przygot. pedag</t>
  </si>
  <si>
    <t>inne</t>
  </si>
  <si>
    <t>fakult./wyrówn.</t>
  </si>
  <si>
    <t>gdd</t>
  </si>
  <si>
    <t>zajęcia obowiązkowe</t>
  </si>
  <si>
    <t>godziny do dysp. dyrekt.</t>
  </si>
  <si>
    <t>Zajęcia edukacyjne</t>
  </si>
  <si>
    <t>Zajęcia edukacujne</t>
  </si>
  <si>
    <t>Techniki renowacyjne</t>
  </si>
  <si>
    <t>biblioteka</t>
  </si>
  <si>
    <t>Biblioteka</t>
  </si>
  <si>
    <t>psycholog</t>
  </si>
  <si>
    <t>Psycholog</t>
  </si>
  <si>
    <t>Świetlica</t>
  </si>
  <si>
    <t>świetlica</t>
  </si>
  <si>
    <t>Inne</t>
  </si>
  <si>
    <t>Zajęcia fakultatywne, wyrównawcze</t>
  </si>
  <si>
    <t>Suma godzin  =</t>
  </si>
  <si>
    <t>Pedagog</t>
  </si>
  <si>
    <t>pedagog</t>
  </si>
  <si>
    <t>Zestawienie liczby godzin wg przedmiotów</t>
  </si>
  <si>
    <t>Rok szkolny</t>
  </si>
  <si>
    <t>teczka</t>
  </si>
  <si>
    <t>godziny niedydaktyczne</t>
  </si>
  <si>
    <t>gn</t>
  </si>
  <si>
    <t>specjalność</t>
  </si>
  <si>
    <t>Pracownicy administracji i obsługi w roku szkolnym</t>
  </si>
  <si>
    <t>przydział godzin</t>
  </si>
  <si>
    <t>Miejscowość:</t>
  </si>
  <si>
    <t>Niepełno-zatrudnieni</t>
  </si>
  <si>
    <t>NAUCZYCIELE REALIZUJĄCY OBOWIĄZKOWY WYMIAR 30 GODZ. TYG. (bibliotekarz, wychowawca internatu - bursy)</t>
  </si>
  <si>
    <t>Etaty</t>
  </si>
  <si>
    <t>Liczba etatów</t>
  </si>
  <si>
    <t>Ogółem godz. tygodn.</t>
  </si>
  <si>
    <t>Niepełno- zatrudnieni</t>
  </si>
  <si>
    <t>Ogółem</t>
  </si>
  <si>
    <t>godziny obowiązkowe</t>
  </si>
  <si>
    <t>Pracownicy administracyji</t>
  </si>
  <si>
    <t>Pracownicy obsługi</t>
  </si>
  <si>
    <t xml:space="preserve">Pracownicy sezonowi </t>
  </si>
  <si>
    <t>RAZEM</t>
  </si>
  <si>
    <t>Techniki scenograficzne</t>
  </si>
  <si>
    <t>Bez specjalizacji</t>
  </si>
  <si>
    <t>Razem grup w klasach</t>
  </si>
  <si>
    <t>Liczba dziewcząt:</t>
  </si>
  <si>
    <t>Liczba chłopców:</t>
  </si>
  <si>
    <t>% dziewcząt</t>
  </si>
  <si>
    <t>% chłpców</t>
  </si>
  <si>
    <t>in</t>
  </si>
  <si>
    <t>Artystyczno-zawodowe razem</t>
  </si>
  <si>
    <t>Ogólnokształcące razem</t>
  </si>
  <si>
    <t>Liczba godzin obowiązkowych</t>
  </si>
  <si>
    <t>gimnazjum</t>
  </si>
  <si>
    <t>liceum</t>
  </si>
  <si>
    <t>Godziny do dysp. dyrekt.</t>
  </si>
  <si>
    <t>OGÓLNA LICZBA GODZIN</t>
  </si>
  <si>
    <t>płeć</t>
  </si>
  <si>
    <t>Płeć</t>
  </si>
  <si>
    <t>kobieta</t>
  </si>
  <si>
    <t>mężczyzna</t>
  </si>
  <si>
    <t>k</t>
  </si>
  <si>
    <t>Pracownicy wg płci</t>
  </si>
  <si>
    <t>Grupa pracowników</t>
  </si>
  <si>
    <t>nauczyciele</t>
  </si>
  <si>
    <t>administracja</t>
  </si>
  <si>
    <t>obsługa</t>
  </si>
  <si>
    <t>Liczba kobiet</t>
  </si>
  <si>
    <t>Liczba mężczyzn</t>
  </si>
  <si>
    <t>% m</t>
  </si>
  <si>
    <t>% k</t>
  </si>
  <si>
    <t>Ogólnie</t>
  </si>
  <si>
    <t>OBOWIĄZKOWE</t>
  </si>
  <si>
    <t>ZAJĘCIA EDUKACYJNE</t>
  </si>
  <si>
    <t>LICEUM PLASTYCZNEGO</t>
  </si>
  <si>
    <t>adm.i obs</t>
  </si>
  <si>
    <t>Region</t>
  </si>
  <si>
    <t>Liczba godzin</t>
  </si>
  <si>
    <t>dyr.</t>
  </si>
  <si>
    <t>wice</t>
  </si>
  <si>
    <t>nau_kier</t>
  </si>
  <si>
    <t>nau_18h</t>
  </si>
  <si>
    <t>nau_20h</t>
  </si>
  <si>
    <t>nau_22h</t>
  </si>
  <si>
    <t>wychow</t>
  </si>
  <si>
    <t>nau_30h</t>
  </si>
  <si>
    <t>nau_ur_pl</t>
  </si>
  <si>
    <t>nau_ur_bezpl</t>
  </si>
  <si>
    <t>klasa</t>
  </si>
  <si>
    <t>Uczniów</t>
  </si>
  <si>
    <t xml:space="preserve">SPECJALNOŚCI </t>
  </si>
  <si>
    <t>/  specjalizacje</t>
  </si>
  <si>
    <t>Liczba uczniów w klasie</t>
  </si>
  <si>
    <t>Razem uczniów w klasach:</t>
  </si>
  <si>
    <t>Liczba</t>
  </si>
  <si>
    <t>obronili dyplom</t>
  </si>
  <si>
    <t>przyjętych</t>
  </si>
  <si>
    <t>wymiar godzin obowiązkowych</t>
  </si>
  <si>
    <t>wymiar etatu</t>
  </si>
  <si>
    <t>godziny  ponadwymiarowe</t>
  </si>
  <si>
    <t>Zestawienie wg stopni naukowych</t>
  </si>
  <si>
    <t>Stopień naukowy</t>
  </si>
  <si>
    <t>Liczba adm i obsł</t>
  </si>
  <si>
    <t>doktor</t>
  </si>
  <si>
    <t>dr</t>
  </si>
  <si>
    <t>doktor hab.</t>
  </si>
  <si>
    <t>drh</t>
  </si>
  <si>
    <t>inżynier</t>
  </si>
  <si>
    <t>inż.</t>
  </si>
  <si>
    <t>licencjat</t>
  </si>
  <si>
    <t>lic.</t>
  </si>
  <si>
    <t>magister</t>
  </si>
  <si>
    <t>mgr</t>
  </si>
  <si>
    <t>mgr inż.</t>
  </si>
  <si>
    <t>mgri</t>
  </si>
  <si>
    <t>profesor</t>
  </si>
  <si>
    <t>prof.</t>
  </si>
  <si>
    <t>Tytuł naukowy</t>
  </si>
  <si>
    <t>Inne uwagi</t>
  </si>
  <si>
    <t>ASP rzeźba</t>
  </si>
  <si>
    <t>UG  filologii polskiej</t>
  </si>
  <si>
    <t>UW  matematyka</t>
  </si>
  <si>
    <t>AM teoria</t>
  </si>
  <si>
    <t>AM skrzypce</t>
  </si>
  <si>
    <t>UW muzykolog</t>
  </si>
  <si>
    <t>SM II stopnia, rytmika</t>
  </si>
  <si>
    <t>PLSP</t>
  </si>
  <si>
    <t>W sprawie problemów proszę dzwonić: Marek Lis tel. 58-6248213 lub lism@poczta.onet.pl</t>
  </si>
  <si>
    <t>UWAGI: np.: czy etat jest uśredniony, itp.</t>
  </si>
  <si>
    <t>POLICEALNEJ SZKOŁY PLASTYCZNEJ</t>
  </si>
  <si>
    <t>dopuszczeni do dyplomu</t>
  </si>
  <si>
    <t>Nauczyciele realizujący obowiązkowo wymiar 18 godzin tygodniowo</t>
  </si>
  <si>
    <t>J.</t>
  </si>
  <si>
    <t>Zestawienie  godzin i nauczycieli w szkołach zespołu</t>
  </si>
  <si>
    <t>Policealna Szkoła Plastyczna</t>
  </si>
  <si>
    <t>Ogólnokształcąca Szkoła Sztuk Pięknych</t>
  </si>
  <si>
    <t>Szkoła w zespole</t>
  </si>
  <si>
    <t>Kryterium</t>
  </si>
  <si>
    <t>nr teczki:</t>
  </si>
  <si>
    <t>pieczątka podłużna szkoły</t>
  </si>
  <si>
    <t>ZAŁĄCZNIK</t>
  </si>
  <si>
    <t>DO ARKUSZA ORGANIZACJI ROKU SZKOLNEGO -</t>
  </si>
  <si>
    <t>(informacja uzupełniająca)</t>
  </si>
  <si>
    <t xml:space="preserve">pracownicy </t>
  </si>
  <si>
    <t>suma</t>
  </si>
  <si>
    <t>pedagogiczni</t>
  </si>
  <si>
    <t>adm-ob.</t>
  </si>
  <si>
    <t>1.</t>
  </si>
  <si>
    <t>2.</t>
  </si>
  <si>
    <t>3.</t>
  </si>
  <si>
    <t>a)</t>
  </si>
  <si>
    <t>*)</t>
  </si>
  <si>
    <t>b)</t>
  </si>
  <si>
    <t>wynagrodzenia prac. pełnozatrudnionych i niepełnozatrudnionych w zł</t>
  </si>
  <si>
    <t xml:space="preserve"> (nauczyciele bez godzin ponadwymiarowych) </t>
  </si>
  <si>
    <t>c)</t>
  </si>
  <si>
    <t>wynagrodzenia za godziny ponadwymiarowe</t>
  </si>
  <si>
    <t>d)</t>
  </si>
  <si>
    <t>nagrody jubileuszowe</t>
  </si>
  <si>
    <t>e)</t>
  </si>
  <si>
    <t>odprawy emerytalne</t>
  </si>
  <si>
    <t>f)</t>
  </si>
  <si>
    <t>g)</t>
  </si>
  <si>
    <t>bez nauczycieli na urlopach bezpłatnych</t>
  </si>
  <si>
    <t>Główna Księgowa</t>
  </si>
  <si>
    <t>Dyrektor Szkoły</t>
  </si>
  <si>
    <t>itn</t>
  </si>
  <si>
    <t>indywidualny tok naucz.</t>
  </si>
  <si>
    <t>nauczanie indywidualne</t>
  </si>
  <si>
    <t>zajęcia rewalidacyjne</t>
  </si>
  <si>
    <t>Liczba  etatów</t>
  </si>
  <si>
    <t>Grupy poza klasowe</t>
  </si>
  <si>
    <t>Fizyka</t>
  </si>
  <si>
    <t>Chemia</t>
  </si>
  <si>
    <t>Numer teczki:</t>
  </si>
  <si>
    <t>Przedmioty uzupełniające</t>
  </si>
  <si>
    <t>Zakres rozszerzony</t>
  </si>
  <si>
    <t>Zakres podstawowy</t>
  </si>
  <si>
    <t>zakres zajęć dydakt</t>
  </si>
  <si>
    <t>bez zakresu</t>
  </si>
  <si>
    <t>podstwowy</t>
  </si>
  <si>
    <t>P</t>
  </si>
  <si>
    <t>rozszerzony</t>
  </si>
  <si>
    <t>R</t>
  </si>
  <si>
    <t>Historia muzyki</t>
  </si>
  <si>
    <t>Historia i społeczeństwo</t>
  </si>
  <si>
    <t>j.łac. i kult. ant.</t>
  </si>
  <si>
    <t>Przyroda</t>
  </si>
  <si>
    <t>Ekonomia w praktyce</t>
  </si>
  <si>
    <t>Zajęcia artystyczne</t>
  </si>
  <si>
    <t>Filozofia</t>
  </si>
  <si>
    <t>filozofia</t>
  </si>
  <si>
    <t>przyroda</t>
  </si>
  <si>
    <t>Rok szkolny:</t>
  </si>
  <si>
    <t>Nazwa skrócona:</t>
  </si>
  <si>
    <t>ARKUSZ ORGANIZACYJNY SZKOŁY ARTYSTYCZNEJ</t>
  </si>
  <si>
    <t>Dane adresowe</t>
  </si>
  <si>
    <t>Fax:</t>
  </si>
  <si>
    <t>Strona www:</t>
  </si>
  <si>
    <t>Nazwa skrócona</t>
  </si>
  <si>
    <t>REGON:</t>
  </si>
  <si>
    <t>Rok założenia</t>
  </si>
  <si>
    <t>Typ:</t>
  </si>
  <si>
    <t>Nazwa (nazwisko)</t>
  </si>
  <si>
    <t>Dane organu prowadzącego szkołę:</t>
  </si>
  <si>
    <t>KOD</t>
  </si>
  <si>
    <t>Ulica nr:</t>
  </si>
  <si>
    <t>Tel:</t>
  </si>
  <si>
    <t>Informacje dodatkowe:</t>
  </si>
  <si>
    <t>Kształcenie ogólnokształcące:</t>
  </si>
  <si>
    <t>REGON</t>
  </si>
  <si>
    <t xml:space="preserve"> Nazwa:</t>
  </si>
  <si>
    <r>
      <rPr>
        <b/>
        <sz val="12"/>
        <rFont val="Arial CE"/>
        <charset val="238"/>
      </rPr>
      <t>Szkoły w zespole</t>
    </r>
    <r>
      <rPr>
        <b/>
        <sz val="8"/>
        <rFont val="Arial CE"/>
        <charset val="238"/>
      </rPr>
      <t xml:space="preserve"> </t>
    </r>
    <r>
      <rPr>
        <sz val="8"/>
        <rFont val="Arial CE"/>
        <charset val="238"/>
      </rPr>
      <t>(wypełniają tylko zespoły szkół)</t>
    </r>
  </si>
  <si>
    <t>II etap</t>
  </si>
  <si>
    <t>III etap</t>
  </si>
  <si>
    <t>IV etap</t>
  </si>
  <si>
    <t>Egzaminy zewnętrzne:</t>
  </si>
  <si>
    <t>Egzaminy zewnętrzne</t>
  </si>
  <si>
    <t>egzamin maturalny</t>
  </si>
  <si>
    <t>Typ</t>
  </si>
  <si>
    <t>samorząd</t>
  </si>
  <si>
    <t>osoba fizyczna</t>
  </si>
  <si>
    <t>Regiony</t>
  </si>
  <si>
    <t>Region III - Pomorski</t>
  </si>
  <si>
    <t>Region V - Wielkopolski</t>
  </si>
  <si>
    <t>Region VII - Dolnośląski</t>
  </si>
  <si>
    <t>Region XI - Podkarpacki</t>
  </si>
  <si>
    <t>Region XII - Lubelski</t>
  </si>
  <si>
    <t>Region XIII - Łódzki</t>
  </si>
  <si>
    <t>Region XVI - Mazowiecki</t>
  </si>
  <si>
    <t>Tytuł zawodowy (kod i tytuł)</t>
  </si>
  <si>
    <t>Realizowane etapy edukacjne (usuń niewłaściwe) :</t>
  </si>
  <si>
    <t>Kody i tytuły zawodowe</t>
  </si>
  <si>
    <t>Szkoła jest</t>
  </si>
  <si>
    <t>publiczna</t>
  </si>
  <si>
    <t>niepubliczna</t>
  </si>
  <si>
    <t>Związki zawodowe:</t>
  </si>
  <si>
    <t>Rada Szkoły</t>
  </si>
  <si>
    <t>Rada Rodziców</t>
  </si>
  <si>
    <t>Samorząd Uc.</t>
  </si>
  <si>
    <t>Czy szkoła posiada internat/bursę?</t>
  </si>
  <si>
    <t>Arkusz został zaopiniowany przez:</t>
  </si>
  <si>
    <t>Radę Szkoły</t>
  </si>
  <si>
    <t>Radę Pedagogiczną</t>
  </si>
  <si>
    <t>data</t>
  </si>
  <si>
    <t>Czy działają:</t>
  </si>
  <si>
    <t>15.</t>
  </si>
  <si>
    <t>w pozostałych przypadkach nic nie wpisywać</t>
  </si>
  <si>
    <t>16-21.</t>
  </si>
  <si>
    <t>22.</t>
  </si>
  <si>
    <t>28.</t>
  </si>
  <si>
    <r>
      <rPr>
        <b/>
        <u/>
        <sz val="10"/>
        <rFont val="Arial CE"/>
        <charset val="238"/>
      </rPr>
      <t>Do zatwierdzenia</t>
    </r>
    <r>
      <rPr>
        <b/>
        <sz val="10"/>
        <rFont val="Arial CE"/>
        <charset val="238"/>
      </rPr>
      <t xml:space="preserve"> organizacji nie drukować: pustych zakładek, legendy, słownika i zestawienia</t>
    </r>
  </si>
  <si>
    <r>
      <t xml:space="preserve">2.  Proszę zmienić </t>
    </r>
    <r>
      <rPr>
        <b/>
        <u/>
        <sz val="11"/>
        <color indexed="10"/>
        <rFont val="Arial CE"/>
        <charset val="238"/>
      </rPr>
      <t>nazwę pliku</t>
    </r>
    <r>
      <rPr>
        <sz val="10"/>
        <rFont val="Arial CE"/>
        <charset val="238"/>
      </rPr>
      <t xml:space="preserve"> organizacji na</t>
    </r>
    <r>
      <rPr>
        <u/>
        <sz val="10"/>
        <rFont val="Arial CE"/>
        <charset val="238"/>
      </rPr>
      <t xml:space="preserve"> </t>
    </r>
    <r>
      <rPr>
        <b/>
        <u/>
        <sz val="12"/>
        <color indexed="48"/>
        <rFont val="Arial CE"/>
        <charset val="238"/>
      </rPr>
      <t>nr teczki</t>
    </r>
    <r>
      <rPr>
        <sz val="10"/>
        <rFont val="Arial CE"/>
        <charset val="238"/>
      </rPr>
      <t xml:space="preserve"> w CEA </t>
    </r>
  </si>
  <si>
    <r>
      <t xml:space="preserve">5. W arkuszach </t>
    </r>
    <r>
      <rPr>
        <b/>
        <sz val="10"/>
        <rFont val="Arial CE"/>
        <charset val="238"/>
      </rPr>
      <t>pedag i adm.i obs.</t>
    </r>
    <r>
      <rPr>
        <sz val="10"/>
        <rFont val="Arial CE"/>
        <charset val="238"/>
      </rPr>
      <t xml:space="preserve"> można ukrywać zbędne wiersze </t>
    </r>
    <r>
      <rPr>
        <b/>
        <sz val="11"/>
        <color indexed="10"/>
        <rFont val="Arial CE"/>
        <charset val="238"/>
      </rPr>
      <t xml:space="preserve">ALE: </t>
    </r>
    <r>
      <rPr>
        <sz val="10"/>
        <rFont val="Arial CE"/>
        <charset val="238"/>
      </rPr>
      <t>w wierszach ukrytych nie może przebiegać podział stron (drukarka będzie drukowała "puste" strony) i wpisane dane (będą zliczane w tabelach).</t>
    </r>
  </si>
  <si>
    <r>
      <t>6. Przed drukowaniem podejrzeć czy dobrze są określone</t>
    </r>
    <r>
      <rPr>
        <sz val="10"/>
        <color indexed="48"/>
        <rFont val="Arial CE"/>
        <charset val="238"/>
      </rPr>
      <t xml:space="preserve"> obszary wydruku i podziały stron</t>
    </r>
    <r>
      <rPr>
        <sz val="10"/>
        <rFont val="Arial CE"/>
        <charset val="238"/>
      </rPr>
      <t xml:space="preserve"> (ewentualnie skorygować!!)</t>
    </r>
  </si>
  <si>
    <t>25.</t>
  </si>
  <si>
    <t>wymiar godzin ponadwymiarowych nie może przekroczyc 50% pensum nauczyciela!!</t>
  </si>
  <si>
    <t>imie nazwisko</t>
  </si>
  <si>
    <t>uzupełniające</t>
  </si>
  <si>
    <t>Zajęcia miedzyklasowe</t>
  </si>
  <si>
    <t>Zdali egzamin dyplomowy</t>
  </si>
  <si>
    <t>Suma godzin w całym cyklu nauczania</t>
  </si>
  <si>
    <t>nagrody dyrektora szkoły (0.8% wynagrodzeń nauczycieli)</t>
  </si>
  <si>
    <t xml:space="preserve">Ponadto informuję, że suma godzin </t>
  </si>
  <si>
    <t xml:space="preserve">dydakycznych </t>
  </si>
  <si>
    <t>w tym ponadwymiarowe</t>
  </si>
  <si>
    <t xml:space="preserve">Lucyna Owadowska tel.   CEA                 </t>
  </si>
  <si>
    <t>Imienia</t>
  </si>
  <si>
    <t>średnia liczba godzin ponadwymiarowych na pełny etat:</t>
  </si>
  <si>
    <r>
      <rPr>
        <b/>
        <u/>
        <sz val="10"/>
        <rFont val="Arial CE"/>
        <charset val="238"/>
      </rPr>
      <t>Grupy</t>
    </r>
    <r>
      <rPr>
        <u/>
        <sz val="10"/>
        <rFont val="Arial CE"/>
        <charset val="238"/>
      </rPr>
      <t>:</t>
    </r>
    <r>
      <rPr>
        <sz val="10"/>
        <rFont val="Arial CE"/>
        <charset val="238"/>
      </rPr>
      <t xml:space="preserve"> Lekcje z całą klasą traktować jako grupę =1</t>
    </r>
  </si>
  <si>
    <t>pedag</t>
  </si>
  <si>
    <t>Zakres zajęć edukacyjnych</t>
  </si>
  <si>
    <t>?</t>
  </si>
  <si>
    <t>Nr tel:</t>
  </si>
  <si>
    <t>Nr tel. komórkowego:</t>
  </si>
  <si>
    <t>Zajęcia z wychowawcą</t>
  </si>
  <si>
    <t>POZOSTAŁE ZAJĘCIA</t>
  </si>
  <si>
    <t>Liczba pozostałych zajęć</t>
  </si>
  <si>
    <t>Pozostałe zajęcia</t>
  </si>
  <si>
    <t>MKiDN</t>
  </si>
  <si>
    <t>Region VI - Lubuski</t>
  </si>
  <si>
    <t>Pełna nazwa</t>
  </si>
  <si>
    <t>Wpisać przedmiot brakujący w spisie</t>
  </si>
  <si>
    <t xml:space="preserve">Fizyka </t>
  </si>
  <si>
    <t>J. łaciński i kult.antyczna</t>
  </si>
  <si>
    <t>Godziny do dysp. dyrektora</t>
  </si>
  <si>
    <t>Multimedia i fotografia</t>
  </si>
  <si>
    <t>Moduł zajęć uzupełniających</t>
  </si>
  <si>
    <t>Zespołowy projekt artystyczny</t>
  </si>
  <si>
    <t>wpisać przy  przedmiocie "specjalności artystyczna"</t>
  </si>
  <si>
    <t>Ff-af</t>
  </si>
  <si>
    <t xml:space="preserve"> Fotografia i film - animacja filmowa</t>
  </si>
  <si>
    <t xml:space="preserve"> Fotografia i film - fotografia artystyczna</t>
  </si>
  <si>
    <t xml:space="preserve"> Fotografia i film - realizacja obrazu filmowego</t>
  </si>
  <si>
    <t xml:space="preserve"> Fotografia i film - realizacje intermedialne</t>
  </si>
  <si>
    <t>Formy rzeźbiarskie - ceramika artystyczna</t>
  </si>
  <si>
    <t>Formy rzeźbiarskie - kamieniarstwo artystyczne i sztukatorstwo</t>
  </si>
  <si>
    <t>Formy rzeźbiarskie - kowalstwo artystyczne i metaloplastyka</t>
  </si>
  <si>
    <t>Formy rzeźbiarskie - snycertwo</t>
  </si>
  <si>
    <t>Formy rzeźbiarskie - szkło artystyczne</t>
  </si>
  <si>
    <t>Formy rzeźbiarskie - techniki rzeźbiarskie</t>
  </si>
  <si>
    <t>Techniki graficzne - projektowanie graficzne</t>
  </si>
  <si>
    <t>Techniki graficzne - publikacje multimedialne</t>
  </si>
  <si>
    <t>Techniki graficzne - technuiki druku artystycznego</t>
  </si>
  <si>
    <t>Techniki renowacyjne - renowacja elementów architektury</t>
  </si>
  <si>
    <t>Techniki renowacyjne - renowacja mebli i wyrobów snycerskich</t>
  </si>
  <si>
    <t>Techniki scenograficzne - charakteryzacja i wizaż</t>
  </si>
  <si>
    <t>Techniki scenograficzne - modelarstwo i dekoratorstwo</t>
  </si>
  <si>
    <t>Techniki scenograficzne - stylizacja kostiumu i kreacja wizerunku</t>
  </si>
  <si>
    <t>Ff-fa</t>
  </si>
  <si>
    <t>Ff-ro</t>
  </si>
  <si>
    <t>Ff-ri</t>
  </si>
  <si>
    <t>Ts-sk</t>
  </si>
  <si>
    <t>Fr-ks</t>
  </si>
  <si>
    <t>Fr-km</t>
  </si>
  <si>
    <t>Fr-s</t>
  </si>
  <si>
    <t>Fr-sa</t>
  </si>
  <si>
    <t>Fr-tr</t>
  </si>
  <si>
    <t>Tg-pg</t>
  </si>
  <si>
    <t>Tg-pm</t>
  </si>
  <si>
    <t>Tg-td</t>
  </si>
  <si>
    <t>Tm-w</t>
  </si>
  <si>
    <t>Tr-ra</t>
  </si>
  <si>
    <t>Tr-rm</t>
  </si>
  <si>
    <t>Ts-cw</t>
  </si>
  <si>
    <t>Ts-md</t>
  </si>
  <si>
    <r>
      <t>1.  Wprowadzone słowniki pozwalają</t>
    </r>
    <r>
      <rPr>
        <b/>
        <sz val="10"/>
        <rFont val="Arial CE"/>
        <charset val="238"/>
      </rPr>
      <t xml:space="preserve"> </t>
    </r>
    <r>
      <rPr>
        <b/>
        <sz val="11"/>
        <color indexed="10"/>
        <rFont val="Arial CE"/>
        <charset val="238"/>
      </rPr>
      <t>tylko</t>
    </r>
    <r>
      <rPr>
        <b/>
        <sz val="10"/>
        <rFont val="Arial CE"/>
        <charset val="238"/>
      </rPr>
      <t xml:space="preserve"> </t>
    </r>
    <r>
      <rPr>
        <sz val="10"/>
        <rFont val="Arial CE"/>
        <charset val="238"/>
      </rPr>
      <t>wpisać zwroty określone w słowniku i w określonej postaci.(słownik można uzupełniać w polach zielonkawych w zakresie przedmiotów).</t>
    </r>
  </si>
  <si>
    <t>wpisać w komórki wymiar godzin lub uśrednienie z dokładnością przynajmniej do piątego miejsca po przecinku</t>
  </si>
  <si>
    <t>Nad uwaga:</t>
  </si>
  <si>
    <t>SPN :</t>
  </si>
  <si>
    <t>3.  Jeżeli druk nie ma być kolorowy to ustawić drukarkę na tryb oszczędny lub najwyższej jakości aby uniknąć zaczernień (proszę przetestować - sprawdź!!)</t>
  </si>
  <si>
    <r>
      <t xml:space="preserve">(* </t>
    </r>
    <r>
      <rPr>
        <sz val="8"/>
        <rFont val="Arial"/>
        <family val="2"/>
        <charset val="238"/>
      </rPr>
      <t xml:space="preserve">bez skutku finansowego z tyt. awansu zawodowego </t>
    </r>
    <r>
      <rPr>
        <b/>
        <sz val="8"/>
        <rFont val="Arial"/>
        <family val="2"/>
        <charset val="238"/>
      </rPr>
      <t>w tym:</t>
    </r>
  </si>
  <si>
    <t>(* bez skutku finansowego z tyt. awansu zawodowego w tym:</t>
  </si>
  <si>
    <t>ogółem  etatów:</t>
  </si>
  <si>
    <t>??</t>
  </si>
  <si>
    <t xml:space="preserve">       Jednocześnie oświadczam, że wdrożone nowe ramowe plany nauczania nie wygenerują dodatkowych środków finansowych w kolejnych latach budżetowych.</t>
  </si>
  <si>
    <t xml:space="preserve">S p e c y f i k a c j a  wg specjalności w </t>
  </si>
  <si>
    <t>Obowiązkowe</t>
  </si>
  <si>
    <t>Modułowe zajęcia razem</t>
  </si>
  <si>
    <t>Zakres rozszerzony i uzupełn. razem</t>
  </si>
  <si>
    <t>Liczba godz. tyg.</t>
  </si>
  <si>
    <t>Przedmiot.....................(I)</t>
  </si>
  <si>
    <t>Przedmiot....................(II)</t>
  </si>
  <si>
    <t>Przedmiot....................(III)</t>
  </si>
  <si>
    <t>Zakres rozszerzony *)</t>
  </si>
  <si>
    <t>Liczone z historia sztuki (+8)</t>
  </si>
  <si>
    <t>Zakres rozszerzony*)</t>
  </si>
  <si>
    <t xml:space="preserve">Lista przedmiotów do wyboru w SPN  -  </t>
  </si>
  <si>
    <t>Lista przedmiotów do wyboru SPN -</t>
  </si>
  <si>
    <t>311903  Korektor i stroiciel instr. muzycznych</t>
  </si>
  <si>
    <t>352119  Technik dźwięku</t>
  </si>
  <si>
    <t>343701 Tancerz</t>
  </si>
  <si>
    <t>343204  Plastyk</t>
  </si>
  <si>
    <t>441403  Technik archiwista</t>
  </si>
  <si>
    <t>343205 Technik sztukatorstwa i kamieniarstwa art..</t>
  </si>
  <si>
    <t>343602  Muzyk</t>
  </si>
  <si>
    <t>343901  Animator kultury</t>
  </si>
  <si>
    <t>343502  Aktor cyrkowy</t>
  </si>
  <si>
    <t>343601  Aktor sceny muzycznej</t>
  </si>
  <si>
    <t>352101  Asystent operatora dźwięku</t>
  </si>
  <si>
    <t>343101  Fotograf</t>
  </si>
  <si>
    <t>352121  Technik urządzeń audiowizualnych</t>
  </si>
  <si>
    <t>352120  Technik realizacji dźwięku</t>
  </si>
  <si>
    <t>343301  Bibliotekarz</t>
  </si>
  <si>
    <t>Zespół Szkół Plastycznych</t>
  </si>
  <si>
    <t>logo szkoły-                                                         wkleic przez obiekt clipart</t>
  </si>
  <si>
    <t>6+12 ddd</t>
  </si>
  <si>
    <t>6 ddd art.</t>
  </si>
  <si>
    <t>12 ddd</t>
  </si>
  <si>
    <t>4 ddd art.</t>
  </si>
  <si>
    <t>4 ddd</t>
  </si>
  <si>
    <t>Fr-c</t>
  </si>
  <si>
    <t>U</t>
  </si>
  <si>
    <t>dodatki motywacyjne, funkcyjne</t>
  </si>
  <si>
    <t xml:space="preserve">w przeliczeniu na etaty:   </t>
  </si>
  <si>
    <t xml:space="preserve"> dodatki motywacyjne, funkcyjne</t>
  </si>
  <si>
    <t>h)</t>
  </si>
  <si>
    <t>(miejscowość, data)</t>
  </si>
  <si>
    <t>druk:</t>
  </si>
  <si>
    <t>Region X - Małopolski, Świętokrzyski</t>
  </si>
  <si>
    <t>Stara</t>
  </si>
  <si>
    <t>Postawy fotografii i filmu</t>
  </si>
  <si>
    <t>Projektowanie multimedialne</t>
  </si>
  <si>
    <t>Specjalność/specjalizacja</t>
  </si>
  <si>
    <t>OBOWIĄZKOWE ZAJĘCIA EDUKACYJNE</t>
  </si>
  <si>
    <t>przejsc</t>
  </si>
  <si>
    <t>Język ........................(I)*</t>
  </si>
  <si>
    <t>Przedmiot.....................(I)*</t>
  </si>
  <si>
    <t>Wpisz liczbę godzin, a zajęcia w zakładce "Lista.."</t>
  </si>
  <si>
    <t>Inne przedmioty</t>
  </si>
  <si>
    <t>stare</t>
  </si>
  <si>
    <t>Liczba obowiązkowych zajęć edukacyjnych</t>
  </si>
  <si>
    <t>Postawy projektowanie</t>
  </si>
  <si>
    <t>*</t>
  </si>
  <si>
    <t>Inne przedmioty*</t>
  </si>
  <si>
    <t>PRZEJSCIOWE</t>
  </si>
  <si>
    <t>Specjalność/specjalizacja*</t>
  </si>
  <si>
    <t>Język ........................(II)*</t>
  </si>
  <si>
    <t>Przedmioty wpisać w zakł. "Lista…"</t>
  </si>
  <si>
    <t>np.. Specjalności, jezyki PP</t>
  </si>
  <si>
    <r>
      <t xml:space="preserve">Arkusz jest przygotowany na </t>
    </r>
    <r>
      <rPr>
        <b/>
        <u/>
        <sz val="10"/>
        <color rgb="FFC00000"/>
        <rFont val="Arial CE"/>
        <charset val="238"/>
      </rPr>
      <t>Excelu 2010</t>
    </r>
    <r>
      <rPr>
        <b/>
        <sz val="10"/>
        <color rgb="FFC00000"/>
        <rFont val="Arial CE"/>
        <charset val="238"/>
      </rPr>
      <t>. W starszych wersjach mogą nie działać słowniki (nawet po naczytaniu uaktualnienia) Najwyższy czas zaopatrzyć się w nowszą wersję:) !! W wersji Excel 2013 (2016)  działa super.</t>
    </r>
  </si>
  <si>
    <t>l</t>
  </si>
  <si>
    <t>ll</t>
  </si>
  <si>
    <t>lll</t>
  </si>
  <si>
    <t>ZSP</t>
  </si>
  <si>
    <t>Przedmiot....................(III)*</t>
  </si>
  <si>
    <t>Przedmiot....................(II)*</t>
  </si>
  <si>
    <t>Inne zajęcia edukacyjne</t>
  </si>
  <si>
    <t>Liczba innych zajęć edukacyjnych, gdd, zw</t>
  </si>
  <si>
    <t>Zakres rozszerzony lub uzupełniającym</t>
  </si>
  <si>
    <t>Zakres rozszerzony lub uzupełniające</t>
  </si>
  <si>
    <t>Zakres rozszerzony i uzupełniających</t>
  </si>
  <si>
    <t>Stare zakładki "ukryte"</t>
  </si>
  <si>
    <t>inne zajęcia edukacyjne</t>
  </si>
  <si>
    <t>Liczba zajęć edukacyjnych</t>
  </si>
  <si>
    <t>Specjalność /specjalizacja</t>
  </si>
  <si>
    <t>Historia sztuki**</t>
  </si>
  <si>
    <t>Przedmioty w zakresie rozszerzonym, uzupełniającym</t>
  </si>
  <si>
    <t>ekonomia w prakt.</t>
  </si>
  <si>
    <t>zajęcia artystyczne</t>
  </si>
  <si>
    <t>Inny przedmiot</t>
  </si>
  <si>
    <t>inny przedmiot</t>
  </si>
  <si>
    <t>bs</t>
  </si>
  <si>
    <t>Aneks, na dzień:</t>
  </si>
  <si>
    <t>Wpisz aneks i datę</t>
  </si>
  <si>
    <t>10. Zapis ANEKSu w zakładce "wizyt" w lewym górnym rogu.</t>
  </si>
  <si>
    <t xml:space="preserve">1. </t>
  </si>
  <si>
    <t xml:space="preserve">Ramowy kalendarz  roku  szkolnego </t>
  </si>
  <si>
    <t>terminy</t>
  </si>
  <si>
    <t>rok szkolny</t>
  </si>
  <si>
    <t>zajęcia dydaktyczne</t>
  </si>
  <si>
    <t>przerwy świąteczne:</t>
  </si>
  <si>
    <t>zimowa</t>
  </si>
  <si>
    <t>wiosenna</t>
  </si>
  <si>
    <t>wakacje :</t>
  </si>
  <si>
    <t>zimowe</t>
  </si>
  <si>
    <t>letnie</t>
  </si>
  <si>
    <t>zajęcia dydakt. w kl.  dyplomowych</t>
  </si>
  <si>
    <t>egzaminy dyplomowe:</t>
  </si>
  <si>
    <t xml:space="preserve">egzaminy maturalne </t>
  </si>
  <si>
    <t>egzaminy wstępne</t>
  </si>
  <si>
    <t>Liczba tygodni pracy dydaktycznej</t>
  </si>
  <si>
    <t>Terminy</t>
  </si>
  <si>
    <t>Liczba tygodni</t>
  </si>
  <si>
    <t>Uwagi</t>
  </si>
  <si>
    <t>I  o k r e s :</t>
  </si>
  <si>
    <t>zajęcia dydakt. w cyklu k-l</t>
  </si>
  <si>
    <t>II  o k r e s :</t>
  </si>
  <si>
    <t>obóz artystyczny*</t>
  </si>
  <si>
    <t>plener artystyczny*</t>
  </si>
  <si>
    <t>zielona szkoła*</t>
  </si>
  <si>
    <t xml:space="preserve">Razem tyg. pracy dydaktycznej w roku szkolnym= </t>
  </si>
  <si>
    <t>tyg</t>
  </si>
  <si>
    <t>W tym zajęcia w klasach dyplomowych</t>
  </si>
  <si>
    <t>Obowiązująca liczba godzin dydaktycznych nauczycieli w roku szkolnym</t>
  </si>
  <si>
    <t>Liczb godz. obowiązkowych tyg.</t>
  </si>
  <si>
    <t>Liczb godz. obow. rocznie</t>
  </si>
  <si>
    <t>przy 3 godz. tygodniowo=</t>
  </si>
  <si>
    <t>przy 7 godz. tygodniowo=</t>
  </si>
  <si>
    <t>przy 14 godz. tygodniowo=</t>
  </si>
  <si>
    <t>przy 18 godz. tygodniowo=</t>
  </si>
  <si>
    <t>przy 20 godz. tygodniowo=</t>
  </si>
  <si>
    <t>przy 22 godz. tygodniowo=</t>
  </si>
  <si>
    <t>przy 30 godz. tygodniowo=</t>
  </si>
  <si>
    <t xml:space="preserve">Dodatkowe dni wolne od nauk*: </t>
  </si>
  <si>
    <t>Nazwa</t>
  </si>
  <si>
    <t>Liczba dni</t>
  </si>
  <si>
    <t>Termin</t>
  </si>
  <si>
    <t>bez tzw wolnych dni "kalendarzowych"</t>
  </si>
  <si>
    <t>dni</t>
  </si>
  <si>
    <t>Zajęcia inne niż w systemie lekc-klasow.</t>
  </si>
  <si>
    <t>obóz naukowy*</t>
  </si>
  <si>
    <t>realizacja spekt/przedstaw*</t>
  </si>
  <si>
    <t>realizacja wystaw*</t>
  </si>
  <si>
    <t>realizacja koncertów*</t>
  </si>
  <si>
    <t>???</t>
  </si>
  <si>
    <t>Specjalność/ specjalizacja</t>
  </si>
  <si>
    <t>Aranżacja przestrzeni - aranżacja wnętrz</t>
  </si>
  <si>
    <t>Ap-aw</t>
  </si>
  <si>
    <t>Aranżacja przestrzeni - projektowanie przestrzeni wystawienniczej</t>
  </si>
  <si>
    <t>Ap-ppw</t>
  </si>
  <si>
    <t>Formy użytkowe-wzornictwo - lutnictwo artystyczne</t>
  </si>
  <si>
    <t>Fuw-la</t>
  </si>
  <si>
    <t>Formy użytkowe-wzornictwo - projektowanie wyrobów artystycznych</t>
  </si>
  <si>
    <t>Formy użytkowe-wzornictwo - meblarstwo artystyczne</t>
  </si>
  <si>
    <t>Formy użytkowe-wzornictwo - projektowanie ubioru</t>
  </si>
  <si>
    <t>Formy użytkowe-wzornictwo - projektowanie zabawek</t>
  </si>
  <si>
    <t>Formy użytkowe-wzornictwo - tkanina artystyczna</t>
  </si>
  <si>
    <t>Formy użytkowe-wzornictwo - jubilerstwo</t>
  </si>
  <si>
    <t>Fuw-pwa</t>
  </si>
  <si>
    <t>Fuw-ma</t>
  </si>
  <si>
    <t>Fuw-pu</t>
  </si>
  <si>
    <t>Fuw-pz</t>
  </si>
  <si>
    <t>Fuw-ta</t>
  </si>
  <si>
    <t>Fuw-j</t>
  </si>
  <si>
    <t>Techniki malarskie - tradycyjne techniki malarskie i pozłotnicze</t>
  </si>
  <si>
    <t>Techniki malarskie - witraż</t>
  </si>
  <si>
    <t>Techniki malarskie - mural</t>
  </si>
  <si>
    <t>Tm-ttmp</t>
  </si>
  <si>
    <t>Tm-m</t>
  </si>
  <si>
    <t>w tym</t>
  </si>
  <si>
    <t xml:space="preserve">w tym </t>
  </si>
  <si>
    <t>Przedmioty w zakresie rozszerzonym*</t>
  </si>
  <si>
    <t>Pozostałe godziny</t>
  </si>
  <si>
    <t>Godziny do dysp.dyrektora razem</t>
  </si>
  <si>
    <t>Pozostałe godziny razem</t>
  </si>
  <si>
    <t>Liczba innych zajęć edukacyjnych, gdd, zzw</t>
  </si>
  <si>
    <t>Filozofia lub muzyka</t>
  </si>
  <si>
    <t>Zajęcia edukacyjne artystyczne</t>
  </si>
  <si>
    <t>Zajęcia edukacyjne ogólnokształcące</t>
  </si>
  <si>
    <t>w zakresie podstawowym</t>
  </si>
  <si>
    <t>343204  plastyk</t>
  </si>
  <si>
    <t>Załącznik 10</t>
  </si>
  <si>
    <t>Załącznik 15 tab. 1-3</t>
  </si>
  <si>
    <t>Przedm. uzupełniające</t>
  </si>
  <si>
    <t xml:space="preserve">Zajęcia edukacyjne artystyczne </t>
  </si>
  <si>
    <t>Przedmioty uzup.</t>
  </si>
  <si>
    <t>Załącznik 5 tab.1-2</t>
  </si>
  <si>
    <t>Załącznik 16 tab.1-2</t>
  </si>
  <si>
    <t xml:space="preserve">przyjętych </t>
  </si>
  <si>
    <t>urlopy macierzyńskie i bezpłatne</t>
  </si>
  <si>
    <t>i)</t>
  </si>
  <si>
    <t>4. Grupowanie nauczycieli tylko ze względu na ilość godzin obowiązkowych (pelno i niepełnozatrudnionych wpisujemy w tej samej grupie)</t>
  </si>
  <si>
    <t>9. Religia, etyka, wychowanie do życia w rodzinie wpisać w "Inne zajęcia edukacyjne"</t>
  </si>
  <si>
    <t>dotyczy tylko klas w - zakres podstawowy P, zakres rozszerzony R -dla przedm. ogólnokształcących</t>
  </si>
  <si>
    <t>UWAGA!!! w zakresach przedmiotów (łącznie z uzupełniajacymi ) w liczbie godzin wpisać tylko średnią wartość przypadającą na 1 ucznia!!! -zgodnie z ramowym planem nauczania. W "lista  SPN ***" wpisać przedmioty proponowane przez szkołę do wyboru lub j.obce PP, specjalności/specjalizacje.</t>
  </si>
  <si>
    <t>historia sztuki</t>
  </si>
  <si>
    <t>dze</t>
  </si>
  <si>
    <t>egzamin ośmioklasisty</t>
  </si>
  <si>
    <t>Opinia wizytatora CEA*:</t>
  </si>
  <si>
    <t>w przypadku szkół prowadzonych przez inny organ niż  MKiDN</t>
  </si>
  <si>
    <t>Kalendarz</t>
  </si>
  <si>
    <t xml:space="preserve"> - wypełniony przykładowo (wpisać swoje danew- żółte pola), zjęcia w cyklu poza k-l uśrednić na szkołę.</t>
  </si>
  <si>
    <t>Pieczęć i podpis osoby zatwierdzającej</t>
  </si>
  <si>
    <t>* w przypadku opinIi negatywnej, wizytator dołączy szczegółowe uzasadnienie</t>
  </si>
  <si>
    <t xml:space="preserve">  PRZYDZIAŁ GODZIN NAUCZYCIELOM NA ROK SZKOLNY </t>
  </si>
  <si>
    <t xml:space="preserve">PSP </t>
  </si>
  <si>
    <t>Liczba godzin Specjalność/ specjalizacja</t>
  </si>
  <si>
    <t>Suma godzin</t>
  </si>
  <si>
    <t>ind</t>
  </si>
  <si>
    <t>rew</t>
  </si>
  <si>
    <t xml:space="preserve">S p e c y f i k a c j a  wg specjalności/specjalizacji w </t>
  </si>
  <si>
    <t>uczniów</t>
  </si>
  <si>
    <t>SPECJALNOŚĆ / specjalizacja</t>
  </si>
  <si>
    <t>Specjalność / specjalizacja</t>
  </si>
  <si>
    <t>Liczba oddziałów</t>
  </si>
  <si>
    <t>dodatk. zajęcia edukacyjne</t>
  </si>
  <si>
    <t>zajęcia świetlicowe</t>
  </si>
  <si>
    <t>Klasa</t>
  </si>
  <si>
    <t xml:space="preserve">Razem grup </t>
  </si>
  <si>
    <t>dodatkowe zajęcia edukacvyjne</t>
  </si>
  <si>
    <t>zśw</t>
  </si>
  <si>
    <r>
      <rPr>
        <b/>
        <i/>
        <sz val="12"/>
        <rFont val="Arial CE"/>
        <charset val="238"/>
      </rPr>
      <t>Zakładki żółte obowiazkowe do wydruku</t>
    </r>
    <r>
      <rPr>
        <b/>
        <i/>
        <sz val="12"/>
        <color rgb="FFFFFF00"/>
        <rFont val="Arial CE"/>
        <charset val="238"/>
      </rPr>
      <t>.</t>
    </r>
    <r>
      <rPr>
        <i/>
        <sz val="12"/>
        <color rgb="FF0066FF"/>
        <rFont val="Arial CE"/>
        <charset val="238"/>
      </rPr>
      <t xml:space="preserve"> </t>
    </r>
    <r>
      <rPr>
        <i/>
        <sz val="12"/>
        <color rgb="FFFF0000"/>
        <rFont val="Arial CE"/>
        <charset val="238"/>
      </rPr>
      <t>Zakładki czerwone najnowsze, inne to jw.</t>
    </r>
  </si>
  <si>
    <t>Zajęcia z doradztwa zawodowego</t>
  </si>
  <si>
    <t>zaj.doradz.zaw.</t>
  </si>
  <si>
    <t>Zajęcia rewitalizacyjne</t>
  </si>
  <si>
    <t>Kalendarz B</t>
  </si>
  <si>
    <t>Liczba uczniów z orzeczeniami PPP</t>
  </si>
  <si>
    <t>Forma zajęć</t>
  </si>
  <si>
    <t>Cel i założenia programowe.</t>
  </si>
  <si>
    <t>Prowadzący zajęcia</t>
  </si>
  <si>
    <t>Klasy /oddziały</t>
  </si>
  <si>
    <t>Liczba uczestn.</t>
  </si>
  <si>
    <t>TAK</t>
  </si>
  <si>
    <t>NIE</t>
  </si>
  <si>
    <t>rok urodzenia</t>
  </si>
  <si>
    <t>* np. j. obce w zakresie podstawowym, specjalności/specjalizacje, zajęcia rewalidacyjne</t>
  </si>
  <si>
    <t>Inne przedmioty/zajęcia *</t>
  </si>
  <si>
    <t>przygot. pedagog.-uczelnia, instytucja</t>
  </si>
  <si>
    <t xml:space="preserve">Szczegółowy harmonogram zajęć realizowanych w formie innej niż lekcyjno-klasowej </t>
  </si>
  <si>
    <t>w załączeniu szczegółowy harmonogram planowanych zajęć (zakł = kal.harmszc.)</t>
  </si>
  <si>
    <t>Liczba uczniów w oddziałach</t>
  </si>
  <si>
    <t xml:space="preserve">Liczba uczniów  </t>
  </si>
  <si>
    <t>Przedmiot                        Grupa</t>
  </si>
  <si>
    <t>Wykształcenie kierunkowe -uczelnia, wydział, kierunek, specjalność; ew.średnie- szkoła zawód</t>
  </si>
  <si>
    <t>Nauczyciele realizujący obowiązkowo wymiar =&gt;20 godzin tygodniowo (pedagog, psycholog,..)</t>
  </si>
  <si>
    <t>Nauczyciele realizujący inny wymiar godzin w etacie lub łączący etaty o różnych wymiarach godzin</t>
  </si>
  <si>
    <t>NAUCZYCIELE REALIZUJĄCY INNY WYMIAR GODZIN ETATOWYCH W TYG. LUB ŁĄCZĄCY  ETATY O RÓŻNYCH WYMIARACH GODZIN ETATOWYCH</t>
  </si>
  <si>
    <t>Dodano pozycję przed urlopami: "NAUCZYCIELE REALIZUJĄCY INNY WYMIAR GODZIN ETATOWYCH W TYG. LUB ŁĄCZĄCY  ETATY O RÓŻNYCH WYMIARACH GODZIN ETATOWYCH"</t>
  </si>
  <si>
    <t>Uwaga</t>
  </si>
  <si>
    <t>.</t>
  </si>
  <si>
    <t xml:space="preserve"> Fotografia i film - animacja komputerowa</t>
  </si>
  <si>
    <t>Ff-ak</t>
  </si>
  <si>
    <t>LICEUM SZTUK PLASTYCZNYCH</t>
  </si>
  <si>
    <t>LSP(4)</t>
  </si>
  <si>
    <t>LSP(5)</t>
  </si>
  <si>
    <t xml:space="preserve">LSP(4) </t>
  </si>
  <si>
    <t xml:space="preserve">LSP(5) </t>
  </si>
  <si>
    <t>LICEUM SZTUK PLASTYCZNYCH (4)</t>
  </si>
  <si>
    <t>LICEUM SZTUK PLASTYCZNYCH (5)</t>
  </si>
  <si>
    <t>Liceum Sztuk Plastyczne (4)</t>
  </si>
  <si>
    <t>Liceum Sztuk Plastycznych (5)</t>
  </si>
  <si>
    <t>Region I - Zachodniopomorski</t>
  </si>
  <si>
    <t>Region XIV - XV - Warmińsko-Mazurski i Podlaski</t>
  </si>
  <si>
    <t>NAUCZYCIELE ZAWODU REALIZUJĄCY OBOWIĄZKOWY WYMIAR 20 GODZIN TYGODNIOWO</t>
  </si>
  <si>
    <t>Nauczyciele zawodu realizujący obowiązkowo wymiar 20 godzin tygodniowo</t>
  </si>
  <si>
    <t>Techniki scenograficzne - modelatorstwo i dekoratorstwo</t>
  </si>
  <si>
    <t>NAUCZYCIELE  REALIZUJĄCY OBOWIĄZKOWY WYMIAR =&gt;20 GODZIN TYGODNIOWO (psycholog, pedagog szkolny)</t>
  </si>
  <si>
    <t>płatne urlopy zdrowotne</t>
  </si>
  <si>
    <t>urlopy macierzyńskie i bezpłatne                                               w przeliczeniu na etat</t>
  </si>
  <si>
    <t>realiozacja koncertów*</t>
  </si>
  <si>
    <t>- w tym w klasach dyplomowych</t>
  </si>
  <si>
    <t>Absolwenci  wg specjalności/specjalizacji w</t>
  </si>
  <si>
    <t>historia muzyki</t>
  </si>
  <si>
    <t>specjalność/specjalizacja</t>
  </si>
  <si>
    <t>wiedza o społeczeństwie</t>
  </si>
  <si>
    <t>wychowanie fizyczne</t>
  </si>
  <si>
    <t>zajęcia z wychowawcą</t>
  </si>
  <si>
    <t>zajęcia rewitallizacyjne.</t>
  </si>
  <si>
    <t>podstawy projektowania.</t>
  </si>
  <si>
    <t>projektowanie multimedialne</t>
  </si>
  <si>
    <t>historia i społeczeństwo.</t>
  </si>
  <si>
    <t>ekonomia w praktyce</t>
  </si>
  <si>
    <t>edukacja dla bezpieczeństwa</t>
  </si>
  <si>
    <t>podstawy. fotografii i filmu</t>
  </si>
  <si>
    <t>podstawy przedsiębiorczości</t>
  </si>
  <si>
    <t>rysunek i malarstwo</t>
  </si>
  <si>
    <t>wychowanie do życia w rodz.</t>
  </si>
  <si>
    <t>historia i społ.</t>
  </si>
  <si>
    <t>skrót niedł niż szer.kolumny</t>
  </si>
  <si>
    <t xml:space="preserve"> </t>
  </si>
  <si>
    <t>Region IV - Kujawsko - Pomorski</t>
  </si>
  <si>
    <t>Region VIII-IX - Opolski i Śląski</t>
  </si>
  <si>
    <t>miejscowość</t>
  </si>
  <si>
    <r>
      <t>NAUCZYCIELE NA URLOPACH PŁATNYCH</t>
    </r>
    <r>
      <rPr>
        <b/>
        <sz val="8"/>
        <rFont val="Arial CE"/>
        <charset val="238"/>
      </rPr>
      <t xml:space="preserve"> (urlopy zdrowotne, stan nieczynny, inne)</t>
    </r>
  </si>
  <si>
    <r>
      <t xml:space="preserve">NAUCZYCIELE NA URLOPACH BEZPŁATNYCH </t>
    </r>
    <r>
      <rPr>
        <b/>
        <sz val="8"/>
        <rFont val="Arial CE"/>
        <charset val="238"/>
      </rPr>
      <t>(urlopy bezpłatne,macierzyńskie, urlopy wychowawcze, i inne)</t>
    </r>
  </si>
  <si>
    <t>L E G E N D A    2021</t>
  </si>
  <si>
    <t>2021/2022</t>
  </si>
  <si>
    <t xml:space="preserve">          Oświadczam, że przedłożony arkusz organizacji roku szkolnego ma pokrycie w środkach § 4010 przydzielonych szkole na rok 2021, zgodnie z poniższym zestawieniem:</t>
  </si>
  <si>
    <t>Środki przydzielone § 4010 na 2021 r.</t>
  </si>
  <si>
    <t>Planowane wykorzystanie § 4010* od 1.01.2021 do 31.08.2021 r.</t>
  </si>
  <si>
    <t>Planowane wykorzystanie § 4010* od 1.09.2021 r. do 31.12. 2021 r.</t>
  </si>
  <si>
    <t>realizowanych w roku szkolnym 2020/2021</t>
  </si>
  <si>
    <t>planowane w roku 2021/2022</t>
  </si>
  <si>
    <t>01.09.2021 - 31.08.2022</t>
  </si>
  <si>
    <t>02.09.2021 - 24.06.2022</t>
  </si>
  <si>
    <t xml:space="preserve">23 - 31.12.2021 </t>
  </si>
  <si>
    <t>02.09.2021 -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</si>
</sst>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zł&quot;_-;\-* #,##0.00\ &quot;zł&quot;_-;_-* &quot;-&quot;??\ &quot;zł&quot;_-;_-@_-"/>
    <numFmt numFmtId="43" formatCode="_-* #,##0.00\ _z_ł_-;\-* #,##0.00\ _z_ł_-;_-* &quot;-&quot;??\ _z_ł_-;_-@_-"/>
    <numFmt numFmtId="164" formatCode="00\-000"/>
    <numFmt numFmtId="165" formatCode="0.0"/>
    <numFmt numFmtId="166" formatCode="[$-415]d\ mmmm\ yyyy;@"/>
    <numFmt numFmtId="167" formatCode="0.0%"/>
    <numFmt numFmtId="168" formatCode="#,##0.00\ &quot;zł&quot;"/>
    <numFmt numFmtId="169" formatCode="[&lt;=9999999]###\-##\-##;\(###\)\ ###\-##\-##"/>
    <numFmt numFmtId="170" formatCode="mmmm\,\ yyyy"/>
    <numFmt numFmtId="171" formatCode="[$-F800]dddd\,\ mmmm\ dd\,\ yyyy"/>
    <numFmt numFmtId="172" formatCode="yyyy\-mm\-dd;@"/>
  </numFmts>
  <fonts count="206">
    <font>
      <sz val="10"/>
      <name val="Arial CE"/>
      <charset val="238"/>
    </font>
    <font>
      <sz val="11"/>
      <color theme="1"/>
      <name val="Czcionka tekstu podstawowego"/>
      <family val="2"/>
      <charset val="238"/>
    </font>
    <font>
      <sz val="10"/>
      <name val="Arial CE"/>
      <charset val="238"/>
    </font>
    <font>
      <sz val="10"/>
      <name val="Arial CE"/>
      <family val="2"/>
      <charset val="238"/>
    </font>
    <font>
      <sz val="28"/>
      <name val="Arial CE"/>
      <family val="2"/>
      <charset val="238"/>
    </font>
    <font>
      <sz val="9"/>
      <name val="Arial CE"/>
      <family val="2"/>
      <charset val="238"/>
    </font>
    <font>
      <b/>
      <sz val="9"/>
      <name val="Arial CE"/>
      <family val="2"/>
      <charset val="238"/>
    </font>
    <font>
      <b/>
      <sz val="60"/>
      <name val="Times New Roman CE"/>
      <family val="1"/>
      <charset val="238"/>
    </font>
    <font>
      <b/>
      <sz val="10"/>
      <name val="Arial CE"/>
      <family val="2"/>
      <charset val="238"/>
    </font>
    <font>
      <b/>
      <sz val="14"/>
      <name val="Arial CE"/>
      <family val="2"/>
      <charset val="238"/>
    </font>
    <font>
      <b/>
      <sz val="12"/>
      <name val="Arial CE"/>
      <family val="2"/>
      <charset val="238"/>
    </font>
    <font>
      <sz val="8"/>
      <name val="Arial CE"/>
      <charset val="238"/>
    </font>
    <font>
      <b/>
      <sz val="14"/>
      <name val="Arial CE"/>
      <charset val="238"/>
    </font>
    <font>
      <sz val="12"/>
      <name val="Arial CE"/>
      <family val="2"/>
      <charset val="238"/>
    </font>
    <font>
      <sz val="10"/>
      <name val="Times New Roman"/>
      <family val="1"/>
    </font>
    <font>
      <sz val="8"/>
      <name val="Times New Roman"/>
      <family val="1"/>
    </font>
    <font>
      <sz val="5"/>
      <name val="Arial CE"/>
      <family val="2"/>
      <charset val="238"/>
    </font>
    <font>
      <b/>
      <sz val="10"/>
      <name val="Arial CE"/>
      <charset val="238"/>
    </font>
    <font>
      <b/>
      <sz val="12"/>
      <name val="Arial CE"/>
      <charset val="238"/>
    </font>
    <font>
      <i/>
      <sz val="8"/>
      <name val="Arial CE"/>
      <charset val="238"/>
    </font>
    <font>
      <b/>
      <sz val="7"/>
      <name val="Arial CE"/>
      <charset val="238"/>
    </font>
    <font>
      <i/>
      <sz val="10"/>
      <name val="Arial CE"/>
      <charset val="238"/>
    </font>
    <font>
      <sz val="10"/>
      <name val="Arial"/>
      <family val="2"/>
      <charset val="238"/>
    </font>
    <font>
      <b/>
      <sz val="10"/>
      <name val="Arial"/>
      <family val="2"/>
      <charset val="238"/>
    </font>
    <font>
      <b/>
      <sz val="14"/>
      <name val="Arial"/>
      <family val="2"/>
      <charset val="238"/>
    </font>
    <font>
      <b/>
      <i/>
      <sz val="14"/>
      <color indexed="10"/>
      <name val="Arial"/>
      <family val="2"/>
      <charset val="238"/>
    </font>
    <font>
      <sz val="9"/>
      <name val="Arial"/>
      <family val="2"/>
      <charset val="238"/>
    </font>
    <font>
      <b/>
      <sz val="9"/>
      <name val="Arial"/>
      <family val="2"/>
      <charset val="238"/>
    </font>
    <font>
      <sz val="7"/>
      <name val="Arial"/>
      <family val="2"/>
      <charset val="238"/>
    </font>
    <font>
      <i/>
      <sz val="10"/>
      <name val="Arial"/>
      <family val="2"/>
      <charset val="238"/>
    </font>
    <font>
      <b/>
      <i/>
      <sz val="10"/>
      <name val="Arial"/>
      <family val="2"/>
      <charset val="238"/>
    </font>
    <font>
      <b/>
      <i/>
      <sz val="12"/>
      <name val="Arial"/>
      <family val="2"/>
      <charset val="238"/>
    </font>
    <font>
      <sz val="8"/>
      <name val="Arial"/>
      <family val="2"/>
      <charset val="238"/>
    </font>
    <font>
      <b/>
      <sz val="14"/>
      <color indexed="12"/>
      <name val="Arial"/>
      <family val="2"/>
      <charset val="238"/>
    </font>
    <font>
      <b/>
      <sz val="8"/>
      <name val="Arial"/>
      <family val="2"/>
      <charset val="238"/>
    </font>
    <font>
      <b/>
      <sz val="12"/>
      <name val="Arial"/>
      <family val="2"/>
      <charset val="238"/>
    </font>
    <font>
      <sz val="11"/>
      <name val="Arial CE"/>
      <family val="2"/>
      <charset val="238"/>
    </font>
    <font>
      <b/>
      <sz val="11"/>
      <name val="Arial CE"/>
      <family val="2"/>
      <charset val="238"/>
    </font>
    <font>
      <b/>
      <sz val="16"/>
      <name val="Arial"/>
      <family val="2"/>
      <charset val="238"/>
    </font>
    <font>
      <b/>
      <sz val="20"/>
      <name val="Arial"/>
      <family val="2"/>
      <charset val="238"/>
    </font>
    <font>
      <sz val="11"/>
      <name val="Arial"/>
      <family val="2"/>
      <charset val="238"/>
    </font>
    <font>
      <b/>
      <sz val="11"/>
      <name val="Arial"/>
      <family val="2"/>
      <charset val="238"/>
    </font>
    <font>
      <b/>
      <sz val="8"/>
      <name val="Arial CE"/>
      <charset val="238"/>
    </font>
    <font>
      <sz val="11"/>
      <name val="Arial CE"/>
      <charset val="238"/>
    </font>
    <font>
      <b/>
      <sz val="9"/>
      <name val="Arial CE"/>
      <charset val="238"/>
    </font>
    <font>
      <b/>
      <sz val="11"/>
      <name val="Arial CE"/>
      <charset val="238"/>
    </font>
    <font>
      <sz val="12"/>
      <color indexed="81"/>
      <name val="Tahoma"/>
      <family val="2"/>
      <charset val="238"/>
    </font>
    <font>
      <b/>
      <sz val="15"/>
      <name val="Arial CE"/>
      <family val="2"/>
      <charset val="238"/>
    </font>
    <font>
      <sz val="7"/>
      <name val="Arial CE"/>
      <family val="2"/>
      <charset val="238"/>
    </font>
    <font>
      <sz val="12"/>
      <name val="Arial CE"/>
      <charset val="238"/>
    </font>
    <font>
      <b/>
      <sz val="16"/>
      <name val="Arial CE"/>
      <charset val="238"/>
    </font>
    <font>
      <sz val="8"/>
      <name val="Arial Narrow"/>
      <family val="2"/>
      <charset val="238"/>
    </font>
    <font>
      <b/>
      <sz val="14"/>
      <color indexed="10"/>
      <name val="Arial CE"/>
      <charset val="238"/>
    </font>
    <font>
      <sz val="8"/>
      <color indexed="81"/>
      <name val="Tahoma"/>
      <family val="2"/>
      <charset val="238"/>
    </font>
    <font>
      <b/>
      <sz val="8"/>
      <color indexed="81"/>
      <name val="Tahoma"/>
      <family val="2"/>
      <charset val="238"/>
    </font>
    <font>
      <b/>
      <i/>
      <sz val="11"/>
      <name val="Arial"/>
      <family val="2"/>
      <charset val="238"/>
    </font>
    <font>
      <b/>
      <sz val="24"/>
      <color indexed="10"/>
      <name val="Arial"/>
      <family val="2"/>
      <charset val="238"/>
    </font>
    <font>
      <b/>
      <sz val="14"/>
      <color indexed="10"/>
      <name val="Arial CE"/>
      <family val="2"/>
      <charset val="238"/>
    </font>
    <font>
      <b/>
      <sz val="10"/>
      <color indexed="81"/>
      <name val="Tahoma"/>
      <family val="2"/>
      <charset val="238"/>
    </font>
    <font>
      <b/>
      <i/>
      <sz val="11"/>
      <name val="Arial Narrow"/>
      <family val="2"/>
      <charset val="238"/>
    </font>
    <font>
      <b/>
      <sz val="11"/>
      <color indexed="12"/>
      <name val="Arial CE"/>
      <charset val="238"/>
    </font>
    <font>
      <sz val="7"/>
      <name val="Arial Narrow"/>
      <family val="2"/>
      <charset val="238"/>
    </font>
    <font>
      <sz val="9"/>
      <name val="Arial CE"/>
      <charset val="238"/>
    </font>
    <font>
      <b/>
      <sz val="8"/>
      <name val="Arial CE"/>
      <family val="2"/>
      <charset val="238"/>
    </font>
    <font>
      <b/>
      <sz val="16"/>
      <color indexed="12"/>
      <name val="Arial CE"/>
      <charset val="238"/>
    </font>
    <font>
      <b/>
      <sz val="10"/>
      <color indexed="12"/>
      <name val="Arial CE"/>
      <charset val="238"/>
    </font>
    <font>
      <b/>
      <sz val="10"/>
      <color indexed="10"/>
      <name val="Arial CE"/>
      <charset val="238"/>
    </font>
    <font>
      <u/>
      <sz val="10"/>
      <name val="Arial CE"/>
      <charset val="238"/>
    </font>
    <font>
      <i/>
      <sz val="11"/>
      <name val="Arial CE"/>
      <charset val="238"/>
    </font>
    <font>
      <b/>
      <sz val="20"/>
      <name val="Arial CE"/>
      <charset val="238"/>
    </font>
    <font>
      <sz val="14"/>
      <name val="Arial CE"/>
      <charset val="238"/>
    </font>
    <font>
      <b/>
      <i/>
      <sz val="14"/>
      <name val="Arial"/>
      <family val="2"/>
      <charset val="238"/>
    </font>
    <font>
      <b/>
      <sz val="12"/>
      <color indexed="12"/>
      <name val="Arial CE"/>
      <charset val="238"/>
    </font>
    <font>
      <b/>
      <sz val="9"/>
      <name val="Arial Narrow"/>
      <family val="2"/>
      <charset val="238"/>
    </font>
    <font>
      <b/>
      <sz val="12"/>
      <name val="Arial Narrow"/>
      <family val="2"/>
      <charset val="238"/>
    </font>
    <font>
      <b/>
      <i/>
      <sz val="12"/>
      <name val="Arial CE"/>
      <charset val="238"/>
    </font>
    <font>
      <i/>
      <sz val="11"/>
      <name val="Arial"/>
      <family val="2"/>
      <charset val="238"/>
    </font>
    <font>
      <b/>
      <sz val="16"/>
      <color indexed="10"/>
      <name val="Arial CE"/>
      <family val="2"/>
      <charset val="238"/>
    </font>
    <font>
      <b/>
      <sz val="14"/>
      <color indexed="10"/>
      <name val="Arial"/>
      <family val="2"/>
      <charset val="238"/>
    </font>
    <font>
      <b/>
      <sz val="10"/>
      <name val="Times New Roman"/>
      <family val="1"/>
    </font>
    <font>
      <sz val="16"/>
      <name val="Times New Roman"/>
      <family val="1"/>
    </font>
    <font>
      <b/>
      <sz val="22"/>
      <name val="Arial CE"/>
      <charset val="238"/>
    </font>
    <font>
      <b/>
      <sz val="14"/>
      <color indexed="10"/>
      <name val="Arial CE"/>
      <charset val="238"/>
    </font>
    <font>
      <b/>
      <sz val="10"/>
      <color indexed="30"/>
      <name val="Arial"/>
      <family val="2"/>
      <charset val="238"/>
    </font>
    <font>
      <b/>
      <sz val="12"/>
      <color indexed="30"/>
      <name val="Arial"/>
      <family val="2"/>
      <charset val="238"/>
    </font>
    <font>
      <b/>
      <sz val="11"/>
      <color indexed="30"/>
      <name val="Arial"/>
      <family val="2"/>
      <charset val="238"/>
    </font>
    <font>
      <b/>
      <sz val="16"/>
      <color indexed="10"/>
      <name val="Arial CE"/>
      <charset val="238"/>
    </font>
    <font>
      <b/>
      <sz val="10"/>
      <color indexed="30"/>
      <name val="Arial CE"/>
      <charset val="238"/>
    </font>
    <font>
      <sz val="12"/>
      <color indexed="10"/>
      <name val="Arial CE"/>
      <charset val="238"/>
    </font>
    <font>
      <b/>
      <sz val="13"/>
      <name val="Arial CE"/>
      <charset val="238"/>
    </font>
    <font>
      <b/>
      <sz val="20"/>
      <color indexed="10"/>
      <name val="Arial"/>
      <family val="2"/>
      <charset val="238"/>
    </font>
    <font>
      <b/>
      <sz val="12"/>
      <color indexed="10"/>
      <name val="Arial"/>
      <family val="2"/>
    </font>
    <font>
      <sz val="11"/>
      <color indexed="81"/>
      <name val="Tahoma"/>
      <family val="2"/>
      <charset val="238"/>
    </font>
    <font>
      <b/>
      <sz val="18"/>
      <name val="Arial CE"/>
      <family val="2"/>
      <charset val="238"/>
    </font>
    <font>
      <b/>
      <u/>
      <sz val="11"/>
      <color indexed="10"/>
      <name val="Arial CE"/>
      <charset val="238"/>
    </font>
    <font>
      <b/>
      <u/>
      <sz val="12"/>
      <color indexed="48"/>
      <name val="Arial CE"/>
      <charset val="238"/>
    </font>
    <font>
      <b/>
      <sz val="11"/>
      <color indexed="10"/>
      <name val="Arial CE"/>
      <charset val="238"/>
    </font>
    <font>
      <sz val="10"/>
      <color indexed="48"/>
      <name val="Arial CE"/>
      <charset val="238"/>
    </font>
    <font>
      <sz val="9"/>
      <color indexed="81"/>
      <name val="Tahoma"/>
      <family val="2"/>
      <charset val="238"/>
    </font>
    <font>
      <b/>
      <sz val="9"/>
      <color indexed="81"/>
      <name val="Tahoma"/>
      <family val="2"/>
      <charset val="238"/>
    </font>
    <font>
      <b/>
      <u/>
      <sz val="10"/>
      <name val="Arial CE"/>
      <charset val="238"/>
    </font>
    <font>
      <sz val="10"/>
      <color rgb="FF000000"/>
      <name val="Arial CE"/>
      <charset val="238"/>
    </font>
    <font>
      <b/>
      <sz val="10"/>
      <color rgb="FF0066CC"/>
      <name val="Arial CE"/>
      <charset val="238"/>
    </font>
    <font>
      <b/>
      <sz val="12"/>
      <color indexed="10"/>
      <name val="Arial CE"/>
      <charset val="238"/>
    </font>
    <font>
      <b/>
      <i/>
      <sz val="9"/>
      <name val="Arial"/>
      <family val="2"/>
      <charset val="238"/>
    </font>
    <font>
      <sz val="7"/>
      <name val="Arial CE"/>
      <charset val="238"/>
    </font>
    <font>
      <sz val="6"/>
      <name val="Arial"/>
      <family val="2"/>
      <charset val="238"/>
    </font>
    <font>
      <i/>
      <sz val="8"/>
      <name val="Arial"/>
      <family val="2"/>
      <charset val="238"/>
    </font>
    <font>
      <b/>
      <sz val="8"/>
      <color indexed="10"/>
      <name val="Tahoma"/>
      <family val="2"/>
      <charset val="238"/>
    </font>
    <font>
      <sz val="8"/>
      <color indexed="10"/>
      <name val="Tahoma"/>
      <family val="2"/>
      <charset val="238"/>
    </font>
    <font>
      <sz val="10"/>
      <name val="Arial Narrow"/>
      <family val="2"/>
      <charset val="238"/>
    </font>
    <font>
      <sz val="14"/>
      <color rgb="FFFF0000"/>
      <name val="Arial"/>
      <family val="2"/>
      <charset val="238"/>
    </font>
    <font>
      <sz val="8"/>
      <color rgb="FFFF0000"/>
      <name val="Arial CE"/>
      <charset val="238"/>
    </font>
    <font>
      <sz val="10"/>
      <color rgb="FFFF0000"/>
      <name val="Arial CE"/>
      <charset val="238"/>
    </font>
    <font>
      <b/>
      <sz val="22"/>
      <color rgb="FF0066FF"/>
      <name val="Arial CE"/>
      <family val="2"/>
      <charset val="238"/>
    </font>
    <font>
      <sz val="22"/>
      <color rgb="FF0066FF"/>
      <name val="Arial CE"/>
      <family val="2"/>
      <charset val="238"/>
    </font>
    <font>
      <b/>
      <sz val="20"/>
      <color rgb="FF0066FF"/>
      <name val="Arial CE"/>
      <charset val="238"/>
    </font>
    <font>
      <b/>
      <i/>
      <sz val="14"/>
      <color rgb="FF0066FF"/>
      <name val="Arial"/>
      <family val="2"/>
      <charset val="238"/>
    </font>
    <font>
      <u/>
      <sz val="10"/>
      <color theme="10"/>
      <name val="Arial CE"/>
      <charset val="238"/>
    </font>
    <font>
      <b/>
      <sz val="18"/>
      <name val="Arial CE"/>
      <charset val="238"/>
    </font>
    <font>
      <sz val="22"/>
      <name val="Arial CE"/>
      <charset val="238"/>
    </font>
    <font>
      <b/>
      <sz val="22"/>
      <color rgb="FFFF0000"/>
      <name val="Arial CE"/>
      <charset val="238"/>
    </font>
    <font>
      <b/>
      <sz val="10"/>
      <color rgb="FFFF0000"/>
      <name val="Arial"/>
      <family val="2"/>
      <charset val="238"/>
    </font>
    <font>
      <i/>
      <sz val="12"/>
      <color rgb="FF0066FF"/>
      <name val="Arial CE"/>
      <charset val="238"/>
    </font>
    <font>
      <b/>
      <sz val="9"/>
      <color rgb="FFFF0000"/>
      <name val="Arial CE"/>
      <family val="2"/>
      <charset val="238"/>
    </font>
    <font>
      <sz val="9"/>
      <color rgb="FFFF0000"/>
      <name val="Arial CE"/>
      <family val="2"/>
      <charset val="238"/>
    </font>
    <font>
      <b/>
      <sz val="18"/>
      <color rgb="FFC00000"/>
      <name val="Arial"/>
      <family val="2"/>
    </font>
    <font>
      <b/>
      <sz val="20"/>
      <color rgb="FFC00000"/>
      <name val="Arial"/>
      <family val="2"/>
    </font>
    <font>
      <i/>
      <sz val="9"/>
      <name val="Arial"/>
      <family val="2"/>
      <charset val="238"/>
    </font>
    <font>
      <sz val="12"/>
      <name val="Arial"/>
      <family val="2"/>
      <charset val="238"/>
    </font>
    <font>
      <sz val="7"/>
      <color rgb="FF000000"/>
      <name val="Czcionka tekstu podstawowego"/>
      <family val="2"/>
      <charset val="238"/>
    </font>
    <font>
      <b/>
      <sz val="12"/>
      <color rgb="FFFF0000"/>
      <name val="Arial"/>
      <family val="2"/>
      <charset val="238"/>
    </font>
    <font>
      <b/>
      <sz val="11"/>
      <color rgb="FFFF0000"/>
      <name val="Arial"/>
      <family val="2"/>
      <charset val="238"/>
    </font>
    <font>
      <sz val="10"/>
      <color rgb="FFFF0000"/>
      <name val="Arial"/>
      <family val="2"/>
      <charset val="238"/>
    </font>
    <font>
      <b/>
      <sz val="14"/>
      <color rgb="FFFF0000"/>
      <name val="Arial CE"/>
      <charset val="238"/>
    </font>
    <font>
      <b/>
      <sz val="12"/>
      <color rgb="FFFF0000"/>
      <name val="Arial CE"/>
      <family val="2"/>
      <charset val="238"/>
    </font>
    <font>
      <b/>
      <sz val="10"/>
      <color rgb="FFC00000"/>
      <name val="Arial CE"/>
      <charset val="238"/>
    </font>
    <font>
      <b/>
      <u/>
      <sz val="10"/>
      <color rgb="FFC00000"/>
      <name val="Arial CE"/>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u/>
      <sz val="10"/>
      <color indexed="12"/>
      <name val="Arial CE"/>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rgb="FF000000"/>
      <name val="Calibri"/>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0"/>
      <color rgb="FF7030A0"/>
      <name val="Arial CE"/>
      <charset val="238"/>
    </font>
    <font>
      <b/>
      <sz val="9"/>
      <color indexed="48"/>
      <name val="Arial"/>
      <family val="2"/>
      <charset val="238"/>
    </font>
    <font>
      <b/>
      <sz val="10"/>
      <color rgb="FF0070C0"/>
      <name val="Arial"/>
      <family val="2"/>
      <charset val="238"/>
    </font>
    <font>
      <b/>
      <sz val="10"/>
      <name val="Times New Roman"/>
      <family val="1"/>
      <charset val="238"/>
    </font>
    <font>
      <sz val="12"/>
      <color rgb="FFF828CB"/>
      <name val="Arial CE"/>
      <charset val="238"/>
    </font>
    <font>
      <sz val="10"/>
      <color rgb="FF0070C0"/>
      <name val="Arial"/>
      <family val="2"/>
      <charset val="238"/>
    </font>
    <font>
      <u/>
      <sz val="11"/>
      <color theme="10"/>
      <name val="Czcionka tekstu podstawowego"/>
      <family val="2"/>
      <charset val="238"/>
    </font>
    <font>
      <i/>
      <sz val="8"/>
      <name val="Arial Narrow"/>
      <family val="2"/>
      <charset val="238"/>
    </font>
    <font>
      <b/>
      <sz val="11"/>
      <name val="Arial Narrow"/>
      <family val="2"/>
      <charset val="238"/>
    </font>
    <font>
      <sz val="16"/>
      <name val="Arial CE"/>
      <charset val="238"/>
    </font>
    <font>
      <b/>
      <sz val="11"/>
      <color theme="1"/>
      <name val="Czcionka tekstu podstawowego"/>
      <charset val="238"/>
    </font>
    <font>
      <i/>
      <sz val="7"/>
      <name val="Arial CE"/>
      <charset val="238"/>
    </font>
    <font>
      <i/>
      <sz val="11"/>
      <color theme="3"/>
      <name val="Lucida Handwriting"/>
      <family val="4"/>
    </font>
    <font>
      <b/>
      <sz val="10"/>
      <color rgb="FFFF0000"/>
      <name val="Arial CE"/>
      <family val="2"/>
      <charset val="238"/>
    </font>
    <font>
      <b/>
      <sz val="8"/>
      <color rgb="FFFF0000"/>
      <name val="Arial"/>
      <family val="2"/>
      <charset val="238"/>
    </font>
    <font>
      <sz val="10"/>
      <name val="Arial"/>
      <family val="2"/>
      <charset val="238"/>
    </font>
    <font>
      <b/>
      <u/>
      <sz val="11"/>
      <color rgb="FFFF0000"/>
      <name val="Arial CE"/>
      <charset val="238"/>
    </font>
    <font>
      <b/>
      <sz val="11"/>
      <color rgb="FFFF0000"/>
      <name val="Arial CE"/>
      <charset val="238"/>
    </font>
    <font>
      <b/>
      <i/>
      <sz val="16"/>
      <color rgb="FFFF0000"/>
      <name val="Arial CE"/>
      <charset val="238"/>
    </font>
    <font>
      <b/>
      <sz val="14"/>
      <color rgb="FFFF0000"/>
      <name val="Arial"/>
      <family val="2"/>
      <charset val="238"/>
    </font>
    <font>
      <b/>
      <sz val="9"/>
      <color rgb="FFFF0000"/>
      <name val="Arial"/>
      <family val="2"/>
      <charset val="238"/>
    </font>
    <font>
      <b/>
      <sz val="12"/>
      <color rgb="FFFF0000"/>
      <name val="Arial CE"/>
      <charset val="238"/>
    </font>
    <font>
      <sz val="10"/>
      <color rgb="FF7030A0"/>
      <name val="Arial CE"/>
      <charset val="238"/>
    </font>
    <font>
      <b/>
      <sz val="16"/>
      <color rgb="FF7030A0"/>
      <name val="Arial CE"/>
      <charset val="238"/>
    </font>
    <font>
      <b/>
      <sz val="18"/>
      <color rgb="FF7030A0"/>
      <name val="Arial CE"/>
      <charset val="238"/>
    </font>
    <font>
      <b/>
      <sz val="12"/>
      <color rgb="FF7030A0"/>
      <name val="Arial CE"/>
      <charset val="238"/>
    </font>
    <font>
      <sz val="12"/>
      <color indexed="12"/>
      <name val="Arial CE"/>
      <charset val="238"/>
    </font>
    <font>
      <sz val="9"/>
      <color rgb="FF7030A0"/>
      <name val="Arial CE"/>
      <charset val="238"/>
    </font>
    <font>
      <b/>
      <i/>
      <sz val="10"/>
      <name val="Arial CE"/>
      <charset val="238"/>
    </font>
    <font>
      <sz val="11"/>
      <color indexed="10"/>
      <name val="Arial CE"/>
      <charset val="238"/>
    </font>
    <font>
      <sz val="20"/>
      <name val="Arial CE"/>
      <charset val="238"/>
    </font>
    <font>
      <sz val="10"/>
      <color indexed="10"/>
      <name val="Arial CE"/>
      <charset val="238"/>
    </font>
    <font>
      <sz val="20"/>
      <color rgb="FFFF0000"/>
      <name val="Arial CE"/>
      <charset val="238"/>
    </font>
    <font>
      <b/>
      <sz val="13"/>
      <color rgb="FF7030A0"/>
      <name val="Arial CE"/>
      <charset val="238"/>
    </font>
    <font>
      <sz val="10"/>
      <name val="Arial"/>
      <family val="2"/>
      <charset val="238"/>
    </font>
    <font>
      <sz val="11"/>
      <color rgb="FFFF0000"/>
      <name val="Arial CE"/>
      <charset val="238"/>
    </font>
    <font>
      <sz val="9"/>
      <name val="Times New Roman"/>
      <family val="1"/>
    </font>
    <font>
      <b/>
      <sz val="10"/>
      <color rgb="FFFF0000"/>
      <name val="Arial CE"/>
      <charset val="238"/>
    </font>
    <font>
      <sz val="12"/>
      <name val="Arial Narrow"/>
      <family val="2"/>
      <charset val="238"/>
    </font>
    <font>
      <u/>
      <sz val="11"/>
      <name val="Arial CE"/>
      <charset val="238"/>
    </font>
    <font>
      <sz val="12"/>
      <color rgb="FFFF0000"/>
      <name val="Arial CE"/>
      <charset val="238"/>
    </font>
    <font>
      <b/>
      <i/>
      <sz val="12"/>
      <color rgb="FFFFFF00"/>
      <name val="Arial CE"/>
      <charset val="238"/>
    </font>
    <font>
      <i/>
      <sz val="12"/>
      <color rgb="FFFF0000"/>
      <name val="Arial CE"/>
      <charset val="238"/>
    </font>
    <font>
      <b/>
      <sz val="8"/>
      <name val="Times New Roman"/>
      <family val="1"/>
      <charset val="238"/>
    </font>
    <font>
      <sz val="9"/>
      <color rgb="FFFF0000"/>
      <name val="Arial CE"/>
      <charset val="238"/>
    </font>
    <font>
      <b/>
      <sz val="12"/>
      <color indexed="12"/>
      <name val="Arial Narrow"/>
      <family val="2"/>
      <charset val="238"/>
    </font>
    <font>
      <sz val="10"/>
      <color theme="1"/>
      <name val="Arial"/>
      <family val="2"/>
      <charset val="238"/>
    </font>
    <font>
      <i/>
      <sz val="9"/>
      <color rgb="FF000000"/>
      <name val="Arial"/>
      <family val="2"/>
      <charset val="238"/>
    </font>
    <font>
      <b/>
      <sz val="10"/>
      <color theme="1"/>
      <name val="Czcionka tekstu podstawowego"/>
      <charset val="238"/>
    </font>
  </fonts>
  <fills count="4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65"/>
        <bgColor indexed="64"/>
      </patternFill>
    </fill>
    <fill>
      <patternFill patternType="solid">
        <fgColor indexed="43"/>
        <bgColor indexed="64"/>
      </patternFill>
    </fill>
    <fill>
      <patternFill patternType="solid">
        <fgColor indexed="31"/>
        <bgColor indexed="64"/>
      </patternFill>
    </fill>
    <fill>
      <patternFill patternType="solid">
        <fgColor indexed="47"/>
        <bgColor indexed="64"/>
      </patternFill>
    </fill>
    <fill>
      <patternFill patternType="solid">
        <fgColor rgb="FFFFFFCC"/>
        <bgColor indexed="64"/>
      </patternFill>
    </fill>
    <fill>
      <patternFill patternType="solid">
        <fgColor rgb="FFCCFFFF"/>
        <bgColor indexed="64"/>
      </patternFill>
    </fill>
    <fill>
      <patternFill patternType="solid">
        <fgColor rgb="FFFFFFFF"/>
        <bgColor indexed="64"/>
      </patternFill>
    </fill>
    <fill>
      <patternFill patternType="solid">
        <fgColor rgb="FFFFCC99"/>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CCFFCC"/>
        <bgColor indexed="64"/>
      </patternFill>
    </fill>
    <fill>
      <patternFill patternType="solid">
        <fgColor rgb="FFFFFF00"/>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rgb="FFFFFFCC"/>
      </patternFill>
    </fill>
    <fill>
      <patternFill patternType="solid">
        <fgColor rgb="FF66FF66"/>
        <bgColor indexed="64"/>
      </patternFill>
    </fill>
    <fill>
      <patternFill patternType="solid">
        <fgColor rgb="FFCBFDB9"/>
        <bgColor indexed="64"/>
      </patternFill>
    </fill>
    <fill>
      <patternFill patternType="solid">
        <fgColor theme="2"/>
        <bgColor indexed="64"/>
      </patternFill>
    </fill>
    <fill>
      <patternFill patternType="solid">
        <fgColor rgb="FFF2F2F2"/>
        <bgColor indexed="64"/>
      </patternFill>
    </fill>
    <fill>
      <patternFill patternType="solid">
        <fgColor rgb="FFFFFF99"/>
        <bgColor indexed="64"/>
      </patternFill>
    </fill>
  </fills>
  <borders count="3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double">
        <color indexed="64"/>
      </bottom>
      <diagonal/>
    </border>
    <border>
      <left style="thin">
        <color indexed="64"/>
      </left>
      <right style="medium">
        <color indexed="64"/>
      </right>
      <top/>
      <bottom style="double">
        <color indexed="64"/>
      </bottom>
      <diagonal/>
    </border>
    <border>
      <left style="medium">
        <color indexed="12"/>
      </left>
      <right style="medium">
        <color indexed="12"/>
      </right>
      <top style="medium">
        <color indexed="12"/>
      </top>
      <bottom style="medium">
        <color indexed="1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right style="thin">
        <color indexed="64"/>
      </right>
      <top/>
      <bottom style="medium">
        <color indexed="18"/>
      </bottom>
      <diagonal/>
    </border>
    <border>
      <left style="medium">
        <color indexed="18"/>
      </left>
      <right/>
      <top/>
      <bottom style="medium">
        <color indexed="18"/>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12"/>
      </left>
      <right style="thin">
        <color indexed="12"/>
      </right>
      <top style="medium">
        <color indexed="12"/>
      </top>
      <bottom style="thin">
        <color indexed="12"/>
      </bottom>
      <diagonal/>
    </border>
    <border>
      <left style="medium">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12"/>
      </left>
      <right style="medium">
        <color indexed="64"/>
      </right>
      <top style="medium">
        <color indexed="12"/>
      </top>
      <bottom style="medium">
        <color indexed="1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12"/>
      </left>
      <right style="medium">
        <color indexed="12"/>
      </right>
      <top style="medium">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double">
        <color indexed="64"/>
      </left>
      <right style="thin">
        <color indexed="64"/>
      </right>
      <top/>
      <bottom/>
      <diagonal/>
    </border>
    <border>
      <left style="thin">
        <color indexed="64"/>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double">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double">
        <color indexed="64"/>
      </left>
      <right style="thin">
        <color indexed="64"/>
      </right>
      <top style="dotted">
        <color indexed="64"/>
      </top>
      <bottom style="medium">
        <color indexed="64"/>
      </bottom>
      <diagonal/>
    </border>
    <border>
      <left style="double">
        <color indexed="64"/>
      </left>
      <right style="double">
        <color indexed="64"/>
      </right>
      <top style="dotted">
        <color indexed="64"/>
      </top>
      <bottom style="medium">
        <color indexed="64"/>
      </bottom>
      <diagonal/>
    </border>
    <border>
      <left style="double">
        <color indexed="64"/>
      </left>
      <right style="double">
        <color indexed="64"/>
      </right>
      <top style="dotted">
        <color indexed="64"/>
      </top>
      <bottom/>
      <diagonal/>
    </border>
    <border>
      <left style="thin">
        <color indexed="64"/>
      </left>
      <right style="thin">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thin">
        <color indexed="64"/>
      </top>
      <bottom style="dotted">
        <color indexed="64"/>
      </bottom>
      <diagonal/>
    </border>
    <border>
      <left/>
      <right/>
      <top style="dotted">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uble">
        <color indexed="64"/>
      </left>
      <right style="thin">
        <color indexed="64"/>
      </right>
      <top style="dotted">
        <color indexed="64"/>
      </top>
      <bottom/>
      <diagonal/>
    </border>
    <border>
      <left/>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right/>
      <top style="medium">
        <color indexed="18"/>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ck">
        <color indexed="40"/>
      </top>
      <bottom style="dotted">
        <color indexed="64"/>
      </bottom>
      <diagonal/>
    </border>
    <border>
      <left style="thin">
        <color indexed="64"/>
      </left>
      <right/>
      <top style="thick">
        <color indexed="40"/>
      </top>
      <bottom style="dotted">
        <color indexed="64"/>
      </bottom>
      <diagonal/>
    </border>
    <border>
      <left style="double">
        <color indexed="64"/>
      </left>
      <right style="thin">
        <color indexed="64"/>
      </right>
      <top style="thick">
        <color indexed="40"/>
      </top>
      <bottom style="dotted">
        <color indexed="64"/>
      </bottom>
      <diagonal/>
    </border>
    <border>
      <left style="thin">
        <color indexed="64"/>
      </left>
      <right style="medium">
        <color indexed="64"/>
      </right>
      <top style="thick">
        <color indexed="40"/>
      </top>
      <bottom style="dotted">
        <color indexed="64"/>
      </bottom>
      <diagonal/>
    </border>
    <border>
      <left style="double">
        <color indexed="64"/>
      </left>
      <right style="double">
        <color indexed="64"/>
      </right>
      <top style="thick">
        <color indexed="40"/>
      </top>
      <bottom style="dotted">
        <color indexed="64"/>
      </bottom>
      <diagonal/>
    </border>
    <border>
      <left/>
      <right/>
      <top style="thick">
        <color indexed="40"/>
      </top>
      <bottom style="dotted">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18"/>
      </left>
      <right/>
      <top style="thin">
        <color indexed="64"/>
      </top>
      <bottom/>
      <diagonal/>
    </border>
    <border>
      <left style="medium">
        <color indexed="18"/>
      </left>
      <right/>
      <top style="medium">
        <color indexed="18"/>
      </top>
      <bottom/>
      <diagonal/>
    </border>
    <border>
      <left/>
      <right style="thin">
        <color indexed="64"/>
      </right>
      <top style="medium">
        <color indexed="18"/>
      </top>
      <bottom/>
      <diagonal/>
    </border>
    <border>
      <left style="medium">
        <color indexed="18"/>
      </left>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8"/>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12"/>
      </bottom>
      <diagonal/>
    </border>
    <border>
      <left style="medium">
        <color indexed="64"/>
      </left>
      <right style="thin">
        <color indexed="64"/>
      </right>
      <top style="double">
        <color indexed="64"/>
      </top>
      <bottom style="double">
        <color indexed="64"/>
      </bottom>
      <diagonal/>
    </border>
    <border>
      <left/>
      <right/>
      <top style="medium">
        <color indexed="64"/>
      </top>
      <bottom style="thin">
        <color indexed="64"/>
      </bottom>
      <diagonal/>
    </border>
    <border>
      <left/>
      <right style="double">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right style="double">
        <color indexed="64"/>
      </right>
      <top/>
      <bottom/>
      <diagonal/>
    </border>
    <border>
      <left/>
      <right style="thin">
        <color indexed="64"/>
      </right>
      <top style="dotted">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medium">
        <color auto="1"/>
      </left>
      <right/>
      <top style="thin">
        <color auto="1"/>
      </top>
      <bottom style="medium">
        <color auto="1"/>
      </bottom>
      <diagonal/>
    </border>
    <border>
      <left/>
      <right/>
      <top/>
      <bottom style="dotted">
        <color auto="1"/>
      </bottom>
      <diagonal/>
    </border>
    <border>
      <left/>
      <right/>
      <top/>
      <bottom style="hair">
        <color auto="1"/>
      </bottom>
      <diagonal/>
    </border>
    <border>
      <left/>
      <right/>
      <top style="hair">
        <color auto="1"/>
      </top>
      <bottom/>
      <diagonal/>
    </border>
    <border>
      <left style="thin">
        <color auto="1"/>
      </left>
      <right style="medium">
        <color auto="1"/>
      </right>
      <top style="thin">
        <color auto="1"/>
      </top>
      <bottom style="thin">
        <color auto="1"/>
      </bottom>
      <diagonal/>
    </border>
    <border>
      <left style="double">
        <color indexed="64"/>
      </left>
      <right style="double">
        <color indexed="64"/>
      </right>
      <top style="dotted">
        <color indexed="64"/>
      </top>
      <bottom style="thin">
        <color indexed="64"/>
      </bottom>
      <diagonal/>
    </border>
    <border>
      <left style="double">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style="thin">
        <color indexed="64"/>
      </left>
      <right/>
      <top style="thin">
        <color auto="1"/>
      </top>
      <bottom/>
      <diagonal/>
    </border>
    <border>
      <left/>
      <right style="medium">
        <color auto="1"/>
      </right>
      <top style="thin">
        <color auto="1"/>
      </top>
      <bottom style="thin">
        <color auto="1"/>
      </bottom>
      <diagonal/>
    </border>
    <border>
      <left style="double">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dotted">
        <color indexed="64"/>
      </bottom>
      <diagonal/>
    </border>
    <border>
      <left style="double">
        <color indexed="64"/>
      </left>
      <right style="double">
        <color indexed="64"/>
      </right>
      <top/>
      <bottom style="dotted">
        <color indexed="64"/>
      </bottom>
      <diagonal/>
    </border>
    <border>
      <left/>
      <right/>
      <top style="thin">
        <color indexed="64"/>
      </top>
      <bottom style="thin">
        <color indexed="64"/>
      </bottom>
      <diagonal/>
    </border>
    <border>
      <left style="medium">
        <color indexed="64"/>
      </left>
      <right style="thin">
        <color indexed="64"/>
      </right>
      <top/>
      <bottom style="dotted">
        <color indexed="64"/>
      </bottom>
      <diagonal/>
    </border>
    <border>
      <left/>
      <right style="thin">
        <color indexed="64"/>
      </right>
      <top/>
      <bottom style="thick">
        <color rgb="FF00B0F0"/>
      </bottom>
      <diagonal/>
    </border>
    <border>
      <left style="medium">
        <color indexed="64"/>
      </left>
      <right/>
      <top style="dotted">
        <color indexed="64"/>
      </top>
      <bottom style="thick">
        <color rgb="FF00B0F0"/>
      </bottom>
      <diagonal/>
    </border>
    <border>
      <left/>
      <right/>
      <top style="dotted">
        <color indexed="64"/>
      </top>
      <bottom style="thick">
        <color rgb="FF00B0F0"/>
      </bottom>
      <diagonal/>
    </border>
    <border>
      <left style="medium">
        <color indexed="64"/>
      </left>
      <right/>
      <top style="thick">
        <color rgb="FF00B0F0"/>
      </top>
      <bottom/>
      <diagonal/>
    </border>
    <border>
      <left/>
      <right style="thin">
        <color indexed="64"/>
      </right>
      <top style="thin">
        <color indexed="64"/>
      </top>
      <bottom/>
      <diagonal/>
    </border>
    <border>
      <left style="medium">
        <color rgb="FF0066FF"/>
      </left>
      <right/>
      <top style="medium">
        <color rgb="FF0066FF"/>
      </top>
      <bottom/>
      <diagonal/>
    </border>
    <border>
      <left/>
      <right/>
      <top style="medium">
        <color rgb="FF0066FF"/>
      </top>
      <bottom/>
      <diagonal/>
    </border>
    <border>
      <left/>
      <right style="medium">
        <color rgb="FF0066FF"/>
      </right>
      <top style="medium">
        <color rgb="FF0066FF"/>
      </top>
      <bottom/>
      <diagonal/>
    </border>
    <border>
      <left style="medium">
        <color rgb="FF0066FF"/>
      </left>
      <right/>
      <top/>
      <bottom/>
      <diagonal/>
    </border>
    <border>
      <left/>
      <right style="medium">
        <color rgb="FF0066FF"/>
      </right>
      <top/>
      <bottom style="dotted">
        <color indexed="64"/>
      </bottom>
      <diagonal/>
    </border>
    <border>
      <left/>
      <right style="medium">
        <color rgb="FF0066FF"/>
      </right>
      <top style="dotted">
        <color indexed="64"/>
      </top>
      <bottom style="dotted">
        <color indexed="64"/>
      </bottom>
      <diagonal/>
    </border>
    <border>
      <left style="medium">
        <color rgb="FF0066FF"/>
      </left>
      <right/>
      <top/>
      <bottom style="medium">
        <color rgb="FF0066FF"/>
      </bottom>
      <diagonal/>
    </border>
    <border>
      <left/>
      <right/>
      <top/>
      <bottom style="medium">
        <color rgb="FF0066FF"/>
      </bottom>
      <diagonal/>
    </border>
    <border>
      <left/>
      <right style="medium">
        <color rgb="FF0066FF"/>
      </right>
      <top/>
      <bottom style="medium">
        <color rgb="FF0066FF"/>
      </bottom>
      <diagonal/>
    </border>
    <border>
      <left style="medium">
        <color auto="1"/>
      </left>
      <right style="thin">
        <color indexed="64"/>
      </right>
      <top/>
      <bottom style="thin">
        <color auto="1"/>
      </bottom>
      <diagonal/>
    </border>
    <border>
      <left/>
      <right style="thin">
        <color indexed="64"/>
      </right>
      <top style="dotted">
        <color indexed="64"/>
      </top>
      <bottom style="thick">
        <color rgb="FF00B0F0"/>
      </bottom>
      <diagonal/>
    </border>
    <border>
      <left/>
      <right style="thin">
        <color indexed="64"/>
      </right>
      <top style="dotted">
        <color indexed="64"/>
      </top>
      <bottom style="medium">
        <color indexed="64"/>
      </bottom>
      <diagonal/>
    </border>
    <border>
      <left/>
      <right style="thin">
        <color auto="1"/>
      </right>
      <top style="medium">
        <color indexed="64"/>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medium">
        <color indexed="64"/>
      </top>
      <bottom style="medium">
        <color indexed="64"/>
      </bottom>
      <diagonal/>
    </border>
    <border>
      <left style="double">
        <color indexed="64"/>
      </left>
      <right/>
      <top style="dotted">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thick">
        <color indexed="40"/>
      </top>
      <bottom style="dotted">
        <color indexed="64"/>
      </bottom>
      <diagonal/>
    </border>
    <border>
      <left style="double">
        <color indexed="64"/>
      </left>
      <right/>
      <top style="thin">
        <color indexed="64"/>
      </top>
      <bottom/>
      <diagonal/>
    </border>
    <border>
      <left style="double">
        <color indexed="64"/>
      </left>
      <right/>
      <top style="dotted">
        <color indexed="64"/>
      </top>
      <bottom/>
      <diagonal/>
    </border>
    <border>
      <left style="double">
        <color indexed="64"/>
      </left>
      <right/>
      <top/>
      <bottom style="dotted">
        <color indexed="64"/>
      </bottom>
      <diagonal/>
    </border>
    <border>
      <left style="double">
        <color indexed="64"/>
      </left>
      <right/>
      <top style="dotted">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thick">
        <color rgb="FF00B0F0"/>
      </bottom>
      <diagonal/>
    </border>
    <border>
      <left style="thin">
        <color indexed="64"/>
      </left>
      <right style="thin">
        <color indexed="64"/>
      </right>
      <top style="dotted">
        <color indexed="64"/>
      </top>
      <bottom style="thick">
        <color rgb="FF00B0F0"/>
      </bottom>
      <diagonal/>
    </border>
    <border>
      <left/>
      <right/>
      <top style="hair">
        <color auto="1"/>
      </top>
      <bottom style="hair">
        <color auto="1"/>
      </bottom>
      <diagonal/>
    </border>
    <border>
      <left/>
      <right/>
      <top/>
      <bottom style="medium">
        <color auto="1"/>
      </bottom>
      <diagonal/>
    </border>
    <border>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medium">
        <color indexed="64"/>
      </left>
      <right style="thin">
        <color indexed="64"/>
      </right>
      <top/>
      <bottom style="thick">
        <color rgb="FF00B0F0"/>
      </bottom>
      <diagonal/>
    </border>
    <border>
      <left/>
      <right style="thin">
        <color indexed="64"/>
      </right>
      <top style="dotted">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ck">
        <color rgb="FF00B0F0"/>
      </bottom>
      <diagonal/>
    </border>
    <border>
      <left style="thin">
        <color indexed="64"/>
      </left>
      <right style="medium">
        <color indexed="64"/>
      </right>
      <top/>
      <bottom style="dotted">
        <color indexed="64"/>
      </bottom>
      <diagonal/>
    </border>
    <border>
      <left style="double">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ck">
        <color rgb="FF00B0F0"/>
      </bottom>
      <diagonal/>
    </border>
    <border>
      <left style="double">
        <color indexed="64"/>
      </left>
      <right style="thin">
        <color indexed="64"/>
      </right>
      <top style="dotted">
        <color indexed="64"/>
      </top>
      <bottom style="thick">
        <color rgb="FF00B0F0"/>
      </bottom>
      <diagonal/>
    </border>
    <border>
      <left style="thin">
        <color indexed="64"/>
      </left>
      <right style="medium">
        <color indexed="64"/>
      </right>
      <top style="dotted">
        <color indexed="64"/>
      </top>
      <bottom style="thick">
        <color rgb="FF00B0F0"/>
      </bottom>
      <diagonal/>
    </border>
    <border>
      <left/>
      <right style="double">
        <color indexed="64"/>
      </right>
      <top style="medium">
        <color indexed="64"/>
      </top>
      <bottom style="thin">
        <color indexed="64"/>
      </bottom>
      <diagonal/>
    </border>
    <border>
      <left style="medium">
        <color indexed="64"/>
      </left>
      <right style="thick">
        <color indexed="64"/>
      </right>
      <top/>
      <bottom style="medium">
        <color indexed="64"/>
      </bottom>
      <diagonal/>
    </border>
    <border>
      <left style="medium">
        <color indexed="64"/>
      </left>
      <right style="thick">
        <color indexed="64"/>
      </right>
      <top/>
      <bottom style="thin">
        <color indexed="64"/>
      </bottom>
      <diagonal/>
    </border>
    <border>
      <left style="thin">
        <color auto="1"/>
      </left>
      <right style="thick">
        <color indexed="64"/>
      </right>
      <top style="thin">
        <color auto="1"/>
      </top>
      <bottom style="thin">
        <color auto="1"/>
      </bottom>
      <diagonal/>
    </border>
    <border>
      <left style="thin">
        <color auto="1"/>
      </left>
      <right style="thick">
        <color indexed="64"/>
      </right>
      <top/>
      <bottom style="thin">
        <color auto="1"/>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thin">
        <color indexed="64"/>
      </left>
      <right style="thin">
        <color indexed="64"/>
      </right>
      <top style="thick">
        <color rgb="FF00B0F0"/>
      </top>
      <bottom style="dotted">
        <color indexed="64"/>
      </bottom>
      <diagonal/>
    </border>
    <border>
      <left/>
      <right style="medium">
        <color indexed="64"/>
      </right>
      <top style="thin">
        <color indexed="64"/>
      </top>
      <bottom/>
      <diagonal/>
    </border>
    <border>
      <left/>
      <right style="double">
        <color indexed="64"/>
      </right>
      <top style="dotted">
        <color indexed="64"/>
      </top>
      <bottom style="thin">
        <color indexed="64"/>
      </bottom>
      <diagonal/>
    </border>
    <border>
      <left style="thin">
        <color indexed="64"/>
      </left>
      <right/>
      <top/>
      <bottom style="thick">
        <color rgb="FF00B0F0"/>
      </bottom>
      <diagonal/>
    </border>
    <border>
      <left style="double">
        <color indexed="64"/>
      </left>
      <right style="double">
        <color indexed="64"/>
      </right>
      <top style="dotted">
        <color indexed="64"/>
      </top>
      <bottom style="thick">
        <color rgb="FF00B0F0"/>
      </bottom>
      <diagonal/>
    </border>
    <border>
      <left style="double">
        <color indexed="64"/>
      </left>
      <right/>
      <top style="dotted">
        <color indexed="64"/>
      </top>
      <bottom style="thick">
        <color rgb="FF00B0F0"/>
      </bottom>
      <diagonal/>
    </border>
    <border>
      <left style="thin">
        <color indexed="64"/>
      </left>
      <right style="medium">
        <color indexed="64"/>
      </right>
      <top/>
      <bottom style="thick">
        <color rgb="FF00B0F0"/>
      </bottom>
      <diagonal/>
    </border>
    <border>
      <left style="thin">
        <color indexed="64"/>
      </left>
      <right/>
      <top/>
      <bottom style="medium">
        <color indexed="64"/>
      </bottom>
      <diagonal/>
    </border>
    <border>
      <left style="thin">
        <color indexed="64"/>
      </left>
      <right style="medium">
        <color indexed="64"/>
      </right>
      <top style="dotted">
        <color indexed="64"/>
      </top>
      <bottom style="medium">
        <color indexed="64"/>
      </bottom>
      <diagonal/>
    </border>
    <border>
      <left style="medium">
        <color auto="1"/>
      </left>
      <right/>
      <top/>
      <bottom style="thick">
        <color rgb="FF00B0F0"/>
      </bottom>
      <diagonal/>
    </border>
    <border>
      <left style="thin">
        <color indexed="64"/>
      </left>
      <right style="medium">
        <color indexed="64"/>
      </right>
      <top style="thick">
        <color rgb="FF00B0F0"/>
      </top>
      <bottom style="dotted">
        <color indexed="64"/>
      </bottom>
      <diagonal/>
    </border>
    <border>
      <left style="thin">
        <color indexed="64"/>
      </left>
      <right/>
      <top style="thick">
        <color rgb="FF00B0F0"/>
      </top>
      <bottom style="dotted">
        <color indexed="64"/>
      </bottom>
      <diagonal/>
    </border>
    <border>
      <left/>
      <right style="medium">
        <color indexed="64"/>
      </right>
      <top style="dotted">
        <color indexed="64"/>
      </top>
      <bottom/>
      <diagonal/>
    </border>
    <border>
      <left/>
      <right style="medium">
        <color indexed="64"/>
      </right>
      <top style="dotted">
        <color indexed="64"/>
      </top>
      <bottom style="thin">
        <color indexed="64"/>
      </bottom>
      <diagonal/>
    </border>
    <border>
      <left style="thin">
        <color auto="1"/>
      </left>
      <right style="thin">
        <color auto="1"/>
      </right>
      <top style="thin">
        <color auto="1"/>
      </top>
      <bottom style="double">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rgb="FFFF0000"/>
      </left>
      <right style="medium">
        <color rgb="FFFF0000"/>
      </right>
      <top style="medium">
        <color rgb="FFFF0000"/>
      </top>
      <bottom style="medium">
        <color auto="1"/>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n">
        <color auto="1"/>
      </top>
      <bottom style="thick">
        <color indexed="64"/>
      </bottom>
      <diagonal/>
    </border>
    <border>
      <left style="thick">
        <color indexed="64"/>
      </left>
      <right style="thin">
        <color indexed="64"/>
      </right>
      <top style="thin">
        <color auto="1"/>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top style="thin">
        <color auto="1"/>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medium">
        <color auto="1"/>
      </right>
      <top style="thin">
        <color auto="1"/>
      </top>
      <bottom style="thin">
        <color auto="1"/>
      </bottom>
      <diagonal/>
    </border>
    <border>
      <left style="thin">
        <color indexed="64"/>
      </left>
      <right/>
      <top style="thin">
        <color auto="1"/>
      </top>
      <bottom/>
      <diagonal/>
    </border>
    <border>
      <left style="thin">
        <color indexed="64"/>
      </left>
      <right style="medium">
        <color indexed="64"/>
      </right>
      <top style="thin">
        <color indexed="64"/>
      </top>
      <bottom style="thin">
        <color indexed="64"/>
      </bottom>
      <diagonal/>
    </border>
    <border>
      <left style="thin">
        <color indexed="64"/>
      </left>
      <right/>
      <top style="thick">
        <color rgb="FF00B0F0"/>
      </top>
      <bottom/>
      <diagonal/>
    </border>
    <border>
      <left style="thin">
        <color auto="1"/>
      </left>
      <right style="medium">
        <color indexed="64"/>
      </right>
      <top style="thin">
        <color auto="1"/>
      </top>
      <bottom/>
      <diagonal/>
    </border>
    <border>
      <left style="thick">
        <color auto="1"/>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bottom/>
      <diagonal/>
    </border>
    <border>
      <left style="thick">
        <color indexed="64"/>
      </left>
      <right style="thin">
        <color indexed="64"/>
      </right>
      <top style="thin">
        <color indexed="64"/>
      </top>
      <bottom/>
      <diagonal/>
    </border>
    <border>
      <left style="thin">
        <color auto="1"/>
      </left>
      <right style="thick">
        <color indexed="64"/>
      </right>
      <top style="thin">
        <color auto="1"/>
      </top>
      <bottom/>
      <diagonal/>
    </border>
    <border>
      <left/>
      <right style="thin">
        <color indexed="64"/>
      </right>
      <top style="thick">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diagonal/>
    </border>
    <border>
      <left style="double">
        <color indexed="64"/>
      </left>
      <right/>
      <top style="thick">
        <color indexed="64"/>
      </top>
      <bottom style="thin">
        <color indexed="64"/>
      </bottom>
      <diagonal/>
    </border>
    <border>
      <left/>
      <right style="double">
        <color indexed="64"/>
      </right>
      <top style="thick">
        <color indexed="64"/>
      </top>
      <bottom style="thin">
        <color indexed="64"/>
      </bottom>
      <diagonal/>
    </border>
    <border>
      <left style="medium">
        <color indexed="64"/>
      </left>
      <right style="thick">
        <color indexed="64"/>
      </right>
      <top style="thick">
        <color indexed="64"/>
      </top>
      <bottom/>
      <diagonal/>
    </border>
    <border>
      <left style="thin">
        <color indexed="64"/>
      </left>
      <right/>
      <top style="thin">
        <color indexed="64"/>
      </top>
      <bottom style="medium">
        <color indexed="64"/>
      </bottom>
      <diagonal/>
    </border>
    <border>
      <left/>
      <right/>
      <top/>
      <bottom style="thick">
        <color indexed="64"/>
      </bottom>
      <diagonal/>
    </border>
    <border>
      <left style="thick">
        <color indexed="64"/>
      </left>
      <right/>
      <top/>
      <bottom/>
      <diagonal/>
    </border>
    <border>
      <left style="medium">
        <color rgb="FF0066FF"/>
      </left>
      <right/>
      <top style="medium">
        <color rgb="FF0066FF"/>
      </top>
      <bottom style="medium">
        <color rgb="FF0066FF"/>
      </bottom>
      <diagonal/>
    </border>
    <border>
      <left/>
      <right style="medium">
        <color rgb="FF0066FF"/>
      </right>
      <top style="medium">
        <color rgb="FF0066FF"/>
      </top>
      <bottom style="medium">
        <color rgb="FF0066FF"/>
      </bottom>
      <diagonal/>
    </border>
    <border>
      <left/>
      <right style="thin">
        <color indexed="64"/>
      </right>
      <top style="thin">
        <color auto="1"/>
      </top>
      <bottom/>
      <diagonal/>
    </border>
    <border>
      <left/>
      <right/>
      <top style="medium">
        <color auto="1"/>
      </top>
      <bottom style="thin">
        <color indexed="64"/>
      </bottom>
      <diagonal/>
    </border>
    <border>
      <left style="medium">
        <color rgb="FFFF0000"/>
      </left>
      <right style="medium">
        <color rgb="FFFF0000"/>
      </right>
      <top/>
      <bottom style="medium">
        <color rgb="FFFF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12"/>
      </left>
      <right style="medium">
        <color indexed="12"/>
      </right>
      <top style="thin">
        <color indexed="12"/>
      </top>
      <bottom/>
      <diagonal/>
    </border>
    <border>
      <left/>
      <right/>
      <top style="medium">
        <color indexed="12"/>
      </top>
      <bottom/>
      <diagonal/>
    </border>
    <border>
      <left style="thick">
        <color indexed="12"/>
      </left>
      <right style="thick">
        <color indexed="12"/>
      </right>
      <top style="thin">
        <color indexed="12"/>
      </top>
      <bottom/>
      <diagonal/>
    </border>
    <border>
      <left style="thick">
        <color indexed="12"/>
      </left>
      <right style="thick">
        <color indexed="12"/>
      </right>
      <top/>
      <bottom style="thick">
        <color indexed="12"/>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rgb="FF0066FF"/>
      </left>
      <right/>
      <top/>
      <bottom style="dotted">
        <color indexed="64"/>
      </bottom>
      <diagonal/>
    </border>
    <border>
      <left style="medium">
        <color rgb="FF0066FF"/>
      </left>
      <right/>
      <top style="dotted">
        <color indexed="64"/>
      </top>
      <bottom style="dotted">
        <color indexed="64"/>
      </bottom>
      <diagonal/>
    </border>
    <border>
      <left style="medium">
        <color rgb="FF0066FF"/>
      </left>
      <right/>
      <top style="dotted">
        <color indexed="64"/>
      </top>
      <bottom style="medium">
        <color rgb="FF0066FF"/>
      </bottom>
      <diagonal/>
    </border>
    <border>
      <left/>
      <right/>
      <top style="dotted">
        <color indexed="64"/>
      </top>
      <bottom style="medium">
        <color rgb="FF0066FF"/>
      </bottom>
      <diagonal/>
    </border>
    <border>
      <left/>
      <right style="medium">
        <color rgb="FF0066FF"/>
      </right>
      <top style="dotted">
        <color indexed="64"/>
      </top>
      <bottom style="medium">
        <color rgb="FF0066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F0000"/>
      </top>
      <bottom style="hair">
        <color auto="1"/>
      </bottom>
      <diagonal/>
    </border>
    <border>
      <left style="medium">
        <color indexed="64"/>
      </left>
      <right style="thin">
        <color indexed="64"/>
      </right>
      <top style="thin">
        <color indexed="64"/>
      </top>
      <bottom/>
      <diagonal/>
    </border>
    <border>
      <left style="thin">
        <color indexed="64"/>
      </left>
      <right/>
      <top/>
      <bottom style="medium">
        <color rgb="FFFF0000"/>
      </bottom>
      <diagonal/>
    </border>
    <border>
      <left/>
      <right style="thin">
        <color indexed="64"/>
      </right>
      <top/>
      <bottom style="medium">
        <color rgb="FFFF0000"/>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right/>
      <top/>
      <bottom style="medium">
        <color rgb="FFFF0000"/>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s>
  <cellStyleXfs count="70">
    <xf numFmtId="0" fontId="0" fillId="0" borderId="0"/>
    <xf numFmtId="44" fontId="2" fillId="0" borderId="0" applyFont="0" applyFill="0" applyBorder="0" applyAlignment="0" applyProtection="0"/>
    <xf numFmtId="43" fontId="2" fillId="0" borderId="0" applyFont="0" applyFill="0" applyBorder="0" applyAlignment="0" applyProtection="0"/>
    <xf numFmtId="0" fontId="118" fillId="0" borderId="0" applyNumberFormat="0" applyFill="0" applyBorder="0" applyAlignment="0" applyProtection="0">
      <alignment vertical="top"/>
      <protection locked="0"/>
    </xf>
    <xf numFmtId="0" fontId="22" fillId="0" borderId="0"/>
    <xf numFmtId="0" fontId="138" fillId="20" borderId="0" applyNumberFormat="0" applyBorder="0" applyAlignment="0" applyProtection="0"/>
    <xf numFmtId="0" fontId="138" fillId="21" borderId="0" applyNumberFormat="0" applyBorder="0" applyAlignment="0" applyProtection="0"/>
    <xf numFmtId="0" fontId="138" fillId="22" borderId="0" applyNumberFormat="0" applyBorder="0" applyAlignment="0" applyProtection="0"/>
    <xf numFmtId="0" fontId="138" fillId="23" borderId="0" applyNumberFormat="0" applyBorder="0" applyAlignment="0" applyProtection="0"/>
    <xf numFmtId="0" fontId="138" fillId="24" borderId="0" applyNumberFormat="0" applyBorder="0" applyAlignment="0" applyProtection="0"/>
    <xf numFmtId="0" fontId="138" fillId="25" borderId="0" applyNumberFormat="0" applyBorder="0" applyAlignment="0" applyProtection="0"/>
    <xf numFmtId="0" fontId="138" fillId="26" borderId="0" applyNumberFormat="0" applyBorder="0" applyAlignment="0" applyProtection="0"/>
    <xf numFmtId="0" fontId="138" fillId="27" borderId="0" applyNumberFormat="0" applyBorder="0" applyAlignment="0" applyProtection="0"/>
    <xf numFmtId="0" fontId="138" fillId="28" borderId="0" applyNumberFormat="0" applyBorder="0" applyAlignment="0" applyProtection="0"/>
    <xf numFmtId="0" fontId="138" fillId="23" borderId="0" applyNumberFormat="0" applyBorder="0" applyAlignment="0" applyProtection="0"/>
    <xf numFmtId="0" fontId="138" fillId="26" borderId="0" applyNumberFormat="0" applyBorder="0" applyAlignment="0" applyProtection="0"/>
    <xf numFmtId="0" fontId="138" fillId="29" borderId="0" applyNumberFormat="0" applyBorder="0" applyAlignment="0" applyProtection="0"/>
    <xf numFmtId="0" fontId="139" fillId="30" borderId="0" applyNumberFormat="0" applyBorder="0" applyAlignment="0" applyProtection="0"/>
    <xf numFmtId="0" fontId="139" fillId="27" borderId="0" applyNumberFormat="0" applyBorder="0" applyAlignment="0" applyProtection="0"/>
    <xf numFmtId="0" fontId="139" fillId="28" borderId="0" applyNumberFormat="0" applyBorder="0" applyAlignment="0" applyProtection="0"/>
    <xf numFmtId="0" fontId="139" fillId="31" borderId="0" applyNumberFormat="0" applyBorder="0" applyAlignment="0" applyProtection="0"/>
    <xf numFmtId="0" fontId="139" fillId="32" borderId="0" applyNumberFormat="0" applyBorder="0" applyAlignment="0" applyProtection="0"/>
    <xf numFmtId="0" fontId="139" fillId="33" borderId="0" applyNumberFormat="0" applyBorder="0" applyAlignment="0" applyProtection="0"/>
    <xf numFmtId="0" fontId="139" fillId="34" borderId="0" applyNumberFormat="0" applyBorder="0" applyAlignment="0" applyProtection="0"/>
    <xf numFmtId="0" fontId="139" fillId="35" borderId="0" applyNumberFormat="0" applyBorder="0" applyAlignment="0" applyProtection="0"/>
    <xf numFmtId="0" fontId="139" fillId="36" borderId="0" applyNumberFormat="0" applyBorder="0" applyAlignment="0" applyProtection="0"/>
    <xf numFmtId="0" fontId="139" fillId="31" borderId="0" applyNumberFormat="0" applyBorder="0" applyAlignment="0" applyProtection="0"/>
    <xf numFmtId="0" fontId="139" fillId="32" borderId="0" applyNumberFormat="0" applyBorder="0" applyAlignment="0" applyProtection="0"/>
    <xf numFmtId="0" fontId="139" fillId="37" borderId="0" applyNumberFormat="0" applyBorder="0" applyAlignment="0" applyProtection="0"/>
    <xf numFmtId="0" fontId="140" fillId="25" borderId="255" applyNumberFormat="0" applyAlignment="0" applyProtection="0"/>
    <xf numFmtId="0" fontId="141" fillId="38" borderId="256" applyNumberFormat="0" applyAlignment="0" applyProtection="0"/>
    <xf numFmtId="0" fontId="142" fillId="22" borderId="0" applyNumberFormat="0" applyBorder="0" applyAlignment="0" applyProtection="0"/>
    <xf numFmtId="43" fontId="2" fillId="0" borderId="0" applyFont="0" applyFill="0" applyBorder="0" applyAlignment="0" applyProtection="0"/>
    <xf numFmtId="0" fontId="143" fillId="0" borderId="0" applyNumberFormat="0" applyFill="0" applyBorder="0" applyAlignment="0" applyProtection="0">
      <alignment vertical="top"/>
      <protection locked="0"/>
    </xf>
    <xf numFmtId="0" fontId="144" fillId="0" borderId="257" applyNumberFormat="0" applyFill="0" applyAlignment="0" applyProtection="0"/>
    <xf numFmtId="0" fontId="145" fillId="39" borderId="258" applyNumberFormat="0" applyAlignment="0" applyProtection="0"/>
    <xf numFmtId="0" fontId="146" fillId="0" borderId="259" applyNumberFormat="0" applyFill="0" applyAlignment="0" applyProtection="0"/>
    <xf numFmtId="0" fontId="147" fillId="0" borderId="260" applyNumberFormat="0" applyFill="0" applyAlignment="0" applyProtection="0"/>
    <xf numFmtId="0" fontId="148" fillId="0" borderId="261" applyNumberFormat="0" applyFill="0" applyAlignment="0" applyProtection="0"/>
    <xf numFmtId="0" fontId="148" fillId="0" borderId="0" applyNumberFormat="0" applyFill="0" applyBorder="0" applyAlignment="0" applyProtection="0"/>
    <xf numFmtId="0" fontId="149" fillId="40" borderId="0" applyNumberFormat="0" applyBorder="0" applyAlignment="0" applyProtection="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50" fillId="0" borderId="0"/>
    <xf numFmtId="0" fontId="151" fillId="38" borderId="255" applyNumberFormat="0" applyAlignment="0" applyProtection="0"/>
    <xf numFmtId="0" fontId="152" fillId="0" borderId="262" applyNumberFormat="0" applyFill="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2" fillId="41" borderId="263" applyNumberFormat="0" applyFont="0" applyAlignment="0" applyProtection="0"/>
    <xf numFmtId="0" fontId="150" fillId="42" borderId="264" applyNumberFormat="0" applyFont="0" applyAlignment="0" applyProtection="0"/>
    <xf numFmtId="44" fontId="2" fillId="0" borderId="0" applyFont="0" applyFill="0" applyBorder="0" applyAlignment="0" applyProtection="0"/>
    <xf numFmtId="44" fontId="2" fillId="0" borderId="0" applyFont="0" applyFill="0" applyBorder="0" applyAlignment="0" applyProtection="0"/>
    <xf numFmtId="0" fontId="156" fillId="21" borderId="0" applyNumberFormat="0" applyBorder="0" applyAlignment="0" applyProtection="0"/>
    <xf numFmtId="0" fontId="163" fillId="0" borderId="0" applyNumberFormat="0" applyFill="0" applyBorder="0" applyAlignment="0" applyProtection="0"/>
    <xf numFmtId="0" fontId="172" fillId="0" borderId="0"/>
    <xf numFmtId="0" fontId="22" fillId="0" borderId="0"/>
    <xf numFmtId="0" fontId="191" fillId="0" borderId="0"/>
  </cellStyleXfs>
  <cellXfs count="2723">
    <xf numFmtId="0" fontId="0" fillId="0" borderId="0" xfId="0"/>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0" xfId="0" applyAlignment="1">
      <alignment vertical="center"/>
    </xf>
    <xf numFmtId="0" fontId="0" fillId="0" borderId="0" xfId="0" applyAlignment="1"/>
    <xf numFmtId="0" fontId="14" fillId="0" borderId="0" xfId="0" applyFont="1"/>
    <xf numFmtId="0" fontId="14" fillId="0" borderId="0" xfId="0" applyNumberFormat="1" applyFont="1" applyFill="1" applyBorder="1" applyAlignment="1" applyProtection="1">
      <alignment vertical="center"/>
      <protection locked="0"/>
    </xf>
    <xf numFmtId="0" fontId="14" fillId="0" borderId="0" xfId="0" applyNumberFormat="1" applyFont="1" applyFill="1" applyBorder="1" applyAlignment="1" applyProtection="1">
      <alignment horizontal="center" vertical="center"/>
      <protection locked="0"/>
    </xf>
    <xf numFmtId="0" fontId="15" fillId="0" borderId="0" xfId="0" applyNumberFormat="1" applyFont="1" applyFill="1" applyBorder="1" applyAlignment="1" applyProtection="1">
      <alignment vertical="center"/>
      <protection locked="0"/>
    </xf>
    <xf numFmtId="0" fontId="15" fillId="0" borderId="0" xfId="0" applyNumberFormat="1" applyFont="1" applyFill="1" applyBorder="1" applyAlignment="1" applyProtection="1">
      <alignment horizontal="left" vertical="center"/>
      <protection locked="0"/>
    </xf>
    <xf numFmtId="0" fontId="14" fillId="0" borderId="0" xfId="0" applyFont="1" applyAlignment="1"/>
    <xf numFmtId="0" fontId="15" fillId="0" borderId="0" xfId="0" applyNumberFormat="1" applyFont="1" applyFill="1" applyBorder="1" applyAlignment="1" applyProtection="1">
      <alignment vertical="top"/>
      <protection locked="0"/>
    </xf>
    <xf numFmtId="0" fontId="15" fillId="0" borderId="0" xfId="0" applyNumberFormat="1" applyFont="1" applyFill="1" applyBorder="1" applyAlignment="1" applyProtection="1">
      <alignment horizontal="center" vertical="top"/>
      <protection locked="0"/>
    </xf>
    <xf numFmtId="2" fontId="26" fillId="0" borderId="2" xfId="0" applyNumberFormat="1" applyFont="1" applyFill="1" applyBorder="1" applyAlignment="1" applyProtection="1">
      <alignment vertical="center" wrapText="1"/>
      <protection locked="0"/>
    </xf>
    <xf numFmtId="2" fontId="26" fillId="0" borderId="1" xfId="0" applyNumberFormat="1" applyFont="1" applyFill="1" applyBorder="1" applyAlignment="1" applyProtection="1">
      <alignment vertical="center" wrapText="1"/>
      <protection locked="0"/>
    </xf>
    <xf numFmtId="2" fontId="26" fillId="0" borderId="4" xfId="0" applyNumberFormat="1" applyFont="1" applyFill="1" applyBorder="1" applyAlignment="1" applyProtection="1">
      <alignment vertical="center" wrapText="1"/>
      <protection locked="0"/>
    </xf>
    <xf numFmtId="2" fontId="26" fillId="0" borderId="5" xfId="0" applyNumberFormat="1" applyFont="1" applyFill="1" applyBorder="1" applyAlignment="1" applyProtection="1">
      <alignment vertical="center" wrapText="1"/>
      <protection locked="0"/>
    </xf>
    <xf numFmtId="0" fontId="0" fillId="0" borderId="0" xfId="0" applyBorder="1"/>
    <xf numFmtId="0" fontId="0" fillId="0" borderId="0" xfId="0" applyProtection="1">
      <protection hidden="1"/>
    </xf>
    <xf numFmtId="0" fontId="4" fillId="2" borderId="0" xfId="0" applyFont="1" applyFill="1" applyBorder="1" applyProtection="1">
      <protection hidden="1"/>
    </xf>
    <xf numFmtId="1" fontId="3" fillId="2" borderId="0" xfId="0" applyNumberFormat="1" applyFont="1" applyFill="1" applyBorder="1" applyProtection="1">
      <protection hidden="1"/>
    </xf>
    <xf numFmtId="0" fontId="3" fillId="2" borderId="0" xfId="0" applyFont="1" applyFill="1" applyBorder="1" applyProtection="1">
      <protection hidden="1"/>
    </xf>
    <xf numFmtId="0" fontId="48" fillId="2" borderId="6" xfId="0" applyFont="1" applyFill="1" applyBorder="1" applyAlignment="1" applyProtection="1">
      <alignment horizontal="center" vertical="center" wrapText="1"/>
      <protection hidden="1"/>
    </xf>
    <xf numFmtId="0" fontId="48" fillId="2" borderId="7" xfId="0" applyFont="1" applyFill="1" applyBorder="1" applyAlignment="1" applyProtection="1">
      <alignment horizontal="center" vertical="center" wrapText="1"/>
      <protection hidden="1"/>
    </xf>
    <xf numFmtId="0" fontId="3" fillId="2" borderId="0" xfId="0" applyNumberFormat="1" applyFont="1" applyFill="1" applyBorder="1" applyProtection="1">
      <protection hidden="1"/>
    </xf>
    <xf numFmtId="0" fontId="32" fillId="0" borderId="0" xfId="0" applyNumberFormat="1" applyFont="1" applyProtection="1">
      <protection hidden="1"/>
    </xf>
    <xf numFmtId="0" fontId="22" fillId="0" borderId="0" xfId="0" applyFont="1" applyProtection="1">
      <protection hidden="1"/>
    </xf>
    <xf numFmtId="2" fontId="41" fillId="3" borderId="8" xfId="0" applyNumberFormat="1" applyFont="1" applyFill="1" applyBorder="1" applyProtection="1">
      <protection hidden="1"/>
    </xf>
    <xf numFmtId="0" fontId="41" fillId="0" borderId="0" xfId="0" applyFont="1" applyProtection="1">
      <protection hidden="1"/>
    </xf>
    <xf numFmtId="0" fontId="22" fillId="0" borderId="0" xfId="0" applyFont="1" applyAlignment="1" applyProtection="1">
      <alignment horizontal="center"/>
      <protection hidden="1"/>
    </xf>
    <xf numFmtId="2" fontId="41" fillId="4" borderId="8" xfId="0" applyNumberFormat="1" applyFont="1" applyFill="1" applyBorder="1" applyAlignment="1" applyProtection="1">
      <alignment vertical="center"/>
      <protection hidden="1"/>
    </xf>
    <xf numFmtId="2" fontId="41" fillId="3" borderId="8" xfId="0" applyNumberFormat="1" applyFont="1" applyFill="1" applyBorder="1" applyAlignment="1" applyProtection="1">
      <alignment vertical="center"/>
      <protection hidden="1"/>
    </xf>
    <xf numFmtId="2" fontId="17" fillId="3" borderId="8" xfId="0" applyNumberFormat="1" applyFont="1" applyFill="1" applyBorder="1" applyAlignment="1" applyProtection="1">
      <alignment vertical="center"/>
      <protection hidden="1"/>
    </xf>
    <xf numFmtId="49" fontId="59" fillId="3" borderId="9" xfId="0" applyNumberFormat="1" applyFont="1" applyFill="1" applyBorder="1" applyAlignment="1" applyProtection="1">
      <alignment horizontal="center"/>
      <protection hidden="1"/>
    </xf>
    <xf numFmtId="0" fontId="0" fillId="2" borderId="0" xfId="0" applyFill="1"/>
    <xf numFmtId="0" fontId="0" fillId="2" borderId="0" xfId="0" applyFill="1" applyProtection="1">
      <protection hidden="1"/>
    </xf>
    <xf numFmtId="0" fontId="5" fillId="2" borderId="0" xfId="0" applyFont="1" applyFill="1" applyAlignment="1"/>
    <xf numFmtId="0" fontId="10" fillId="2" borderId="0" xfId="0" applyFont="1" applyFill="1" applyAlignment="1">
      <alignment horizontal="center"/>
    </xf>
    <xf numFmtId="0" fontId="9" fillId="2" borderId="0" xfId="0" applyFont="1" applyFill="1" applyAlignment="1">
      <alignment horizontal="center"/>
    </xf>
    <xf numFmtId="0" fontId="10" fillId="2" borderId="0" xfId="0" applyFont="1" applyFill="1" applyAlignment="1">
      <alignment horizontal="center" vertical="center"/>
    </xf>
    <xf numFmtId="2" fontId="50" fillId="2" borderId="0" xfId="0" applyNumberFormat="1" applyFont="1" applyFill="1" applyBorder="1" applyAlignment="1" applyProtection="1">
      <alignment vertical="center"/>
      <protection hidden="1"/>
    </xf>
    <xf numFmtId="0" fontId="0" fillId="2" borderId="0" xfId="0" applyFill="1" applyAlignment="1"/>
    <xf numFmtId="0" fontId="61" fillId="2" borderId="1" xfId="0" applyFont="1" applyFill="1" applyBorder="1" applyAlignment="1" applyProtection="1">
      <alignment horizontal="center" vertical="center" wrapText="1"/>
      <protection hidden="1"/>
    </xf>
    <xf numFmtId="1" fontId="61" fillId="2" borderId="1" xfId="0" applyNumberFormat="1" applyFont="1" applyFill="1" applyBorder="1" applyAlignment="1" applyProtection="1">
      <alignment horizontal="center" vertical="center" wrapText="1"/>
      <protection hidden="1"/>
    </xf>
    <xf numFmtId="165" fontId="61" fillId="2" borderId="1" xfId="0" applyNumberFormat="1" applyFont="1" applyFill="1" applyBorder="1" applyAlignment="1" applyProtection="1">
      <alignment horizontal="center" vertical="center" wrapText="1"/>
      <protection hidden="1"/>
    </xf>
    <xf numFmtId="0" fontId="36" fillId="2" borderId="10" xfId="0" applyFont="1" applyFill="1" applyBorder="1" applyAlignment="1" applyProtection="1">
      <alignment horizontal="right" vertical="center"/>
      <protection hidden="1"/>
    </xf>
    <xf numFmtId="165" fontId="20" fillId="2" borderId="6" xfId="0" applyNumberFormat="1" applyFont="1" applyFill="1" applyBorder="1" applyAlignment="1" applyProtection="1">
      <alignment horizontal="center" vertical="center" wrapText="1"/>
      <protection hidden="1"/>
    </xf>
    <xf numFmtId="0" fontId="6" fillId="2" borderId="11" xfId="0" applyFont="1" applyFill="1" applyBorder="1" applyAlignment="1" applyProtection="1">
      <alignment horizontal="left" vertical="center" wrapText="1" indent="1"/>
      <protection hidden="1"/>
    </xf>
    <xf numFmtId="0" fontId="63" fillId="2" borderId="11" xfId="0" applyFont="1" applyFill="1" applyBorder="1" applyAlignment="1" applyProtection="1">
      <alignment horizontal="left" vertical="center" wrapText="1" indent="1"/>
      <protection hidden="1"/>
    </xf>
    <xf numFmtId="12" fontId="10" fillId="2" borderId="12" xfId="0" applyNumberFormat="1" applyFont="1" applyFill="1" applyBorder="1" applyAlignment="1" applyProtection="1">
      <alignment horizontal="right" vertical="center"/>
      <protection hidden="1"/>
    </xf>
    <xf numFmtId="0" fontId="18" fillId="2" borderId="13" xfId="0" applyFont="1" applyFill="1" applyBorder="1" applyAlignment="1" applyProtection="1">
      <alignment horizontal="center" vertical="center" wrapText="1"/>
      <protection hidden="1"/>
    </xf>
    <xf numFmtId="0" fontId="17" fillId="2" borderId="0" xfId="0" applyFont="1" applyFill="1" applyBorder="1" applyAlignment="1" applyProtection="1">
      <alignment horizontal="right" vertical="center"/>
      <protection hidden="1"/>
    </xf>
    <xf numFmtId="12" fontId="50" fillId="2" borderId="0" xfId="0" applyNumberFormat="1" applyFont="1" applyFill="1" applyBorder="1" applyAlignment="1" applyProtection="1">
      <alignment vertical="center"/>
      <protection hidden="1"/>
    </xf>
    <xf numFmtId="0" fontId="50" fillId="2" borderId="0" xfId="0" applyFont="1" applyFill="1" applyBorder="1" applyAlignment="1" applyProtection="1">
      <alignment vertical="center"/>
      <protection hidden="1"/>
    </xf>
    <xf numFmtId="0" fontId="36" fillId="2" borderId="0" xfId="0" applyFont="1" applyFill="1" applyBorder="1" applyAlignment="1" applyProtection="1">
      <alignment horizontal="right" vertical="center"/>
      <protection hidden="1"/>
    </xf>
    <xf numFmtId="0" fontId="45" fillId="2" borderId="0" xfId="0" applyFont="1" applyFill="1" applyBorder="1" applyAlignment="1" applyProtection="1">
      <alignment horizontal="right" vertical="center"/>
      <protection hidden="1"/>
    </xf>
    <xf numFmtId="0" fontId="18" fillId="2" borderId="13" xfId="0" applyFont="1" applyFill="1" applyBorder="1" applyAlignment="1" applyProtection="1">
      <alignment horizontal="center" vertical="center"/>
      <protection hidden="1"/>
    </xf>
    <xf numFmtId="0" fontId="17" fillId="2" borderId="11" xfId="0" applyFont="1" applyFill="1" applyBorder="1" applyAlignment="1" applyProtection="1">
      <alignment horizontal="left" vertical="center" indent="1"/>
      <protection hidden="1"/>
    </xf>
    <xf numFmtId="0" fontId="17" fillId="2" borderId="14" xfId="0" applyFont="1" applyFill="1" applyBorder="1" applyAlignment="1" applyProtection="1">
      <alignment horizontal="left" vertical="center" indent="1"/>
      <protection hidden="1"/>
    </xf>
    <xf numFmtId="2" fontId="49" fillId="2" borderId="15" xfId="0" applyNumberFormat="1" applyFont="1" applyFill="1" applyBorder="1" applyAlignment="1" applyProtection="1">
      <alignment horizontal="center" vertical="center"/>
      <protection hidden="1"/>
    </xf>
    <xf numFmtId="0" fontId="60" fillId="2" borderId="10" xfId="0" applyFont="1" applyFill="1" applyBorder="1" applyAlignment="1" applyProtection="1">
      <alignment horizontal="right" vertical="center"/>
      <protection hidden="1"/>
    </xf>
    <xf numFmtId="0" fontId="65" fillId="2" borderId="10" xfId="0" applyFont="1" applyFill="1" applyBorder="1" applyAlignment="1" applyProtection="1">
      <alignment horizontal="right" vertical="center"/>
      <protection hidden="1"/>
    </xf>
    <xf numFmtId="2" fontId="49" fillId="2" borderId="16" xfId="0" applyNumberFormat="1" applyFont="1" applyFill="1" applyBorder="1" applyAlignment="1" applyProtection="1">
      <alignment horizontal="center" vertical="center"/>
      <protection hidden="1"/>
    </xf>
    <xf numFmtId="0" fontId="0" fillId="0" borderId="0" xfId="0" applyFill="1"/>
    <xf numFmtId="0" fontId="0" fillId="2" borderId="0" xfId="0" applyFill="1" applyBorder="1" applyProtection="1">
      <protection hidden="1"/>
    </xf>
    <xf numFmtId="0" fontId="66" fillId="2" borderId="0" xfId="0" applyFont="1" applyFill="1" applyAlignment="1">
      <alignment vertical="center" wrapText="1"/>
    </xf>
    <xf numFmtId="0" fontId="66" fillId="2" borderId="0" xfId="0" applyFont="1" applyFill="1" applyAlignment="1">
      <alignment horizontal="center" vertical="center" wrapText="1"/>
    </xf>
    <xf numFmtId="0" fontId="6" fillId="2" borderId="0" xfId="0" applyFont="1" applyFill="1" applyAlignment="1">
      <alignment horizontal="right"/>
    </xf>
    <xf numFmtId="0" fontId="5" fillId="2" borderId="0" xfId="0" applyFont="1" applyFill="1" applyAlignment="1">
      <alignment horizontal="center"/>
    </xf>
    <xf numFmtId="0" fontId="6" fillId="2" borderId="0" xfId="0" applyFont="1" applyFill="1" applyAlignment="1">
      <alignment horizontal="center"/>
    </xf>
    <xf numFmtId="0" fontId="18" fillId="2" borderId="0" xfId="0" applyFont="1" applyFill="1"/>
    <xf numFmtId="0" fontId="22" fillId="2" borderId="0" xfId="0" applyFont="1" applyFill="1" applyAlignment="1" applyProtection="1">
      <alignment vertical="center"/>
      <protection hidden="1"/>
    </xf>
    <xf numFmtId="0" fontId="22" fillId="2" borderId="0" xfId="0" applyFont="1" applyFill="1" applyProtection="1">
      <protection hidden="1"/>
    </xf>
    <xf numFmtId="0" fontId="41" fillId="2" borderId="0" xfId="0" applyFont="1" applyFill="1" applyProtection="1">
      <protection hidden="1"/>
    </xf>
    <xf numFmtId="0" fontId="22" fillId="2" borderId="0" xfId="0" applyFont="1" applyFill="1" applyAlignment="1" applyProtection="1">
      <alignment horizontal="center"/>
      <protection hidden="1"/>
    </xf>
    <xf numFmtId="0" fontId="32" fillId="2" borderId="0" xfId="0" applyNumberFormat="1" applyFont="1" applyFill="1" applyProtection="1">
      <protection hidden="1"/>
    </xf>
    <xf numFmtId="0" fontId="38" fillId="2" borderId="0" xfId="0" applyFont="1" applyFill="1" applyBorder="1" applyAlignment="1" applyProtection="1">
      <alignment horizontal="center"/>
      <protection hidden="1"/>
    </xf>
    <xf numFmtId="0" fontId="22" fillId="2" borderId="0" xfId="0" applyFont="1" applyFill="1" applyAlignment="1" applyProtection="1">
      <alignment horizontal="left" textRotation="180"/>
      <protection hidden="1"/>
    </xf>
    <xf numFmtId="12" fontId="23" fillId="4" borderId="28" xfId="0" applyNumberFormat="1" applyFont="1" applyFill="1" applyBorder="1" applyAlignment="1" applyProtection="1">
      <alignment horizontal="center" vertical="center" textRotation="90" wrapText="1"/>
      <protection hidden="1"/>
    </xf>
    <xf numFmtId="0" fontId="41" fillId="5" borderId="29" xfId="0" applyFont="1" applyFill="1" applyBorder="1" applyAlignment="1" applyProtection="1">
      <alignment horizontal="center"/>
      <protection hidden="1"/>
    </xf>
    <xf numFmtId="0" fontId="41" fillId="5" borderId="30" xfId="0" applyFont="1" applyFill="1" applyBorder="1" applyAlignment="1" applyProtection="1">
      <alignment horizontal="center" vertical="center"/>
      <protection hidden="1"/>
    </xf>
    <xf numFmtId="0" fontId="41" fillId="5" borderId="29" xfId="0" applyFont="1" applyFill="1" applyBorder="1" applyAlignment="1" applyProtection="1">
      <alignment horizontal="left" vertical="center"/>
      <protection hidden="1"/>
    </xf>
    <xf numFmtId="0" fontId="41" fillId="5" borderId="29"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41" fillId="5" borderId="30" xfId="0" applyFont="1" applyFill="1" applyBorder="1" applyAlignment="1" applyProtection="1">
      <alignment horizontal="left" vertical="center" indent="3"/>
      <protection hidden="1"/>
    </xf>
    <xf numFmtId="0" fontId="41" fillId="5" borderId="29" xfId="0" applyFont="1" applyFill="1" applyBorder="1" applyAlignment="1" applyProtection="1">
      <alignment horizontal="left" vertical="center" indent="3"/>
      <protection hidden="1"/>
    </xf>
    <xf numFmtId="0" fontId="27" fillId="5" borderId="3" xfId="0" applyNumberFormat="1" applyFont="1" applyFill="1" applyBorder="1" applyAlignment="1" applyProtection="1">
      <alignment horizontal="center" vertical="center"/>
      <protection hidden="1"/>
    </xf>
    <xf numFmtId="2" fontId="18" fillId="2" borderId="0" xfId="0" applyNumberFormat="1" applyFont="1" applyFill="1" applyBorder="1" applyAlignment="1" applyProtection="1">
      <alignment horizontal="center" vertical="center"/>
      <protection hidden="1"/>
    </xf>
    <xf numFmtId="2" fontId="49" fillId="2" borderId="34" xfId="0" applyNumberFormat="1" applyFont="1" applyFill="1" applyBorder="1" applyAlignment="1" applyProtection="1">
      <alignment horizontal="center" vertical="center"/>
      <protection hidden="1"/>
    </xf>
    <xf numFmtId="0" fontId="0" fillId="0" borderId="0" xfId="0" applyAlignment="1">
      <alignment horizontal="left" indent="3"/>
    </xf>
    <xf numFmtId="0" fontId="19" fillId="2" borderId="35" xfId="0" applyFont="1" applyFill="1" applyBorder="1" applyAlignment="1" applyProtection="1">
      <alignment horizontal="right"/>
      <protection hidden="1"/>
    </xf>
    <xf numFmtId="0" fontId="6" fillId="2" borderId="0" xfId="0" applyFont="1" applyFill="1" applyAlignment="1">
      <alignment horizontal="right" vertical="top"/>
    </xf>
    <xf numFmtId="0" fontId="5" fillId="2" borderId="0" xfId="0" applyFont="1" applyFill="1" applyAlignment="1">
      <alignment horizontal="center" vertical="top"/>
    </xf>
    <xf numFmtId="12" fontId="41" fillId="4" borderId="28" xfId="0" applyNumberFormat="1" applyFont="1" applyFill="1" applyBorder="1" applyAlignment="1" applyProtection="1">
      <alignment horizontal="center" vertical="center" wrapText="1"/>
      <protection hidden="1"/>
    </xf>
    <xf numFmtId="0" fontId="14" fillId="0" borderId="0" xfId="0" applyFont="1" applyAlignment="1">
      <alignment vertical="center"/>
    </xf>
    <xf numFmtId="0" fontId="27" fillId="5" borderId="38" xfId="0" applyNumberFormat="1" applyFont="1" applyFill="1" applyBorder="1" applyAlignment="1" applyProtection="1">
      <alignment horizontal="center" vertical="center"/>
      <protection hidden="1"/>
    </xf>
    <xf numFmtId="49" fontId="59" fillId="3" borderId="39" xfId="0" applyNumberFormat="1" applyFont="1" applyFill="1" applyBorder="1" applyAlignment="1" applyProtection="1">
      <alignment horizontal="center"/>
      <protection hidden="1"/>
    </xf>
    <xf numFmtId="0" fontId="32" fillId="0" borderId="5" xfId="0" applyNumberFormat="1" applyFont="1" applyFill="1" applyBorder="1" applyAlignment="1" applyProtection="1">
      <alignment horizontal="center" vertical="center" wrapText="1"/>
      <protection locked="0"/>
    </xf>
    <xf numFmtId="0" fontId="32" fillId="0" borderId="5" xfId="0" applyFont="1" applyFill="1" applyBorder="1" applyAlignment="1" applyProtection="1">
      <alignment horizontal="center" vertical="center" wrapText="1"/>
      <protection locked="0"/>
    </xf>
    <xf numFmtId="49" fontId="51" fillId="0" borderId="40" xfId="0" applyNumberFormat="1" applyFont="1" applyFill="1" applyBorder="1" applyAlignment="1" applyProtection="1">
      <alignment vertical="center" wrapText="1"/>
      <protection locked="0"/>
    </xf>
    <xf numFmtId="2" fontId="41" fillId="5" borderId="1" xfId="0" applyNumberFormat="1" applyFont="1" applyFill="1" applyBorder="1" applyAlignment="1" applyProtection="1">
      <alignment vertical="center" wrapText="1"/>
      <protection hidden="1"/>
    </xf>
    <xf numFmtId="49" fontId="51" fillId="0" borderId="20" xfId="0" applyNumberFormat="1" applyFont="1" applyFill="1" applyBorder="1" applyAlignment="1" applyProtection="1">
      <alignment vertical="center" wrapText="1"/>
      <protection locked="0"/>
    </xf>
    <xf numFmtId="49" fontId="51" fillId="0" borderId="41" xfId="0" applyNumberFormat="1" applyFont="1" applyFill="1" applyBorder="1" applyAlignment="1" applyProtection="1">
      <alignment vertical="center" wrapText="1"/>
      <protection locked="0"/>
    </xf>
    <xf numFmtId="49" fontId="51" fillId="0" borderId="42" xfId="0" applyNumberFormat="1" applyFont="1" applyFill="1" applyBorder="1" applyAlignment="1" applyProtection="1">
      <alignment horizontal="right" vertical="center" wrapText="1"/>
      <protection locked="0"/>
    </xf>
    <xf numFmtId="49" fontId="51" fillId="0" borderId="9" xfId="0" applyNumberFormat="1" applyFont="1" applyFill="1" applyBorder="1" applyAlignment="1" applyProtection="1">
      <alignment vertical="center" wrapText="1"/>
      <protection locked="0"/>
    </xf>
    <xf numFmtId="12" fontId="26" fillId="5" borderId="43" xfId="0" applyNumberFormat="1" applyFont="1" applyFill="1" applyBorder="1" applyAlignment="1" applyProtection="1">
      <alignment vertical="center" wrapText="1"/>
      <protection hidden="1"/>
    </xf>
    <xf numFmtId="12" fontId="26" fillId="5" borderId="1" xfId="0" applyNumberFormat="1" applyFont="1" applyFill="1" applyBorder="1" applyAlignment="1" applyProtection="1">
      <alignment vertical="center" wrapText="1"/>
      <protection hidden="1"/>
    </xf>
    <xf numFmtId="0" fontId="41" fillId="3" borderId="29" xfId="0" applyFont="1" applyFill="1" applyBorder="1" applyAlignment="1" applyProtection="1">
      <alignment horizontal="center" vertical="center"/>
      <protection hidden="1"/>
    </xf>
    <xf numFmtId="0" fontId="0" fillId="0" borderId="0" xfId="0" applyAlignment="1">
      <alignment horizontal="center" vertical="center"/>
    </xf>
    <xf numFmtId="2" fontId="26" fillId="0" borderId="2" xfId="0" applyNumberFormat="1" applyFont="1" applyFill="1" applyBorder="1" applyAlignment="1" applyProtection="1">
      <alignment horizontal="center" vertical="center" wrapText="1"/>
      <protection locked="0"/>
    </xf>
    <xf numFmtId="2" fontId="26" fillId="0" borderId="4" xfId="0" applyNumberFormat="1" applyFont="1" applyFill="1" applyBorder="1" applyAlignment="1" applyProtection="1">
      <alignment horizontal="center" vertical="center" wrapText="1"/>
      <protection locked="0"/>
    </xf>
    <xf numFmtId="2" fontId="26" fillId="0" borderId="5" xfId="0" applyNumberFormat="1" applyFont="1" applyFill="1" applyBorder="1" applyAlignment="1" applyProtection="1">
      <alignment horizontal="center" vertical="center" wrapText="1"/>
      <protection locked="0"/>
    </xf>
    <xf numFmtId="2" fontId="26" fillId="0" borderId="1" xfId="0" applyNumberFormat="1" applyFont="1" applyFill="1" applyBorder="1" applyAlignment="1" applyProtection="1">
      <alignment horizontal="center" vertical="center" wrapText="1"/>
      <protection locked="0"/>
    </xf>
    <xf numFmtId="49" fontId="51" fillId="0" borderId="45" xfId="0" applyNumberFormat="1" applyFont="1" applyFill="1" applyBorder="1" applyAlignment="1" applyProtection="1">
      <alignment vertical="center" wrapText="1"/>
      <protection locked="0"/>
    </xf>
    <xf numFmtId="12" fontId="26" fillId="0" borderId="2" xfId="0" applyNumberFormat="1" applyFont="1" applyFill="1" applyBorder="1" applyAlignment="1" applyProtection="1">
      <alignment horizontal="center" vertical="center" wrapText="1"/>
      <protection locked="0"/>
    </xf>
    <xf numFmtId="2" fontId="41" fillId="3" borderId="8" xfId="0" applyNumberFormat="1" applyFont="1" applyFill="1" applyBorder="1" applyAlignment="1" applyProtection="1">
      <alignment horizontal="center" vertical="center"/>
      <protection hidden="1"/>
    </xf>
    <xf numFmtId="2" fontId="41" fillId="4" borderId="8" xfId="0" applyNumberFormat="1" applyFont="1" applyFill="1" applyBorder="1" applyAlignment="1" applyProtection="1">
      <alignment horizontal="center" vertical="center"/>
      <protection hidden="1"/>
    </xf>
    <xf numFmtId="2" fontId="55" fillId="5" borderId="43" xfId="0" applyNumberFormat="1" applyFont="1" applyFill="1" applyBorder="1" applyAlignment="1" applyProtection="1">
      <alignment horizontal="center" vertical="center"/>
      <protection hidden="1"/>
    </xf>
    <xf numFmtId="2" fontId="55" fillId="5" borderId="1" xfId="0" applyNumberFormat="1" applyFont="1" applyFill="1" applyBorder="1" applyAlignment="1" applyProtection="1">
      <alignment horizontal="center" vertical="center"/>
      <protection hidden="1"/>
    </xf>
    <xf numFmtId="2" fontId="41" fillId="5" borderId="43" xfId="0" applyNumberFormat="1" applyFont="1" applyFill="1" applyBorder="1" applyAlignment="1" applyProtection="1">
      <alignment vertical="center" wrapText="1"/>
      <protection hidden="1"/>
    </xf>
    <xf numFmtId="2" fontId="40" fillId="2" borderId="0" xfId="0" applyNumberFormat="1" applyFont="1" applyFill="1" applyAlignment="1" applyProtection="1">
      <alignment horizontal="center" vertical="top"/>
      <protection hidden="1"/>
    </xf>
    <xf numFmtId="2" fontId="41" fillId="3" borderId="47" xfId="0" applyNumberFormat="1" applyFont="1" applyFill="1" applyBorder="1" applyAlignment="1" applyProtection="1">
      <alignment horizontal="center" vertical="top"/>
      <protection hidden="1"/>
    </xf>
    <xf numFmtId="2" fontId="41" fillId="4" borderId="8" xfId="0" applyNumberFormat="1" applyFont="1" applyFill="1" applyBorder="1" applyAlignment="1" applyProtection="1">
      <alignment horizontal="center" vertical="top"/>
      <protection hidden="1"/>
    </xf>
    <xf numFmtId="2" fontId="41" fillId="3" borderId="48" xfId="0" applyNumberFormat="1" applyFont="1" applyFill="1" applyBorder="1" applyAlignment="1" applyProtection="1">
      <alignment horizontal="center" vertical="top"/>
      <protection hidden="1"/>
    </xf>
    <xf numFmtId="2" fontId="41" fillId="3" borderId="8" xfId="0" applyNumberFormat="1" applyFont="1" applyFill="1" applyBorder="1" applyAlignment="1" applyProtection="1">
      <alignment horizontal="center" vertical="top"/>
      <protection hidden="1"/>
    </xf>
    <xf numFmtId="2" fontId="40" fillId="0" borderId="0" xfId="0" applyNumberFormat="1" applyFont="1" applyAlignment="1" applyProtection="1">
      <alignment horizontal="center" vertical="top"/>
      <protection hidden="1"/>
    </xf>
    <xf numFmtId="12" fontId="10" fillId="2" borderId="49" xfId="0" applyNumberFormat="1" applyFont="1" applyFill="1" applyBorder="1" applyAlignment="1" applyProtection="1">
      <alignment horizontal="right" vertical="center"/>
      <protection hidden="1"/>
    </xf>
    <xf numFmtId="0" fontId="13" fillId="2" borderId="0" xfId="0" applyFont="1" applyFill="1" applyBorder="1" applyAlignment="1" applyProtection="1">
      <alignment vertical="center"/>
      <protection hidden="1"/>
    </xf>
    <xf numFmtId="2" fontId="18" fillId="2" borderId="50" xfId="0" applyNumberFormat="1" applyFont="1" applyFill="1" applyBorder="1" applyAlignment="1" applyProtection="1">
      <alignment horizontal="center" vertical="center"/>
      <protection hidden="1"/>
    </xf>
    <xf numFmtId="2" fontId="18" fillId="2" borderId="51" xfId="0" applyNumberFormat="1" applyFont="1" applyFill="1" applyBorder="1" applyAlignment="1" applyProtection="1">
      <alignment horizontal="center" vertical="center"/>
      <protection hidden="1"/>
    </xf>
    <xf numFmtId="2" fontId="18" fillId="2" borderId="52" xfId="0" applyNumberFormat="1" applyFont="1" applyFill="1" applyBorder="1" applyAlignment="1" applyProtection="1">
      <alignment horizontal="center" vertical="center"/>
      <protection hidden="1"/>
    </xf>
    <xf numFmtId="2" fontId="18" fillId="2" borderId="53" xfId="0" applyNumberFormat="1" applyFont="1" applyFill="1" applyBorder="1" applyAlignment="1" applyProtection="1">
      <alignment horizontal="center" vertical="center"/>
      <protection hidden="1"/>
    </xf>
    <xf numFmtId="0" fontId="60" fillId="2" borderId="0" xfId="0" applyFont="1" applyFill="1" applyBorder="1" applyAlignment="1" applyProtection="1">
      <alignment horizontal="right" vertical="center"/>
      <protection hidden="1"/>
    </xf>
    <xf numFmtId="1" fontId="73" fillId="2" borderId="6" xfId="0" applyNumberFormat="1" applyFont="1" applyFill="1" applyBorder="1" applyAlignment="1" applyProtection="1">
      <alignment horizontal="center" vertical="center"/>
      <protection hidden="1"/>
    </xf>
    <xf numFmtId="1" fontId="73" fillId="2" borderId="6" xfId="0" applyNumberFormat="1" applyFont="1" applyFill="1" applyBorder="1" applyAlignment="1" applyProtection="1">
      <alignment horizontal="center" vertical="center" wrapText="1"/>
      <protection hidden="1"/>
    </xf>
    <xf numFmtId="1" fontId="73" fillId="2" borderId="54" xfId="0" applyNumberFormat="1" applyFont="1" applyFill="1" applyBorder="1" applyAlignment="1" applyProtection="1">
      <alignment horizontal="center" vertical="center" wrapText="1"/>
      <protection hidden="1"/>
    </xf>
    <xf numFmtId="0" fontId="0" fillId="2" borderId="54" xfId="0" applyFill="1" applyBorder="1" applyAlignment="1" applyProtection="1">
      <alignment horizontal="center" vertical="center" wrapText="1"/>
      <protection hidden="1"/>
    </xf>
    <xf numFmtId="0" fontId="11" fillId="2" borderId="55" xfId="0" applyFont="1" applyFill="1" applyBorder="1" applyAlignment="1" applyProtection="1">
      <alignment horizontal="center" vertical="center" wrapText="1"/>
      <protection hidden="1"/>
    </xf>
    <xf numFmtId="165" fontId="11" fillId="2" borderId="45" xfId="0" applyNumberFormat="1" applyFont="1" applyFill="1" applyBorder="1" applyAlignment="1" applyProtection="1">
      <alignment horizontal="center" vertical="center" wrapText="1"/>
      <protection hidden="1"/>
    </xf>
    <xf numFmtId="2" fontId="37" fillId="2" borderId="56" xfId="0" applyNumberFormat="1" applyFont="1" applyFill="1" applyBorder="1" applyAlignment="1" applyProtection="1">
      <alignment horizontal="right" vertical="center"/>
      <protection hidden="1"/>
    </xf>
    <xf numFmtId="2" fontId="37" fillId="2" borderId="57" xfId="0" applyNumberFormat="1" applyFont="1" applyFill="1" applyBorder="1" applyAlignment="1" applyProtection="1">
      <alignment horizontal="right" vertical="center" wrapText="1"/>
      <protection hidden="1"/>
    </xf>
    <xf numFmtId="2" fontId="37" fillId="2" borderId="7" xfId="0" applyNumberFormat="1" applyFont="1" applyFill="1" applyBorder="1" applyAlignment="1" applyProtection="1">
      <alignment horizontal="right" vertical="center" wrapText="1"/>
      <protection hidden="1"/>
    </xf>
    <xf numFmtId="2" fontId="37" fillId="2" borderId="54" xfId="0" applyNumberFormat="1" applyFont="1" applyFill="1" applyBorder="1" applyAlignment="1" applyProtection="1">
      <alignment horizontal="right" vertical="center" wrapText="1"/>
      <protection hidden="1"/>
    </xf>
    <xf numFmtId="2" fontId="72" fillId="2" borderId="58" xfId="0" applyNumberFormat="1" applyFont="1" applyFill="1" applyBorder="1" applyAlignment="1" applyProtection="1">
      <alignment vertical="center"/>
      <protection hidden="1"/>
    </xf>
    <xf numFmtId="2" fontId="37" fillId="2" borderId="46" xfId="0" applyNumberFormat="1" applyFont="1" applyFill="1" applyBorder="1" applyAlignment="1" applyProtection="1">
      <alignment horizontal="right" vertical="center"/>
      <protection hidden="1"/>
    </xf>
    <xf numFmtId="2" fontId="36" fillId="6" borderId="20" xfId="0" applyNumberFormat="1" applyFont="1" applyFill="1" applyBorder="1" applyAlignment="1" applyProtection="1">
      <alignment horizontal="right" vertical="center"/>
      <protection hidden="1"/>
    </xf>
    <xf numFmtId="2" fontId="36" fillId="2" borderId="1" xfId="0" applyNumberFormat="1" applyFont="1" applyFill="1" applyBorder="1" applyAlignment="1" applyProtection="1">
      <alignment horizontal="right" vertical="center"/>
      <protection hidden="1"/>
    </xf>
    <xf numFmtId="2" fontId="37" fillId="2" borderId="59" xfId="0" applyNumberFormat="1" applyFont="1" applyFill="1" applyBorder="1" applyAlignment="1" applyProtection="1">
      <alignment horizontal="right" vertical="center"/>
      <protection hidden="1"/>
    </xf>
    <xf numFmtId="2" fontId="37" fillId="2" borderId="32" xfId="0" applyNumberFormat="1" applyFont="1" applyFill="1" applyBorder="1" applyAlignment="1" applyProtection="1">
      <alignment horizontal="right" vertical="center"/>
      <protection hidden="1"/>
    </xf>
    <xf numFmtId="1" fontId="36" fillId="2" borderId="1" xfId="0" applyNumberFormat="1" applyFont="1" applyFill="1" applyBorder="1" applyAlignment="1" applyProtection="1">
      <alignment horizontal="center" vertical="center"/>
      <protection hidden="1"/>
    </xf>
    <xf numFmtId="0" fontId="37" fillId="2" borderId="32" xfId="0" applyNumberFormat="1" applyFont="1" applyFill="1" applyBorder="1" applyAlignment="1" applyProtection="1">
      <alignment horizontal="center" vertical="center"/>
      <protection hidden="1"/>
    </xf>
    <xf numFmtId="0" fontId="36" fillId="2" borderId="1" xfId="0" applyNumberFormat="1" applyFont="1" applyFill="1" applyBorder="1" applyAlignment="1" applyProtection="1">
      <alignment horizontal="center" vertical="center"/>
      <protection hidden="1"/>
    </xf>
    <xf numFmtId="1" fontId="13" fillId="2" borderId="1" xfId="0" applyNumberFormat="1" applyFont="1" applyFill="1" applyBorder="1" applyAlignment="1" applyProtection="1">
      <alignment horizontal="center" vertical="center"/>
      <protection hidden="1"/>
    </xf>
    <xf numFmtId="1" fontId="13" fillId="2" borderId="32" xfId="0" applyNumberFormat="1" applyFont="1" applyFill="1" applyBorder="1" applyAlignment="1" applyProtection="1">
      <alignment horizontal="center" vertical="center"/>
      <protection hidden="1"/>
    </xf>
    <xf numFmtId="2" fontId="13" fillId="2" borderId="1" xfId="0" applyNumberFormat="1" applyFont="1" applyFill="1" applyBorder="1" applyAlignment="1" applyProtection="1">
      <alignment horizontal="right" vertical="center"/>
      <protection hidden="1"/>
    </xf>
    <xf numFmtId="2" fontId="10" fillId="2" borderId="60" xfId="0" applyNumberFormat="1" applyFont="1" applyFill="1" applyBorder="1" applyAlignment="1" applyProtection="1">
      <alignment horizontal="right" vertical="center"/>
      <protection hidden="1"/>
    </xf>
    <xf numFmtId="2" fontId="13" fillId="2" borderId="20" xfId="0" applyNumberFormat="1" applyFont="1" applyFill="1" applyBorder="1" applyAlignment="1" applyProtection="1">
      <alignment horizontal="right" vertical="center"/>
      <protection hidden="1"/>
    </xf>
    <xf numFmtId="2" fontId="13" fillId="2" borderId="32" xfId="0" applyNumberFormat="1" applyFont="1" applyFill="1" applyBorder="1" applyAlignment="1" applyProtection="1">
      <alignment horizontal="right" vertical="center"/>
      <protection hidden="1"/>
    </xf>
    <xf numFmtId="2" fontId="10" fillId="2" borderId="59" xfId="0" applyNumberFormat="1" applyFont="1" applyFill="1" applyBorder="1" applyAlignment="1" applyProtection="1">
      <alignment horizontal="right" vertical="center"/>
      <protection hidden="1"/>
    </xf>
    <xf numFmtId="2" fontId="13" fillId="2" borderId="16" xfId="0" applyNumberFormat="1" applyFont="1" applyFill="1" applyBorder="1" applyAlignment="1" applyProtection="1">
      <alignment horizontal="right" vertical="center"/>
      <protection hidden="1"/>
    </xf>
    <xf numFmtId="0" fontId="49" fillId="0" borderId="61" xfId="0" applyFont="1" applyBorder="1" applyAlignment="1" applyProtection="1">
      <alignment horizontal="center" vertical="center"/>
      <protection hidden="1"/>
    </xf>
    <xf numFmtId="0" fontId="49" fillId="2" borderId="62" xfId="0" applyFont="1" applyFill="1" applyBorder="1" applyAlignment="1" applyProtection="1">
      <alignment horizontal="center" vertical="center"/>
      <protection hidden="1"/>
    </xf>
    <xf numFmtId="0" fontId="32" fillId="0" borderId="43" xfId="0" applyFont="1" applyFill="1" applyBorder="1" applyAlignment="1" applyProtection="1">
      <alignment horizontal="center" vertical="center" wrapText="1"/>
      <protection locked="0"/>
    </xf>
    <xf numFmtId="0" fontId="32" fillId="0" borderId="1" xfId="0" applyFont="1" applyFill="1" applyBorder="1" applyAlignment="1" applyProtection="1">
      <alignment vertical="center" wrapText="1"/>
      <protection locked="0"/>
    </xf>
    <xf numFmtId="49" fontId="59" fillId="3" borderId="39" xfId="0" applyNumberFormat="1" applyFont="1" applyFill="1" applyBorder="1" applyAlignment="1" applyProtection="1">
      <alignment horizontal="center" vertical="center"/>
      <protection hidden="1"/>
    </xf>
    <xf numFmtId="12" fontId="23" fillId="0" borderId="5" xfId="0" applyNumberFormat="1" applyFont="1" applyFill="1" applyBorder="1" applyAlignment="1" applyProtection="1">
      <alignment horizontal="left" vertical="center" wrapText="1" indent="1"/>
      <protection locked="0"/>
    </xf>
    <xf numFmtId="12" fontId="23" fillId="0" borderId="4" xfId="0" applyNumberFormat="1" applyFont="1" applyFill="1" applyBorder="1" applyAlignment="1" applyProtection="1">
      <alignment horizontal="left" vertical="center" wrapText="1" indent="1"/>
      <protection locked="0"/>
    </xf>
    <xf numFmtId="0" fontId="32" fillId="0" borderId="5" xfId="0" applyFont="1" applyFill="1" applyBorder="1" applyAlignment="1" applyProtection="1">
      <alignment horizontal="left" vertical="center" wrapText="1" indent="1"/>
      <protection locked="0"/>
    </xf>
    <xf numFmtId="0" fontId="32" fillId="0" borderId="4" xfId="0" applyFont="1" applyFill="1" applyBorder="1" applyAlignment="1" applyProtection="1">
      <alignment horizontal="left" vertical="center" wrapText="1" indent="1"/>
      <protection locked="0"/>
    </xf>
    <xf numFmtId="2" fontId="26" fillId="0" borderId="37" xfId="0" applyNumberFormat="1" applyFont="1" applyFill="1" applyBorder="1" applyAlignment="1" applyProtection="1">
      <alignment horizontal="center" vertical="center" wrapText="1"/>
      <protection locked="0"/>
    </xf>
    <xf numFmtId="2" fontId="41" fillId="3" borderId="48" xfId="0" applyNumberFormat="1" applyFont="1" applyFill="1" applyBorder="1" applyProtection="1">
      <protection hidden="1"/>
    </xf>
    <xf numFmtId="2" fontId="26" fillId="0" borderId="32" xfId="0" applyNumberFormat="1" applyFont="1" applyFill="1" applyBorder="1" applyAlignment="1" applyProtection="1">
      <alignment horizontal="center" vertical="center" wrapText="1"/>
      <protection locked="0"/>
    </xf>
    <xf numFmtId="2" fontId="26" fillId="0" borderId="32" xfId="0" applyNumberFormat="1" applyFont="1" applyFill="1" applyBorder="1" applyAlignment="1" applyProtection="1">
      <alignment vertical="center" wrapText="1"/>
      <protection locked="0"/>
    </xf>
    <xf numFmtId="2" fontId="17" fillId="3" borderId="8" xfId="0" applyNumberFormat="1" applyFont="1" applyFill="1" applyBorder="1" applyAlignment="1" applyProtection="1">
      <alignment horizontal="center" vertical="top"/>
      <protection hidden="1"/>
    </xf>
    <xf numFmtId="2" fontId="41" fillId="5" borderId="37" xfId="0" applyNumberFormat="1" applyFont="1" applyFill="1" applyBorder="1" applyAlignment="1" applyProtection="1">
      <alignment vertical="center" wrapText="1"/>
      <protection hidden="1"/>
    </xf>
    <xf numFmtId="12" fontId="26" fillId="5" borderId="37" xfId="0" applyNumberFormat="1" applyFont="1" applyFill="1" applyBorder="1" applyAlignment="1" applyProtection="1">
      <alignment vertical="center" wrapText="1"/>
      <protection hidden="1"/>
    </xf>
    <xf numFmtId="0" fontId="35" fillId="0" borderId="63" xfId="0" applyNumberFormat="1" applyFont="1" applyFill="1" applyBorder="1" applyAlignment="1" applyProtection="1">
      <alignment horizontal="center" vertical="center" wrapText="1"/>
      <protection locked="0"/>
    </xf>
    <xf numFmtId="0" fontId="35" fillId="0" borderId="64" xfId="0" applyNumberFormat="1" applyFont="1" applyFill="1" applyBorder="1" applyAlignment="1" applyProtection="1">
      <alignment horizontal="center" vertical="center" wrapText="1"/>
      <protection locked="0"/>
    </xf>
    <xf numFmtId="0" fontId="35" fillId="0" borderId="11" xfId="0" applyNumberFormat="1" applyFont="1" applyFill="1" applyBorder="1" applyAlignment="1" applyProtection="1">
      <alignment horizontal="center" vertical="center" wrapText="1"/>
      <protection locked="0"/>
    </xf>
    <xf numFmtId="0" fontId="22" fillId="2" borderId="0" xfId="0" applyFont="1" applyFill="1" applyBorder="1" applyAlignment="1" applyProtection="1">
      <alignment vertical="center"/>
      <protection hidden="1"/>
    </xf>
    <xf numFmtId="0" fontId="22" fillId="0" borderId="0" xfId="0" applyFont="1" applyBorder="1" applyAlignment="1" applyProtection="1">
      <alignment vertical="center"/>
      <protection hidden="1"/>
    </xf>
    <xf numFmtId="12" fontId="41" fillId="5" borderId="30" xfId="0" applyNumberFormat="1" applyFont="1" applyFill="1" applyBorder="1" applyAlignment="1" applyProtection="1">
      <alignment horizontal="left" vertical="center" wrapText="1"/>
      <protection hidden="1"/>
    </xf>
    <xf numFmtId="0" fontId="0" fillId="5" borderId="29" xfId="0" applyFill="1" applyBorder="1" applyAlignment="1" applyProtection="1">
      <alignment horizontal="center" vertical="center" wrapText="1"/>
      <protection hidden="1"/>
    </xf>
    <xf numFmtId="2" fontId="41" fillId="4" borderId="8" xfId="0" applyNumberFormat="1" applyFont="1" applyFill="1" applyBorder="1" applyProtection="1">
      <protection hidden="1"/>
    </xf>
    <xf numFmtId="0" fontId="41" fillId="5" borderId="29" xfId="0" applyFont="1" applyFill="1" applyBorder="1" applyAlignment="1" applyProtection="1">
      <alignment horizontal="left" vertical="center" indent="1"/>
      <protection hidden="1"/>
    </xf>
    <xf numFmtId="0" fontId="41" fillId="5" borderId="29" xfId="0" applyFont="1" applyFill="1" applyBorder="1" applyAlignment="1" applyProtection="1">
      <alignment horizontal="left" vertical="center" indent="4"/>
      <protection hidden="1"/>
    </xf>
    <xf numFmtId="0" fontId="45" fillId="5" borderId="29" xfId="0" applyFont="1" applyFill="1" applyBorder="1" applyAlignment="1" applyProtection="1">
      <alignment horizontal="left" vertical="center" indent="1"/>
      <protection hidden="1"/>
    </xf>
    <xf numFmtId="0" fontId="45" fillId="3" borderId="1" xfId="0" applyFont="1" applyFill="1" applyBorder="1" applyAlignment="1" applyProtection="1">
      <alignment horizontal="center" vertical="center"/>
      <protection hidden="1"/>
    </xf>
    <xf numFmtId="0" fontId="43" fillId="0" borderId="1" xfId="0" applyFont="1" applyBorder="1" applyAlignment="1" applyProtection="1">
      <alignment horizontal="center" vertical="center"/>
      <protection locked="0"/>
    </xf>
    <xf numFmtId="0" fontId="45" fillId="4" borderId="1" xfId="0" applyFont="1" applyFill="1" applyBorder="1" applyAlignment="1" applyProtection="1">
      <alignment horizontal="center" vertical="center"/>
      <protection hidden="1"/>
    </xf>
    <xf numFmtId="0" fontId="45" fillId="3" borderId="15" xfId="0" applyFont="1" applyFill="1" applyBorder="1" applyAlignment="1" applyProtection="1">
      <alignment horizontal="center" vertical="center"/>
      <protection hidden="1"/>
    </xf>
    <xf numFmtId="0" fontId="45" fillId="3" borderId="16" xfId="0" applyFont="1" applyFill="1" applyBorder="1" applyAlignment="1" applyProtection="1">
      <alignment horizontal="center" vertical="center"/>
      <protection hidden="1"/>
    </xf>
    <xf numFmtId="0" fontId="22" fillId="2" borderId="0" xfId="0" applyFont="1" applyFill="1" applyAlignment="1" applyProtection="1">
      <protection hidden="1"/>
    </xf>
    <xf numFmtId="0" fontId="22" fillId="0" borderId="0" xfId="0" applyFont="1" applyAlignment="1" applyProtection="1">
      <protection hidden="1"/>
    </xf>
    <xf numFmtId="12" fontId="23" fillId="0" borderId="43" xfId="0" applyNumberFormat="1" applyFont="1" applyFill="1" applyBorder="1" applyAlignment="1" applyProtection="1">
      <alignment horizontal="left" vertical="center" wrapText="1"/>
      <protection locked="0"/>
    </xf>
    <xf numFmtId="0" fontId="32" fillId="0" borderId="43" xfId="0" applyFont="1" applyFill="1" applyBorder="1" applyAlignment="1" applyProtection="1">
      <alignment vertical="center" wrapText="1"/>
      <protection locked="0"/>
    </xf>
    <xf numFmtId="0" fontId="22" fillId="0" borderId="0" xfId="0" applyFont="1" applyAlignment="1" applyProtection="1">
      <alignment vertical="center"/>
      <protection hidden="1"/>
    </xf>
    <xf numFmtId="12" fontId="23" fillId="0" borderId="1" xfId="0" applyNumberFormat="1" applyFont="1" applyFill="1" applyBorder="1" applyAlignment="1" applyProtection="1">
      <alignment horizontal="left" vertical="center" wrapText="1"/>
      <protection locked="0"/>
    </xf>
    <xf numFmtId="0" fontId="32" fillId="0" borderId="37" xfId="0" applyFont="1" applyFill="1" applyBorder="1" applyAlignment="1" applyProtection="1">
      <alignment vertical="center" wrapText="1"/>
      <protection locked="0"/>
    </xf>
    <xf numFmtId="12" fontId="23" fillId="0" borderId="37" xfId="0" applyNumberFormat="1" applyFont="1" applyFill="1" applyBorder="1" applyAlignment="1" applyProtection="1">
      <alignment horizontal="left" vertical="center" wrapText="1"/>
      <protection locked="0"/>
    </xf>
    <xf numFmtId="2" fontId="55" fillId="5" borderId="37" xfId="0" applyNumberFormat="1" applyFont="1" applyFill="1" applyBorder="1" applyAlignment="1" applyProtection="1">
      <alignment horizontal="center" vertical="center"/>
      <protection hidden="1"/>
    </xf>
    <xf numFmtId="0" fontId="49" fillId="2" borderId="1" xfId="0" applyNumberFormat="1" applyFont="1" applyFill="1" applyBorder="1" applyAlignment="1" applyProtection="1">
      <alignment horizontal="center" vertical="center"/>
      <protection hidden="1"/>
    </xf>
    <xf numFmtId="0" fontId="49" fillId="2" borderId="24" xfId="0" applyNumberFormat="1" applyFont="1" applyFill="1" applyBorder="1" applyAlignment="1" applyProtection="1">
      <alignment horizontal="center" vertical="center"/>
      <protection hidden="1"/>
    </xf>
    <xf numFmtId="0" fontId="49" fillId="2" borderId="20" xfId="0" applyNumberFormat="1" applyFont="1" applyFill="1" applyBorder="1" applyAlignment="1" applyProtection="1">
      <alignment horizontal="center" vertical="center"/>
      <protection hidden="1"/>
    </xf>
    <xf numFmtId="2" fontId="40" fillId="5" borderId="43" xfId="0" applyNumberFormat="1" applyFont="1" applyFill="1" applyBorder="1" applyAlignment="1" applyProtection="1">
      <alignment vertical="center" wrapText="1"/>
      <protection hidden="1"/>
    </xf>
    <xf numFmtId="2" fontId="76" fillId="5" borderId="43" xfId="0" applyNumberFormat="1" applyFont="1" applyFill="1" applyBorder="1" applyAlignment="1" applyProtection="1">
      <alignment vertical="center"/>
      <protection hidden="1"/>
    </xf>
    <xf numFmtId="2" fontId="76" fillId="5" borderId="43" xfId="0" applyNumberFormat="1" applyFont="1" applyFill="1" applyBorder="1" applyAlignment="1" applyProtection="1">
      <alignment horizontal="center" vertical="center"/>
      <protection hidden="1"/>
    </xf>
    <xf numFmtId="2" fontId="40" fillId="2" borderId="4" xfId="0" applyNumberFormat="1" applyFont="1" applyFill="1" applyBorder="1" applyAlignment="1" applyProtection="1">
      <alignment vertical="center" wrapText="1"/>
      <protection locked="0"/>
    </xf>
    <xf numFmtId="2" fontId="76" fillId="5" borderId="3" xfId="0" applyNumberFormat="1" applyFont="1" applyFill="1" applyBorder="1" applyAlignment="1" applyProtection="1">
      <alignment vertical="center"/>
      <protection hidden="1"/>
    </xf>
    <xf numFmtId="2" fontId="76" fillId="5" borderId="3" xfId="0" applyNumberFormat="1" applyFont="1" applyFill="1" applyBorder="1" applyAlignment="1" applyProtection="1">
      <alignment horizontal="center" vertical="center"/>
      <protection hidden="1"/>
    </xf>
    <xf numFmtId="2" fontId="40" fillId="5" borderId="3" xfId="0" applyNumberFormat="1" applyFont="1" applyFill="1" applyBorder="1" applyAlignment="1" applyProtection="1">
      <alignment vertical="center" wrapText="1"/>
      <protection hidden="1"/>
    </xf>
    <xf numFmtId="0" fontId="0" fillId="0" borderId="0" xfId="0" applyFill="1" applyProtection="1">
      <protection hidden="1"/>
    </xf>
    <xf numFmtId="0" fontId="57" fillId="0" borderId="0" xfId="0" applyNumberFormat="1" applyFont="1" applyFill="1" applyBorder="1" applyAlignment="1" applyProtection="1">
      <protection hidden="1"/>
    </xf>
    <xf numFmtId="0" fontId="9" fillId="0" borderId="0" xfId="0" applyFont="1" applyFill="1" applyBorder="1" applyAlignment="1" applyProtection="1">
      <protection hidden="1"/>
    </xf>
    <xf numFmtId="0" fontId="26" fillId="5" borderId="69" xfId="0" applyNumberFormat="1" applyFont="1" applyFill="1" applyBorder="1" applyAlignment="1" applyProtection="1">
      <alignment horizontal="center" vertical="center" wrapText="1"/>
      <protection hidden="1"/>
    </xf>
    <xf numFmtId="0" fontId="18" fillId="3" borderId="20" xfId="0" applyFont="1" applyFill="1" applyBorder="1" applyAlignment="1" applyProtection="1">
      <alignment horizontal="center" vertical="center"/>
      <protection hidden="1"/>
    </xf>
    <xf numFmtId="49" fontId="18" fillId="5" borderId="1" xfId="0" applyNumberFormat="1" applyFont="1" applyFill="1" applyBorder="1" applyAlignment="1" applyProtection="1">
      <alignment horizontal="center" vertical="center"/>
      <protection hidden="1"/>
    </xf>
    <xf numFmtId="0" fontId="49" fillId="3" borderId="26" xfId="0" applyFont="1" applyFill="1" applyBorder="1" applyAlignment="1" applyProtection="1">
      <alignment horizontal="center" vertical="center"/>
      <protection hidden="1"/>
    </xf>
    <xf numFmtId="0" fontId="18" fillId="3" borderId="46" xfId="0" applyFont="1" applyFill="1" applyBorder="1" applyAlignment="1" applyProtection="1">
      <alignment horizontal="center" vertical="center"/>
      <protection hidden="1"/>
    </xf>
    <xf numFmtId="49" fontId="82" fillId="0" borderId="0" xfId="0" applyNumberFormat="1" applyFont="1" applyFill="1" applyBorder="1" applyAlignment="1" applyProtection="1">
      <alignment horizontal="center" vertical="center"/>
      <protection hidden="1"/>
    </xf>
    <xf numFmtId="0" fontId="45" fillId="0" borderId="0" xfId="0" applyFont="1" applyFill="1" applyBorder="1" applyAlignment="1" applyProtection="1">
      <alignment horizontal="center" vertical="center"/>
      <protection hidden="1"/>
    </xf>
    <xf numFmtId="0" fontId="18" fillId="5" borderId="70" xfId="0" applyFont="1" applyFill="1" applyBorder="1" applyAlignment="1" applyProtection="1">
      <alignment horizontal="right" vertical="center"/>
      <protection hidden="1"/>
    </xf>
    <xf numFmtId="167" fontId="0" fillId="7" borderId="1" xfId="0" applyNumberFormat="1" applyFill="1" applyBorder="1" applyAlignment="1" applyProtection="1">
      <alignment horizontal="center" vertical="center"/>
      <protection hidden="1"/>
    </xf>
    <xf numFmtId="167" fontId="0" fillId="5" borderId="1" xfId="0" applyNumberFormat="1" applyFill="1" applyBorder="1" applyAlignment="1" applyProtection="1">
      <alignment horizontal="center" vertical="center"/>
      <protection hidden="1"/>
    </xf>
    <xf numFmtId="0" fontId="18" fillId="5" borderId="1" xfId="0" applyFont="1" applyFill="1" applyBorder="1" applyAlignment="1" applyProtection="1">
      <alignment horizontal="center" vertical="center"/>
      <protection hidden="1"/>
    </xf>
    <xf numFmtId="0" fontId="18" fillId="5" borderId="20" xfId="0" applyFont="1" applyFill="1" applyBorder="1" applyAlignment="1" applyProtection="1">
      <alignment horizontal="center" vertical="center"/>
      <protection hidden="1"/>
    </xf>
    <xf numFmtId="0" fontId="56" fillId="2" borderId="0" xfId="0" applyNumberFormat="1" applyFont="1" applyFill="1" applyAlignment="1" applyProtection="1">
      <alignment horizontal="center"/>
      <protection hidden="1"/>
    </xf>
    <xf numFmtId="0" fontId="77" fillId="0" borderId="0" xfId="0" applyNumberFormat="1" applyFont="1" applyFill="1" applyBorder="1" applyAlignment="1" applyProtection="1">
      <protection hidden="1"/>
    </xf>
    <xf numFmtId="0" fontId="32" fillId="5" borderId="28" xfId="0" applyNumberFormat="1" applyFont="1" applyFill="1" applyBorder="1" applyAlignment="1" applyProtection="1">
      <alignment horizontal="center" vertical="center"/>
      <protection hidden="1"/>
    </xf>
    <xf numFmtId="0" fontId="32" fillId="5" borderId="3" xfId="0" applyNumberFormat="1" applyFont="1" applyFill="1" applyBorder="1" applyAlignment="1" applyProtection="1">
      <alignment horizontal="center" vertical="center"/>
      <protection hidden="1"/>
    </xf>
    <xf numFmtId="0" fontId="34" fillId="5" borderId="3" xfId="0" applyNumberFormat="1" applyFont="1" applyFill="1" applyBorder="1" applyAlignment="1" applyProtection="1">
      <alignment horizontal="center" vertical="center"/>
      <protection hidden="1"/>
    </xf>
    <xf numFmtId="0" fontId="32" fillId="5" borderId="2" xfId="0" applyNumberFormat="1" applyFont="1" applyFill="1" applyBorder="1" applyAlignment="1" applyProtection="1">
      <alignment horizontal="center" vertical="center"/>
      <protection hidden="1"/>
    </xf>
    <xf numFmtId="0" fontId="29" fillId="0" borderId="81" xfId="0" applyNumberFormat="1" applyFont="1" applyFill="1" applyBorder="1" applyAlignment="1" applyProtection="1">
      <alignment horizontal="left" vertical="center" indent="1"/>
      <protection locked="0"/>
    </xf>
    <xf numFmtId="0" fontId="22" fillId="5" borderId="88" xfId="0" applyNumberFormat="1" applyFont="1" applyFill="1" applyBorder="1" applyAlignment="1" applyProtection="1">
      <alignment horizontal="center" vertical="center"/>
      <protection hidden="1"/>
    </xf>
    <xf numFmtId="0" fontId="22" fillId="5" borderId="89" xfId="0" applyNumberFormat="1" applyFont="1" applyFill="1" applyBorder="1" applyAlignment="1" applyProtection="1">
      <alignment horizontal="center" vertical="center"/>
      <protection hidden="1"/>
    </xf>
    <xf numFmtId="0" fontId="32" fillId="5" borderId="93" xfId="0" applyNumberFormat="1" applyFont="1" applyFill="1" applyBorder="1" applyAlignment="1" applyProtection="1">
      <alignment horizontal="center" vertical="center"/>
      <protection hidden="1"/>
    </xf>
    <xf numFmtId="0" fontId="32" fillId="5" borderId="72" xfId="0" applyNumberFormat="1" applyFont="1" applyFill="1" applyBorder="1" applyAlignment="1" applyProtection="1">
      <alignment horizontal="center" vertical="center"/>
      <protection hidden="1"/>
    </xf>
    <xf numFmtId="0" fontId="34" fillId="5" borderId="72" xfId="0" applyNumberFormat="1" applyFont="1" applyFill="1" applyBorder="1" applyAlignment="1" applyProtection="1">
      <alignment horizontal="center" vertical="center"/>
      <protection hidden="1"/>
    </xf>
    <xf numFmtId="0" fontId="32" fillId="5" borderId="94" xfId="0" applyNumberFormat="1" applyFont="1" applyFill="1" applyBorder="1" applyAlignment="1" applyProtection="1">
      <alignment horizontal="center" vertical="center"/>
      <protection hidden="1"/>
    </xf>
    <xf numFmtId="0" fontId="14" fillId="0" borderId="95" xfId="0" applyFont="1" applyBorder="1"/>
    <xf numFmtId="0" fontId="22" fillId="0" borderId="95" xfId="0" applyFont="1" applyFill="1" applyBorder="1" applyAlignment="1" applyProtection="1">
      <alignment vertical="center"/>
      <protection locked="0"/>
    </xf>
    <xf numFmtId="0" fontId="22" fillId="5" borderId="96" xfId="0" applyNumberFormat="1" applyFont="1" applyFill="1" applyBorder="1" applyAlignment="1" applyProtection="1">
      <alignment horizontal="center" vertical="center"/>
      <protection hidden="1"/>
    </xf>
    <xf numFmtId="0" fontId="29" fillId="5" borderId="96" xfId="0" applyNumberFormat="1" applyFont="1" applyFill="1" applyBorder="1" applyAlignment="1" applyProtection="1">
      <alignment horizontal="center" vertical="center"/>
      <protection locked="0"/>
    </xf>
    <xf numFmtId="0" fontId="14" fillId="0" borderId="100" xfId="0" applyFont="1" applyBorder="1" applyAlignment="1" applyProtection="1">
      <alignment vertical="center"/>
      <protection locked="0"/>
    </xf>
    <xf numFmtId="0" fontId="14" fillId="0" borderId="101" xfId="0" applyFont="1" applyBorder="1" applyAlignment="1" applyProtection="1">
      <alignment vertical="center"/>
      <protection locked="0"/>
    </xf>
    <xf numFmtId="0" fontId="14" fillId="4" borderId="50" xfId="0" applyFont="1" applyFill="1" applyBorder="1" applyProtection="1">
      <protection hidden="1"/>
    </xf>
    <xf numFmtId="0" fontId="35" fillId="4" borderId="0" xfId="0" applyNumberFormat="1" applyFont="1" applyFill="1" applyBorder="1" applyAlignment="1" applyProtection="1">
      <alignment horizontal="right" vertical="center"/>
      <protection hidden="1"/>
    </xf>
    <xf numFmtId="0" fontId="22" fillId="4" borderId="50" xfId="0" applyNumberFormat="1" applyFont="1" applyFill="1" applyBorder="1" applyAlignment="1" applyProtection="1">
      <alignment vertical="center"/>
      <protection hidden="1"/>
    </xf>
    <xf numFmtId="0" fontId="23" fillId="4" borderId="38" xfId="0" applyNumberFormat="1" applyFont="1" applyFill="1" applyBorder="1" applyAlignment="1" applyProtection="1">
      <alignment horizontal="right" vertical="center"/>
      <protection hidden="1"/>
    </xf>
    <xf numFmtId="0" fontId="22" fillId="5" borderId="50" xfId="0" applyNumberFormat="1" applyFont="1" applyFill="1" applyBorder="1" applyAlignment="1" applyProtection="1">
      <alignment horizontal="center" vertical="center"/>
      <protection hidden="1"/>
    </xf>
    <xf numFmtId="0" fontId="14" fillId="4" borderId="65" xfId="0" applyFont="1" applyFill="1" applyBorder="1" applyProtection="1">
      <protection hidden="1"/>
    </xf>
    <xf numFmtId="0" fontId="35" fillId="8" borderId="103" xfId="0" applyNumberFormat="1" applyFont="1" applyFill="1" applyBorder="1" applyAlignment="1" applyProtection="1">
      <alignment horizontal="center" vertical="center"/>
      <protection hidden="1"/>
    </xf>
    <xf numFmtId="0" fontId="15" fillId="8" borderId="104" xfId="0" applyNumberFormat="1" applyFont="1" applyFill="1" applyBorder="1" applyAlignment="1" applyProtection="1">
      <alignment horizontal="right" vertical="top"/>
      <protection hidden="1"/>
    </xf>
    <xf numFmtId="0" fontId="22" fillId="4" borderId="105" xfId="0" applyNumberFormat="1" applyFont="1" applyFill="1" applyBorder="1" applyAlignment="1" applyProtection="1">
      <alignment vertical="center"/>
      <protection hidden="1"/>
    </xf>
    <xf numFmtId="0" fontId="35" fillId="4" borderId="106" xfId="0" applyNumberFormat="1" applyFont="1" applyFill="1" applyBorder="1" applyAlignment="1" applyProtection="1">
      <alignment horizontal="right" vertical="center"/>
      <protection hidden="1"/>
    </xf>
    <xf numFmtId="0" fontId="14" fillId="4" borderId="107" xfId="0" applyFont="1" applyFill="1" applyBorder="1" applyProtection="1">
      <protection hidden="1"/>
    </xf>
    <xf numFmtId="0" fontId="79" fillId="8" borderId="109" xfId="0" applyFont="1" applyFill="1" applyBorder="1" applyProtection="1">
      <protection hidden="1"/>
    </xf>
    <xf numFmtId="0" fontId="22" fillId="0" borderId="0" xfId="0" applyNumberFormat="1" applyFont="1" applyFill="1" applyBorder="1" applyAlignment="1" applyProtection="1">
      <alignment horizontal="centerContinuous"/>
      <protection hidden="1"/>
    </xf>
    <xf numFmtId="49" fontId="78" fillId="0" borderId="0" xfId="0" applyNumberFormat="1" applyFont="1" applyFill="1" applyBorder="1" applyAlignment="1" applyProtection="1">
      <alignment vertical="center"/>
      <protection hidden="1"/>
    </xf>
    <xf numFmtId="0" fontId="22" fillId="0" borderId="0" xfId="0" applyNumberFormat="1" applyFont="1" applyFill="1" applyBorder="1" applyAlignment="1" applyProtection="1">
      <alignment horizontal="centerContinuous" vertical="center"/>
      <protection hidden="1"/>
    </xf>
    <xf numFmtId="0" fontId="14" fillId="0" borderId="0" xfId="0" applyFont="1" applyFill="1" applyProtection="1">
      <protection hidden="1"/>
    </xf>
    <xf numFmtId="0" fontId="24" fillId="0" borderId="0" xfId="0" applyFont="1" applyFill="1" applyAlignment="1" applyProtection="1">
      <alignment vertical="center"/>
      <protection hidden="1"/>
    </xf>
    <xf numFmtId="0" fontId="22" fillId="0" borderId="0" xfId="0" applyFont="1" applyFill="1" applyAlignment="1" applyProtection="1">
      <alignment vertical="center"/>
      <protection hidden="1"/>
    </xf>
    <xf numFmtId="0" fontId="33" fillId="0" borderId="0" xfId="0" applyNumberFormat="1" applyFont="1" applyFill="1" applyBorder="1" applyAlignment="1" applyProtection="1">
      <alignment horizontal="centerContinuous" vertical="center"/>
      <protection hidden="1"/>
    </xf>
    <xf numFmtId="0" fontId="22" fillId="0" borderId="0" xfId="0" applyNumberFormat="1" applyFont="1" applyFill="1" applyBorder="1" applyAlignment="1" applyProtection="1">
      <alignment vertical="center"/>
      <protection hidden="1"/>
    </xf>
    <xf numFmtId="0" fontId="22"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left" vertical="center"/>
      <protection hidden="1"/>
    </xf>
    <xf numFmtId="0" fontId="22" fillId="5" borderId="111" xfId="0" applyNumberFormat="1" applyFont="1" applyFill="1" applyBorder="1" applyAlignment="1" applyProtection="1">
      <alignment horizontal="center" vertical="top"/>
      <protection locked="0"/>
    </xf>
    <xf numFmtId="0" fontId="29" fillId="0" borderId="92" xfId="0" applyNumberFormat="1" applyFont="1" applyFill="1" applyBorder="1" applyAlignment="1" applyProtection="1">
      <alignment horizontal="left" vertical="center" indent="1"/>
      <protection locked="0"/>
    </xf>
    <xf numFmtId="0" fontId="14" fillId="0" borderId="112" xfId="0" applyFont="1" applyBorder="1"/>
    <xf numFmtId="0" fontId="32" fillId="0" borderId="4" xfId="0" applyNumberFormat="1" applyFont="1" applyFill="1" applyBorder="1" applyAlignment="1" applyProtection="1">
      <alignment horizontal="center" vertical="center" wrapText="1"/>
      <protection locked="0"/>
    </xf>
    <xf numFmtId="49" fontId="86" fillId="0" borderId="0" xfId="0" applyNumberFormat="1" applyFont="1" applyFill="1" applyAlignment="1" applyProtection="1">
      <alignment vertical="center"/>
      <protection hidden="1"/>
    </xf>
    <xf numFmtId="0" fontId="0" fillId="0" borderId="0" xfId="0" applyAlignment="1" applyProtection="1">
      <alignment horizontal="center" vertical="center"/>
      <protection hidden="1"/>
    </xf>
    <xf numFmtId="0" fontId="69" fillId="0" borderId="0" xfId="0" applyFont="1" applyProtection="1">
      <protection hidden="1"/>
    </xf>
    <xf numFmtId="2" fontId="40" fillId="0" borderId="5" xfId="0" applyNumberFormat="1" applyFont="1" applyFill="1" applyBorder="1" applyAlignment="1" applyProtection="1">
      <alignment vertical="center" wrapText="1"/>
      <protection locked="0"/>
    </xf>
    <xf numFmtId="0" fontId="3" fillId="2" borderId="0" xfId="0" applyFont="1" applyFill="1" applyBorder="1" applyAlignment="1" applyProtection="1">
      <alignment vertical="center"/>
      <protection hidden="1"/>
    </xf>
    <xf numFmtId="1" fontId="3" fillId="2" borderId="0" xfId="0" applyNumberFormat="1" applyFont="1" applyFill="1" applyBorder="1" applyAlignment="1" applyProtection="1">
      <alignment vertical="center"/>
      <protection hidden="1"/>
    </xf>
    <xf numFmtId="0" fontId="87" fillId="2" borderId="0" xfId="0" applyFont="1" applyFill="1" applyBorder="1" applyAlignment="1" applyProtection="1">
      <alignment horizontal="right" vertical="top"/>
      <protection hidden="1"/>
    </xf>
    <xf numFmtId="167" fontId="87" fillId="2" borderId="0" xfId="0" applyNumberFormat="1" applyFont="1" applyFill="1" applyBorder="1" applyAlignment="1" applyProtection="1">
      <alignment horizontal="center" vertical="top"/>
      <protection hidden="1"/>
    </xf>
    <xf numFmtId="0" fontId="87" fillId="2" borderId="0" xfId="0" applyFont="1" applyFill="1" applyBorder="1" applyAlignment="1" applyProtection="1">
      <alignment vertical="top"/>
      <protection hidden="1"/>
    </xf>
    <xf numFmtId="0" fontId="23" fillId="5" borderId="29" xfId="0" applyFont="1" applyFill="1" applyBorder="1" applyAlignment="1" applyProtection="1">
      <alignment horizontal="center"/>
      <protection hidden="1"/>
    </xf>
    <xf numFmtId="0" fontId="23" fillId="5" borderId="29" xfId="0" applyFont="1" applyFill="1" applyBorder="1" applyAlignment="1" applyProtection="1">
      <alignment horizontal="center" vertical="center"/>
      <protection hidden="1"/>
    </xf>
    <xf numFmtId="0" fontId="23" fillId="5" borderId="29" xfId="0" applyFont="1" applyFill="1" applyBorder="1" applyAlignment="1" applyProtection="1">
      <alignment horizontal="left" vertical="center" indent="3"/>
      <protection hidden="1"/>
    </xf>
    <xf numFmtId="0" fontId="22" fillId="0" borderId="43" xfId="0" applyNumberFormat="1" applyFont="1" applyFill="1" applyBorder="1" applyAlignment="1" applyProtection="1">
      <alignment horizontal="center" vertical="center" wrapText="1"/>
      <protection locked="0"/>
    </xf>
    <xf numFmtId="0" fontId="22" fillId="0" borderId="43" xfId="0"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2" fillId="0" borderId="37" xfId="0" applyNumberFormat="1" applyFont="1" applyFill="1" applyBorder="1" applyAlignment="1" applyProtection="1">
      <alignment horizontal="center" vertical="center" wrapText="1"/>
      <protection locked="0"/>
    </xf>
    <xf numFmtId="0" fontId="22" fillId="0" borderId="37" xfId="0" applyFont="1" applyFill="1" applyBorder="1" applyAlignment="1" applyProtection="1">
      <alignment horizontal="center" vertical="center" wrapText="1"/>
      <protection locked="0"/>
    </xf>
    <xf numFmtId="0" fontId="22" fillId="0" borderId="43" xfId="0"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0" fontId="22" fillId="0" borderId="37" xfId="0" applyFont="1" applyFill="1" applyBorder="1" applyAlignment="1" applyProtection="1">
      <alignment vertical="center" wrapText="1"/>
      <protection locked="0"/>
    </xf>
    <xf numFmtId="0" fontId="22" fillId="0" borderId="5" xfId="0" applyFont="1" applyFill="1" applyBorder="1" applyAlignment="1" applyProtection="1">
      <alignment horizontal="center" vertical="center" wrapText="1"/>
      <protection locked="0"/>
    </xf>
    <xf numFmtId="0" fontId="27" fillId="5" borderId="29" xfId="0" applyFont="1" applyFill="1" applyBorder="1" applyAlignment="1" applyProtection="1">
      <alignment horizontal="center"/>
      <protection hidden="1"/>
    </xf>
    <xf numFmtId="12" fontId="26" fillId="0" borderId="4" xfId="0" applyNumberFormat="1" applyFont="1" applyFill="1" applyBorder="1" applyAlignment="1" applyProtection="1">
      <alignment horizontal="center" vertical="center"/>
      <protection locked="0"/>
    </xf>
    <xf numFmtId="12" fontId="26" fillId="0" borderId="5" xfId="0" applyNumberFormat="1" applyFont="1" applyFill="1" applyBorder="1" applyAlignment="1" applyProtection="1">
      <alignment horizontal="center" vertical="center"/>
      <protection locked="0"/>
    </xf>
    <xf numFmtId="12" fontId="26" fillId="0" borderId="37" xfId="0" applyNumberFormat="1" applyFont="1" applyFill="1" applyBorder="1" applyAlignment="1" applyProtection="1">
      <alignment horizontal="center" vertical="center"/>
      <protection locked="0"/>
    </xf>
    <xf numFmtId="0" fontId="27" fillId="5" borderId="29" xfId="0" applyFont="1" applyFill="1" applyBorder="1" applyAlignment="1" applyProtection="1">
      <alignment horizontal="center" vertical="center"/>
      <protection hidden="1"/>
    </xf>
    <xf numFmtId="12" fontId="26" fillId="0" borderId="1" xfId="0" applyNumberFormat="1" applyFont="1" applyFill="1" applyBorder="1" applyAlignment="1" applyProtection="1">
      <alignment horizontal="center" vertical="center"/>
      <protection locked="0"/>
    </xf>
    <xf numFmtId="12" fontId="26" fillId="0" borderId="32" xfId="0" applyNumberFormat="1" applyFont="1" applyFill="1" applyBorder="1" applyAlignment="1" applyProtection="1">
      <alignment horizontal="center" vertical="center"/>
      <protection locked="0"/>
    </xf>
    <xf numFmtId="0" fontId="27" fillId="5" borderId="29" xfId="0" applyFont="1" applyFill="1" applyBorder="1" applyAlignment="1" applyProtection="1">
      <alignment horizontal="left" vertical="center" indent="3"/>
      <protection hidden="1"/>
    </xf>
    <xf numFmtId="0" fontId="27" fillId="5" borderId="29" xfId="0" applyFont="1" applyFill="1" applyBorder="1" applyAlignment="1" applyProtection="1">
      <alignment horizontal="left" vertical="center"/>
      <protection hidden="1"/>
    </xf>
    <xf numFmtId="2" fontId="26" fillId="5" borderId="43" xfId="0" applyNumberFormat="1" applyFont="1" applyFill="1" applyBorder="1" applyAlignment="1" applyProtection="1">
      <alignment vertical="center" wrapText="1"/>
      <protection hidden="1"/>
    </xf>
    <xf numFmtId="2" fontId="26" fillId="5" borderId="1" xfId="0" applyNumberFormat="1" applyFont="1" applyFill="1" applyBorder="1" applyAlignment="1" applyProtection="1">
      <alignment vertical="center" wrapText="1"/>
      <protection hidden="1"/>
    </xf>
    <xf numFmtId="0" fontId="88" fillId="0" borderId="0" xfId="0" applyFont="1" applyAlignment="1" applyProtection="1">
      <alignment vertical="center"/>
      <protection hidden="1"/>
    </xf>
    <xf numFmtId="0" fontId="0" fillId="2" borderId="115" xfId="0" applyFill="1" applyBorder="1" applyProtection="1">
      <protection hidden="1"/>
    </xf>
    <xf numFmtId="0" fontId="0" fillId="2" borderId="116" xfId="0" applyFill="1" applyBorder="1" applyProtection="1">
      <protection hidden="1"/>
    </xf>
    <xf numFmtId="0" fontId="0" fillId="2" borderId="117" xfId="0" applyFill="1" applyBorder="1" applyProtection="1">
      <protection hidden="1"/>
    </xf>
    <xf numFmtId="22" fontId="0" fillId="2" borderId="0" xfId="0" applyNumberFormat="1" applyFill="1" applyProtection="1">
      <protection hidden="1"/>
    </xf>
    <xf numFmtId="0" fontId="0" fillId="2" borderId="118" xfId="0" applyFill="1" applyBorder="1" applyProtection="1">
      <protection hidden="1"/>
    </xf>
    <xf numFmtId="0" fontId="13" fillId="2" borderId="0" xfId="0" applyFont="1" applyFill="1" applyBorder="1" applyAlignment="1" applyProtection="1">
      <alignment horizontal="right"/>
      <protection hidden="1"/>
    </xf>
    <xf numFmtId="0" fontId="0" fillId="2" borderId="0" xfId="0" applyFill="1" applyAlignment="1" applyProtection="1">
      <protection hidden="1"/>
    </xf>
    <xf numFmtId="0" fontId="19" fillId="2" borderId="0" xfId="0" applyFont="1" applyFill="1" applyBorder="1" applyAlignment="1" applyProtection="1">
      <alignment horizontal="center" vertical="center"/>
      <protection hidden="1"/>
    </xf>
    <xf numFmtId="0" fontId="11" fillId="2" borderId="0" xfId="0" applyFont="1" applyFill="1" applyProtection="1">
      <protection hidden="1"/>
    </xf>
    <xf numFmtId="0" fontId="0" fillId="0" borderId="38" xfId="0" applyBorder="1" applyProtection="1">
      <protection hidden="1"/>
    </xf>
    <xf numFmtId="0" fontId="22" fillId="5" borderId="50" xfId="0" applyNumberFormat="1" applyFont="1" applyFill="1" applyBorder="1" applyAlignment="1" applyProtection="1">
      <alignment vertical="center"/>
      <protection hidden="1"/>
    </xf>
    <xf numFmtId="0" fontId="35" fillId="5" borderId="19" xfId="0" applyNumberFormat="1" applyFont="1" applyFill="1" applyBorder="1" applyAlignment="1" applyProtection="1">
      <alignment horizontal="center" vertical="center"/>
      <protection hidden="1"/>
    </xf>
    <xf numFmtId="0" fontId="14" fillId="5" borderId="117" xfId="0" applyFont="1" applyFill="1" applyBorder="1" applyProtection="1">
      <protection hidden="1"/>
    </xf>
    <xf numFmtId="0" fontId="80" fillId="0" borderId="0" xfId="0" applyFont="1" applyFill="1" applyProtection="1">
      <protection hidden="1"/>
    </xf>
    <xf numFmtId="0" fontId="38" fillId="0" borderId="0" xfId="0" applyFont="1" applyFill="1" applyAlignment="1" applyProtection="1">
      <alignment vertical="center"/>
      <protection hidden="1"/>
    </xf>
    <xf numFmtId="0" fontId="29" fillId="5" borderId="77" xfId="0" applyNumberFormat="1" applyFont="1" applyFill="1" applyBorder="1" applyAlignment="1" applyProtection="1">
      <alignment horizontal="left" vertical="center" indent="1"/>
      <protection hidden="1"/>
    </xf>
    <xf numFmtId="0" fontId="29" fillId="5" borderId="73" xfId="0" applyNumberFormat="1" applyFont="1" applyFill="1" applyBorder="1" applyAlignment="1" applyProtection="1">
      <alignment horizontal="left" vertical="center" indent="1"/>
      <protection hidden="1"/>
    </xf>
    <xf numFmtId="0" fontId="29" fillId="5" borderId="67" xfId="0" applyNumberFormat="1" applyFont="1" applyFill="1" applyBorder="1" applyAlignment="1" applyProtection="1">
      <alignment horizontal="left" vertical="center" indent="1"/>
      <protection hidden="1"/>
    </xf>
    <xf numFmtId="0" fontId="29" fillId="5" borderId="33" xfId="0" applyNumberFormat="1" applyFont="1" applyFill="1" applyBorder="1" applyAlignment="1" applyProtection="1">
      <alignment horizontal="left" vertical="center" indent="1"/>
      <protection hidden="1"/>
    </xf>
    <xf numFmtId="0" fontId="0" fillId="0" borderId="3" xfId="0" applyBorder="1" applyProtection="1">
      <protection hidden="1"/>
    </xf>
    <xf numFmtId="0" fontId="0" fillId="0" borderId="0" xfId="0" applyBorder="1" applyProtection="1">
      <protection hidden="1"/>
    </xf>
    <xf numFmtId="0" fontId="0" fillId="0" borderId="67" xfId="0" applyBorder="1" applyAlignment="1" applyProtection="1">
      <protection hidden="1"/>
    </xf>
    <xf numFmtId="0" fontId="29" fillId="0" borderId="67" xfId="0" applyNumberFormat="1" applyFont="1" applyFill="1" applyBorder="1" applyAlignment="1" applyProtection="1">
      <alignment vertical="center"/>
      <protection hidden="1"/>
    </xf>
    <xf numFmtId="0" fontId="29" fillId="0" borderId="38" xfId="0" applyNumberFormat="1" applyFont="1" applyFill="1" applyBorder="1" applyAlignment="1" applyProtection="1">
      <alignment vertical="center"/>
      <protection hidden="1"/>
    </xf>
    <xf numFmtId="0" fontId="17" fillId="0" borderId="38" xfId="0" applyFont="1" applyBorder="1" applyAlignment="1" applyProtection="1">
      <alignment horizontal="center" vertical="center"/>
      <protection hidden="1"/>
    </xf>
    <xf numFmtId="0" fontId="0" fillId="0" borderId="55" xfId="0" applyBorder="1" applyProtection="1">
      <protection hidden="1"/>
    </xf>
    <xf numFmtId="0" fontId="0" fillId="0" borderId="0" xfId="0" applyFill="1" applyAlignment="1" applyProtection="1">
      <alignment horizontal="right"/>
      <protection hidden="1"/>
    </xf>
    <xf numFmtId="0" fontId="18" fillId="0" borderId="0" xfId="0" applyFont="1" applyFill="1" applyAlignment="1" applyProtection="1">
      <alignment horizontal="left" vertical="center"/>
      <protection hidden="1"/>
    </xf>
    <xf numFmtId="0" fontId="0" fillId="0" borderId="0" xfId="0" applyAlignment="1" applyProtection="1">
      <alignment vertical="center"/>
      <protection hidden="1"/>
    </xf>
    <xf numFmtId="0" fontId="49" fillId="5" borderId="1" xfId="0" applyFont="1" applyFill="1" applyBorder="1" applyAlignment="1" applyProtection="1">
      <alignment vertical="center"/>
      <protection hidden="1"/>
    </xf>
    <xf numFmtId="0" fontId="49" fillId="5" borderId="1" xfId="0" applyFont="1" applyFill="1" applyBorder="1" applyAlignment="1" applyProtection="1">
      <alignment horizontal="left" vertical="center" indent="1"/>
      <protection hidden="1"/>
    </xf>
    <xf numFmtId="0" fontId="49" fillId="5" borderId="1" xfId="0" applyFont="1" applyFill="1" applyBorder="1" applyAlignment="1" applyProtection="1">
      <alignment horizontal="center" vertical="center" wrapText="1"/>
      <protection hidden="1"/>
    </xf>
    <xf numFmtId="0" fontId="42" fillId="5" borderId="1" xfId="0" applyFont="1" applyFill="1" applyBorder="1" applyAlignment="1" applyProtection="1">
      <alignment horizontal="center" vertical="center" wrapText="1"/>
      <protection hidden="1"/>
    </xf>
    <xf numFmtId="0" fontId="43" fillId="0" borderId="0" xfId="0" applyFont="1" applyProtection="1">
      <protection hidden="1"/>
    </xf>
    <xf numFmtId="0" fontId="43" fillId="0" borderId="1" xfId="0" applyFont="1" applyBorder="1" applyAlignment="1" applyProtection="1">
      <alignment horizontal="center" vertical="center"/>
      <protection hidden="1"/>
    </xf>
    <xf numFmtId="0" fontId="76" fillId="0" borderId="1" xfId="0" applyNumberFormat="1" applyFont="1" applyFill="1" applyBorder="1" applyAlignment="1" applyProtection="1">
      <alignment horizontal="left" vertical="center" indent="1"/>
      <protection hidden="1"/>
    </xf>
    <xf numFmtId="0" fontId="76" fillId="0" borderId="1" xfId="0" applyNumberFormat="1" applyFont="1" applyFill="1" applyBorder="1" applyAlignment="1" applyProtection="1">
      <alignment vertical="center"/>
      <protection hidden="1"/>
    </xf>
    <xf numFmtId="2" fontId="43" fillId="0" borderId="1" xfId="0" applyNumberFormat="1" applyFont="1" applyBorder="1" applyProtection="1">
      <protection hidden="1"/>
    </xf>
    <xf numFmtId="0" fontId="0" fillId="0" borderId="1" xfId="0" applyBorder="1" applyAlignment="1" applyProtection="1">
      <alignment horizontal="left" vertical="center" indent="1"/>
      <protection hidden="1"/>
    </xf>
    <xf numFmtId="0" fontId="70" fillId="5" borderId="0" xfId="0" applyFont="1" applyFill="1" applyProtection="1">
      <protection hidden="1"/>
    </xf>
    <xf numFmtId="167" fontId="11" fillId="5" borderId="1" xfId="0" applyNumberFormat="1" applyFont="1" applyFill="1" applyBorder="1" applyAlignment="1" applyProtection="1">
      <alignment horizontal="center" vertical="center"/>
      <protection hidden="1"/>
    </xf>
    <xf numFmtId="0" fontId="11" fillId="5" borderId="1" xfId="0" applyFont="1" applyFill="1" applyBorder="1" applyAlignment="1" applyProtection="1">
      <alignment horizontal="center" vertical="center"/>
      <protection hidden="1"/>
    </xf>
    <xf numFmtId="0" fontId="0" fillId="5" borderId="0" xfId="0" applyFill="1" applyProtection="1">
      <protection hidden="1"/>
    </xf>
    <xf numFmtId="0" fontId="0" fillId="5" borderId="0" xfId="0" applyFill="1" applyAlignment="1" applyProtection="1">
      <alignment horizontal="right" vertical="center"/>
      <protection hidden="1"/>
    </xf>
    <xf numFmtId="0" fontId="17" fillId="5" borderId="25" xfId="0" applyFont="1" applyFill="1" applyBorder="1" applyAlignment="1" applyProtection="1">
      <alignment horizontal="right" vertical="center"/>
      <protection hidden="1"/>
    </xf>
    <xf numFmtId="2" fontId="41" fillId="4" borderId="8" xfId="0" applyNumberFormat="1" applyFont="1" applyFill="1" applyBorder="1" applyAlignment="1" applyProtection="1">
      <alignment horizontal="right"/>
      <protection hidden="1"/>
    </xf>
    <xf numFmtId="2" fontId="41" fillId="3" borderId="8" xfId="0" applyNumberFormat="1" applyFont="1" applyFill="1" applyBorder="1" applyAlignment="1" applyProtection="1">
      <alignment horizontal="right"/>
      <protection hidden="1"/>
    </xf>
    <xf numFmtId="2" fontId="41" fillId="3" borderId="48" xfId="0" applyNumberFormat="1" applyFont="1" applyFill="1" applyBorder="1" applyAlignment="1" applyProtection="1">
      <alignment horizontal="right"/>
      <protection hidden="1"/>
    </xf>
    <xf numFmtId="2" fontId="17" fillId="3" borderId="8" xfId="0" applyNumberFormat="1" applyFont="1" applyFill="1" applyBorder="1" applyAlignment="1" applyProtection="1">
      <alignment horizontal="right" vertical="center"/>
      <protection hidden="1"/>
    </xf>
    <xf numFmtId="2" fontId="41" fillId="5" borderId="43" xfId="0" applyNumberFormat="1" applyFont="1" applyFill="1" applyBorder="1" applyAlignment="1" applyProtection="1">
      <alignment horizontal="right" vertical="center" wrapText="1"/>
      <protection hidden="1"/>
    </xf>
    <xf numFmtId="2" fontId="41" fillId="5" borderId="1" xfId="0" applyNumberFormat="1" applyFont="1" applyFill="1" applyBorder="1" applyAlignment="1" applyProtection="1">
      <alignment horizontal="right" vertical="center" wrapText="1"/>
      <protection hidden="1"/>
    </xf>
    <xf numFmtId="2" fontId="41" fillId="5" borderId="37" xfId="0" applyNumberFormat="1" applyFont="1" applyFill="1" applyBorder="1" applyAlignment="1" applyProtection="1">
      <alignment horizontal="right" vertical="center" wrapText="1"/>
      <protection hidden="1"/>
    </xf>
    <xf numFmtId="2" fontId="41" fillId="3" borderId="8" xfId="0" applyNumberFormat="1" applyFont="1" applyFill="1" applyBorder="1" applyAlignment="1" applyProtection="1">
      <alignment horizontal="right" vertical="center"/>
      <protection hidden="1"/>
    </xf>
    <xf numFmtId="2" fontId="41" fillId="4" borderId="8" xfId="0" applyNumberFormat="1" applyFont="1" applyFill="1" applyBorder="1" applyAlignment="1" applyProtection="1">
      <alignment horizontal="right" vertical="center"/>
      <protection hidden="1"/>
    </xf>
    <xf numFmtId="0" fontId="41" fillId="3" borderId="29" xfId="0" applyFont="1" applyFill="1" applyBorder="1" applyAlignment="1" applyProtection="1">
      <alignment horizontal="right" vertical="center"/>
      <protection hidden="1"/>
    </xf>
    <xf numFmtId="0" fontId="22" fillId="2" borderId="0" xfId="0" applyFont="1" applyFill="1" applyAlignment="1" applyProtection="1">
      <alignment horizontal="right"/>
      <protection hidden="1"/>
    </xf>
    <xf numFmtId="0" fontId="22" fillId="0" borderId="0" xfId="0" applyFont="1" applyAlignment="1" applyProtection="1">
      <alignment horizontal="right"/>
      <protection hidden="1"/>
    </xf>
    <xf numFmtId="2" fontId="40" fillId="2" borderId="0" xfId="0" applyNumberFormat="1" applyFont="1" applyFill="1" applyAlignment="1" applyProtection="1">
      <alignment horizontal="right"/>
      <protection hidden="1"/>
    </xf>
    <xf numFmtId="2" fontId="55" fillId="5" borderId="43" xfId="0" applyNumberFormat="1" applyFont="1" applyFill="1" applyBorder="1" applyAlignment="1" applyProtection="1">
      <alignment horizontal="right" vertical="center"/>
      <protection hidden="1"/>
    </xf>
    <xf numFmtId="2" fontId="55" fillId="5" borderId="1" xfId="0" applyNumberFormat="1" applyFont="1" applyFill="1" applyBorder="1" applyAlignment="1" applyProtection="1">
      <alignment horizontal="right" vertical="center"/>
      <protection hidden="1"/>
    </xf>
    <xf numFmtId="2" fontId="55" fillId="5" borderId="37" xfId="0" applyNumberFormat="1" applyFont="1" applyFill="1" applyBorder="1" applyAlignment="1" applyProtection="1">
      <alignment horizontal="right" vertical="center"/>
      <protection hidden="1"/>
    </xf>
    <xf numFmtId="2" fontId="40" fillId="0" borderId="0" xfId="0" applyNumberFormat="1" applyFont="1" applyAlignment="1" applyProtection="1">
      <alignment horizontal="right"/>
      <protection hidden="1"/>
    </xf>
    <xf numFmtId="0" fontId="49" fillId="9" borderId="0" xfId="0" applyFont="1" applyFill="1" applyAlignment="1" applyProtection="1">
      <alignment vertical="center" wrapText="1"/>
      <protection hidden="1"/>
    </xf>
    <xf numFmtId="0" fontId="18" fillId="9" borderId="0" xfId="0" applyFont="1" applyFill="1" applyBorder="1" applyAlignment="1" applyProtection="1">
      <alignment vertical="center" wrapText="1"/>
      <protection hidden="1"/>
    </xf>
    <xf numFmtId="0" fontId="0" fillId="0" borderId="0" xfId="0" applyAlignment="1">
      <alignment vertical="center" wrapText="1"/>
    </xf>
    <xf numFmtId="2" fontId="49" fillId="2" borderId="0" xfId="0" applyNumberFormat="1" applyFont="1" applyFill="1" applyBorder="1" applyAlignment="1" applyProtection="1">
      <alignment horizontal="center" vertical="center"/>
      <protection hidden="1"/>
    </xf>
    <xf numFmtId="0" fontId="35" fillId="0" borderId="71" xfId="0" applyNumberFormat="1" applyFont="1" applyFill="1" applyBorder="1" applyAlignment="1" applyProtection="1">
      <alignment horizontal="center" vertical="center" wrapText="1"/>
      <protection locked="0"/>
    </xf>
    <xf numFmtId="0" fontId="39" fillId="2" borderId="44" xfId="0" applyFont="1" applyFill="1" applyBorder="1" applyAlignment="1" applyProtection="1">
      <alignment horizontal="left" vertical="center"/>
      <protection hidden="1"/>
    </xf>
    <xf numFmtId="0" fontId="22" fillId="0" borderId="3" xfId="0" applyFont="1" applyFill="1" applyBorder="1" applyAlignment="1" applyProtection="1">
      <alignment horizontal="center" vertical="center" wrapText="1"/>
      <protection locked="0"/>
    </xf>
    <xf numFmtId="0" fontId="32" fillId="0" borderId="3" xfId="0" applyFont="1" applyFill="1" applyBorder="1" applyAlignment="1" applyProtection="1">
      <alignment vertical="center" wrapText="1"/>
      <protection locked="0"/>
    </xf>
    <xf numFmtId="12" fontId="41" fillId="0" borderId="37" xfId="0" applyNumberFormat="1" applyFont="1" applyFill="1" applyBorder="1" applyAlignment="1" applyProtection="1">
      <alignment horizontal="left" vertical="center" wrapText="1"/>
      <protection locked="0"/>
    </xf>
    <xf numFmtId="0" fontId="22" fillId="0" borderId="3" xfId="0" applyNumberFormat="1" applyFont="1" applyFill="1" applyBorder="1" applyAlignment="1" applyProtection="1">
      <alignment horizontal="center" vertical="center" wrapText="1"/>
      <protection locked="0"/>
    </xf>
    <xf numFmtId="0" fontId="22" fillId="0" borderId="5" xfId="0" applyNumberFormat="1" applyFont="1" applyFill="1" applyBorder="1" applyAlignment="1" applyProtection="1">
      <alignment horizontal="center" vertical="center"/>
      <protection locked="0"/>
    </xf>
    <xf numFmtId="0" fontId="22" fillId="0" borderId="5" xfId="0" applyFont="1" applyFill="1" applyBorder="1" applyAlignment="1" applyProtection="1">
      <alignment vertical="center" wrapText="1"/>
      <protection locked="0"/>
    </xf>
    <xf numFmtId="12" fontId="41" fillId="0" borderId="1" xfId="0" applyNumberFormat="1" applyFont="1" applyFill="1" applyBorder="1" applyAlignment="1" applyProtection="1">
      <alignment horizontal="left" vertical="center" wrapText="1"/>
      <protection locked="0"/>
    </xf>
    <xf numFmtId="0" fontId="22" fillId="0" borderId="1" xfId="0" applyNumberFormat="1" applyFont="1" applyFill="1" applyBorder="1" applyAlignment="1" applyProtection="1">
      <alignment horizontal="center" vertical="center"/>
      <protection locked="0"/>
    </xf>
    <xf numFmtId="0" fontId="22" fillId="0" borderId="4" xfId="0" applyNumberFormat="1" applyFont="1" applyFill="1" applyBorder="1" applyAlignment="1" applyProtection="1">
      <alignment horizontal="center" vertical="center"/>
      <protection locked="0"/>
    </xf>
    <xf numFmtId="0" fontId="22" fillId="0" borderId="4" xfId="0" applyFont="1" applyFill="1" applyBorder="1" applyAlignment="1" applyProtection="1">
      <alignment vertical="center" wrapText="1"/>
      <protection locked="0"/>
    </xf>
    <xf numFmtId="12" fontId="26" fillId="5" borderId="43" xfId="0" applyNumberFormat="1" applyFont="1" applyFill="1" applyBorder="1" applyAlignment="1" applyProtection="1">
      <alignment horizontal="center" vertical="center" wrapText="1"/>
      <protection hidden="1"/>
    </xf>
    <xf numFmtId="12" fontId="41" fillId="5" borderId="43" xfId="0" applyNumberFormat="1" applyFont="1" applyFill="1" applyBorder="1" applyAlignment="1" applyProtection="1">
      <alignment horizontal="right" vertical="center" wrapText="1"/>
      <protection hidden="1"/>
    </xf>
    <xf numFmtId="12" fontId="22" fillId="5" borderId="43" xfId="0" applyNumberFormat="1" applyFont="1" applyFill="1" applyBorder="1" applyAlignment="1" applyProtection="1">
      <alignment horizontal="center" vertical="center" wrapText="1"/>
      <protection hidden="1"/>
    </xf>
    <xf numFmtId="2" fontId="41" fillId="0" borderId="122" xfId="0" applyNumberFormat="1" applyFont="1" applyFill="1" applyBorder="1" applyAlignment="1" applyProtection="1">
      <alignment horizontal="right" vertical="center"/>
      <protection locked="0"/>
    </xf>
    <xf numFmtId="2" fontId="55" fillId="5" borderId="5" xfId="0" applyNumberFormat="1" applyFont="1" applyFill="1" applyBorder="1" applyAlignment="1" applyProtection="1">
      <alignment horizontal="center" vertical="center"/>
      <protection hidden="1"/>
    </xf>
    <xf numFmtId="12" fontId="26" fillId="5" borderId="1" xfId="0" applyNumberFormat="1" applyFont="1" applyFill="1" applyBorder="1" applyAlignment="1" applyProtection="1">
      <alignment horizontal="center" vertical="center" wrapText="1"/>
      <protection hidden="1"/>
    </xf>
    <xf numFmtId="12" fontId="41" fillId="5" borderId="1" xfId="0" applyNumberFormat="1" applyFont="1" applyFill="1" applyBorder="1" applyAlignment="1" applyProtection="1">
      <alignment horizontal="right" vertical="center" wrapText="1"/>
      <protection hidden="1"/>
    </xf>
    <xf numFmtId="12" fontId="22" fillId="5" borderId="1" xfId="0" applyNumberFormat="1" applyFont="1" applyFill="1" applyBorder="1" applyAlignment="1" applyProtection="1">
      <alignment horizontal="center" vertical="center" wrapText="1"/>
      <protection hidden="1"/>
    </xf>
    <xf numFmtId="2" fontId="41" fillId="0" borderId="60" xfId="0" applyNumberFormat="1" applyFont="1" applyFill="1" applyBorder="1" applyAlignment="1" applyProtection="1">
      <alignment horizontal="right" vertical="center"/>
      <protection locked="0"/>
    </xf>
    <xf numFmtId="12" fontId="23" fillId="0" borderId="3" xfId="0" applyNumberFormat="1" applyFont="1" applyFill="1" applyBorder="1" applyAlignment="1" applyProtection="1">
      <alignment horizontal="left" vertical="center" wrapText="1"/>
      <protection locked="0"/>
    </xf>
    <xf numFmtId="12" fontId="26" fillId="5" borderId="2" xfId="0" applyNumberFormat="1" applyFont="1" applyFill="1" applyBorder="1" applyAlignment="1" applyProtection="1">
      <alignment vertical="center" wrapText="1"/>
      <protection hidden="1"/>
    </xf>
    <xf numFmtId="12" fontId="26" fillId="5" borderId="2" xfId="0" applyNumberFormat="1" applyFont="1" applyFill="1" applyBorder="1" applyAlignment="1" applyProtection="1">
      <alignment horizontal="center" vertical="center" wrapText="1"/>
      <protection hidden="1"/>
    </xf>
    <xf numFmtId="12" fontId="41" fillId="5" borderId="3" xfId="0" applyNumberFormat="1" applyFont="1" applyFill="1" applyBorder="1" applyAlignment="1" applyProtection="1">
      <alignment horizontal="right" vertical="center" wrapText="1"/>
      <protection hidden="1"/>
    </xf>
    <xf numFmtId="12" fontId="22" fillId="5" borderId="3" xfId="0" applyNumberFormat="1" applyFont="1" applyFill="1" applyBorder="1" applyAlignment="1" applyProtection="1">
      <alignment horizontal="center" vertical="center" wrapText="1"/>
      <protection hidden="1"/>
    </xf>
    <xf numFmtId="2" fontId="41" fillId="0" borderId="67" xfId="0" applyNumberFormat="1" applyFont="1" applyFill="1" applyBorder="1" applyAlignment="1" applyProtection="1">
      <alignment horizontal="right" vertical="center"/>
      <protection locked="0"/>
    </xf>
    <xf numFmtId="0" fontId="35" fillId="0" borderId="123" xfId="0" applyNumberFormat="1" applyFont="1" applyFill="1" applyBorder="1" applyAlignment="1" applyProtection="1">
      <alignment horizontal="center" vertical="center" wrapText="1"/>
      <protection locked="0"/>
    </xf>
    <xf numFmtId="12" fontId="23" fillId="0" borderId="124" xfId="0" applyNumberFormat="1" applyFont="1" applyFill="1" applyBorder="1" applyAlignment="1" applyProtection="1">
      <alignment horizontal="left" vertical="center" wrapText="1"/>
      <protection locked="0"/>
    </xf>
    <xf numFmtId="0" fontId="22" fillId="0" borderId="124" xfId="0" applyNumberFormat="1" applyFont="1" applyFill="1" applyBorder="1" applyAlignment="1" applyProtection="1">
      <alignment horizontal="center" vertical="center" wrapText="1"/>
      <protection locked="0"/>
    </xf>
    <xf numFmtId="0" fontId="22" fillId="0" borderId="124" xfId="0" applyFont="1" applyFill="1" applyBorder="1" applyAlignment="1" applyProtection="1">
      <alignment horizontal="center" vertical="center" wrapText="1"/>
      <protection locked="0"/>
    </xf>
    <xf numFmtId="0" fontId="32" fillId="0" borderId="124" xfId="0" applyFont="1" applyFill="1" applyBorder="1" applyAlignment="1" applyProtection="1">
      <alignment vertical="center" wrapText="1"/>
      <protection locked="0"/>
    </xf>
    <xf numFmtId="12" fontId="26" fillId="5" borderId="124" xfId="0" applyNumberFormat="1" applyFont="1" applyFill="1" applyBorder="1" applyAlignment="1" applyProtection="1">
      <alignment vertical="center" wrapText="1"/>
      <protection hidden="1"/>
    </xf>
    <xf numFmtId="12" fontId="26" fillId="5" borderId="124" xfId="0" applyNumberFormat="1" applyFont="1" applyFill="1" applyBorder="1" applyAlignment="1" applyProtection="1">
      <alignment horizontal="center" vertical="center" wrapText="1"/>
      <protection hidden="1"/>
    </xf>
    <xf numFmtId="12" fontId="41" fillId="5" borderId="124" xfId="0" applyNumberFormat="1" applyFont="1" applyFill="1" applyBorder="1" applyAlignment="1" applyProtection="1">
      <alignment horizontal="right" vertical="center" wrapText="1"/>
      <protection hidden="1"/>
    </xf>
    <xf numFmtId="12" fontId="22" fillId="5" borderId="124" xfId="0" applyNumberFormat="1" applyFont="1" applyFill="1" applyBorder="1" applyAlignment="1" applyProtection="1">
      <alignment horizontal="center" vertical="center" wrapText="1"/>
      <protection hidden="1"/>
    </xf>
    <xf numFmtId="2" fontId="41" fillId="0" borderId="124" xfId="0" applyNumberFormat="1" applyFont="1" applyFill="1" applyBorder="1" applyAlignment="1" applyProtection="1">
      <alignment horizontal="right" vertical="center"/>
      <protection locked="0"/>
    </xf>
    <xf numFmtId="12" fontId="26" fillId="0" borderId="5" xfId="0" applyNumberFormat="1" applyFont="1" applyFill="1" applyBorder="1" applyAlignment="1" applyProtection="1">
      <alignment horizontal="center" vertical="center" wrapText="1"/>
      <protection locked="0"/>
    </xf>
    <xf numFmtId="12" fontId="26" fillId="0" borderId="37" xfId="0" applyNumberFormat="1" applyFont="1" applyFill="1" applyBorder="1" applyAlignment="1" applyProtection="1">
      <alignment horizontal="center" vertical="center" wrapText="1"/>
      <protection locked="0"/>
    </xf>
    <xf numFmtId="12" fontId="26" fillId="0" borderId="3" xfId="0" applyNumberFormat="1" applyFont="1" applyFill="1" applyBorder="1" applyAlignment="1" applyProtection="1">
      <alignment horizontal="center" vertical="center" wrapText="1"/>
      <protection locked="0"/>
    </xf>
    <xf numFmtId="12" fontId="26" fillId="0" borderId="4" xfId="0" applyNumberFormat="1" applyFont="1" applyFill="1" applyBorder="1" applyAlignment="1" applyProtection="1">
      <alignment horizontal="center" vertical="center" wrapText="1"/>
      <protection locked="0"/>
    </xf>
    <xf numFmtId="0" fontId="0" fillId="0" borderId="1" xfId="0" applyNumberFormat="1" applyBorder="1" applyAlignment="1" applyProtection="1">
      <alignment horizontal="center" vertical="center"/>
      <protection hidden="1"/>
    </xf>
    <xf numFmtId="0" fontId="29" fillId="5" borderId="125" xfId="0" applyNumberFormat="1" applyFont="1" applyFill="1" applyBorder="1" applyAlignment="1" applyProtection="1">
      <alignment horizontal="left" vertical="center" indent="1"/>
      <protection hidden="1"/>
    </xf>
    <xf numFmtId="0" fontId="10" fillId="4" borderId="70" xfId="0" applyFont="1" applyFill="1" applyBorder="1" applyAlignment="1" applyProtection="1">
      <alignment horizontal="center" vertical="center" wrapText="1" readingOrder="1"/>
      <protection hidden="1"/>
    </xf>
    <xf numFmtId="0" fontId="75" fillId="5" borderId="70" xfId="0" applyFont="1" applyFill="1" applyBorder="1" applyAlignment="1" applyProtection="1">
      <alignment vertical="center" wrapText="1"/>
      <protection hidden="1"/>
    </xf>
    <xf numFmtId="0" fontId="75" fillId="5" borderId="114" xfId="0" applyFont="1" applyFill="1" applyBorder="1" applyAlignment="1" applyProtection="1">
      <alignment vertical="center" wrapText="1"/>
      <protection hidden="1"/>
    </xf>
    <xf numFmtId="0" fontId="10" fillId="5" borderId="1" xfId="0" applyFont="1" applyFill="1" applyBorder="1" applyAlignment="1" applyProtection="1">
      <alignment horizontal="center" vertical="center"/>
      <protection hidden="1"/>
    </xf>
    <xf numFmtId="0" fontId="10" fillId="5" borderId="20" xfId="0" applyFont="1" applyFill="1" applyBorder="1" applyAlignment="1" applyProtection="1">
      <alignment horizontal="center" vertical="center"/>
      <protection hidden="1"/>
    </xf>
    <xf numFmtId="0" fontId="10" fillId="5" borderId="60" xfId="0" applyFont="1" applyFill="1" applyBorder="1" applyAlignment="1" applyProtection="1">
      <alignment horizontal="center" vertical="center"/>
      <protection hidden="1"/>
    </xf>
    <xf numFmtId="0" fontId="18" fillId="5" borderId="60" xfId="0" applyFont="1" applyFill="1" applyBorder="1" applyAlignment="1" applyProtection="1">
      <alignment horizontal="center" vertical="center"/>
      <protection hidden="1"/>
    </xf>
    <xf numFmtId="0" fontId="45" fillId="3" borderId="131" xfId="0" applyFont="1" applyFill="1" applyBorder="1" applyAlignment="1" applyProtection="1">
      <alignment horizontal="center" vertical="center"/>
      <protection hidden="1"/>
    </xf>
    <xf numFmtId="0" fontId="10" fillId="5" borderId="24" xfId="0" applyFont="1" applyFill="1" applyBorder="1" applyAlignment="1" applyProtection="1">
      <alignment horizontal="center" vertical="center"/>
      <protection hidden="1"/>
    </xf>
    <xf numFmtId="0" fontId="18" fillId="5" borderId="24" xfId="0" applyFont="1" applyFill="1" applyBorder="1" applyAlignment="1" applyProtection="1">
      <alignment horizontal="center" vertical="center"/>
      <protection hidden="1"/>
    </xf>
    <xf numFmtId="0" fontId="45" fillId="3" borderId="34" xfId="0" applyFont="1" applyFill="1" applyBorder="1" applyAlignment="1" applyProtection="1">
      <alignment horizontal="center" vertical="center"/>
      <protection hidden="1"/>
    </xf>
    <xf numFmtId="0" fontId="10" fillId="5" borderId="11" xfId="0" applyFont="1" applyFill="1" applyBorder="1" applyAlignment="1" applyProtection="1">
      <alignment horizontal="center" vertical="center"/>
      <protection hidden="1"/>
    </xf>
    <xf numFmtId="0" fontId="18" fillId="5" borderId="11" xfId="0" applyFont="1" applyFill="1" applyBorder="1" applyAlignment="1" applyProtection="1">
      <alignment horizontal="center" vertical="center"/>
      <protection hidden="1"/>
    </xf>
    <xf numFmtId="0" fontId="45" fillId="3" borderId="14" xfId="0" applyFont="1" applyFill="1" applyBorder="1" applyAlignment="1" applyProtection="1">
      <alignment horizontal="center" vertical="center"/>
      <protection hidden="1"/>
    </xf>
    <xf numFmtId="0" fontId="22" fillId="7" borderId="1" xfId="0" applyFont="1" applyFill="1" applyBorder="1" applyAlignment="1" applyProtection="1">
      <alignment horizontal="right" vertical="center" wrapText="1" indent="1" readingOrder="1"/>
      <protection hidden="1"/>
    </xf>
    <xf numFmtId="0" fontId="9" fillId="4" borderId="123" xfId="0" applyFont="1" applyFill="1" applyBorder="1" applyAlignment="1" applyProtection="1">
      <alignment horizontal="center" vertical="center" wrapText="1" readingOrder="1"/>
      <protection hidden="1"/>
    </xf>
    <xf numFmtId="0" fontId="0" fillId="0" borderId="117" xfId="0" applyBorder="1"/>
    <xf numFmtId="0" fontId="0" fillId="0" borderId="44" xfId="0" applyBorder="1"/>
    <xf numFmtId="0" fontId="0" fillId="0" borderId="118" xfId="0" applyBorder="1"/>
    <xf numFmtId="167" fontId="18" fillId="4" borderId="20" xfId="0" applyNumberFormat="1" applyFont="1" applyFill="1" applyBorder="1" applyAlignment="1" applyProtection="1">
      <alignment horizontal="center" vertical="center"/>
      <protection hidden="1"/>
    </xf>
    <xf numFmtId="12" fontId="22" fillId="0" borderId="0" xfId="0" applyNumberFormat="1" applyFont="1" applyProtection="1">
      <protection hidden="1"/>
    </xf>
    <xf numFmtId="12" fontId="22" fillId="0" borderId="0" xfId="0" applyNumberFormat="1" applyFont="1" applyAlignment="1" applyProtection="1">
      <alignment vertical="center"/>
      <protection hidden="1"/>
    </xf>
    <xf numFmtId="0" fontId="0" fillId="0" borderId="1" xfId="0" applyFill="1" applyBorder="1" applyAlignment="1" applyProtection="1">
      <alignment horizontal="center"/>
      <protection locked="0"/>
    </xf>
    <xf numFmtId="0" fontId="0" fillId="0" borderId="2" xfId="0" applyFill="1" applyBorder="1" applyAlignment="1" applyProtection="1">
      <alignment horizontal="center"/>
      <protection locked="0"/>
    </xf>
    <xf numFmtId="0" fontId="0" fillId="5" borderId="11" xfId="0" applyFill="1" applyBorder="1" applyAlignment="1" applyProtection="1">
      <alignment horizontal="center"/>
      <protection hidden="1"/>
    </xf>
    <xf numFmtId="0" fontId="22" fillId="7" borderId="32" xfId="0" applyFont="1" applyFill="1" applyBorder="1" applyAlignment="1" applyProtection="1">
      <alignment horizontal="right" vertical="center" wrapText="1" indent="1" readingOrder="1"/>
      <protection hidden="1"/>
    </xf>
    <xf numFmtId="0" fontId="45" fillId="3" borderId="132" xfId="0" applyFont="1" applyFill="1" applyBorder="1" applyAlignment="1" applyProtection="1">
      <alignment horizontal="center" vertical="center"/>
      <protection hidden="1"/>
    </xf>
    <xf numFmtId="0" fontId="0" fillId="0" borderId="2" xfId="0" applyBorder="1" applyAlignment="1" applyProtection="1">
      <alignment horizontal="center" vertical="center"/>
    </xf>
    <xf numFmtId="0" fontId="0" fillId="0" borderId="1" xfId="0" applyBorder="1" applyAlignment="1" applyProtection="1">
      <alignment horizontal="center" vertical="center"/>
    </xf>
    <xf numFmtId="49" fontId="91" fillId="0" borderId="0" xfId="0" applyNumberFormat="1" applyFont="1" applyFill="1" applyBorder="1" applyAlignment="1" applyProtection="1">
      <protection hidden="1"/>
    </xf>
    <xf numFmtId="0" fontId="9" fillId="0" borderId="0" xfId="0" applyFont="1" applyFill="1" applyAlignment="1" applyProtection="1">
      <protection hidden="1"/>
    </xf>
    <xf numFmtId="0" fontId="23" fillId="4" borderId="133" xfId="0" applyNumberFormat="1" applyFont="1" applyFill="1" applyBorder="1" applyAlignment="1" applyProtection="1">
      <alignment horizontal="center" vertical="center"/>
      <protection hidden="1"/>
    </xf>
    <xf numFmtId="0" fontId="27" fillId="4" borderId="28" xfId="0" applyFont="1" applyFill="1" applyBorder="1" applyAlignment="1" applyProtection="1">
      <alignment horizontal="center" vertical="center" textRotation="90" wrapText="1"/>
      <protection hidden="1"/>
    </xf>
    <xf numFmtId="12" fontId="24" fillId="4" borderId="28" xfId="0" applyNumberFormat="1" applyFont="1" applyFill="1" applyBorder="1" applyAlignment="1" applyProtection="1">
      <alignment horizontal="center" vertical="center" wrapText="1"/>
      <protection hidden="1"/>
    </xf>
    <xf numFmtId="2" fontId="23" fillId="4" borderId="134" xfId="0" applyNumberFormat="1" applyFont="1" applyFill="1" applyBorder="1" applyAlignment="1" applyProtection="1">
      <alignment horizontal="center" vertical="center" textRotation="90" wrapText="1"/>
      <protection hidden="1"/>
    </xf>
    <xf numFmtId="0" fontId="35" fillId="4" borderId="70" xfId="0" applyNumberFormat="1" applyFont="1" applyFill="1" applyBorder="1" applyAlignment="1" applyProtection="1">
      <alignment horizontal="center" vertical="center" wrapText="1"/>
      <protection hidden="1"/>
    </xf>
    <xf numFmtId="12" fontId="41" fillId="5" borderId="29" xfId="0" applyNumberFormat="1" applyFont="1" applyFill="1" applyBorder="1" applyAlignment="1" applyProtection="1">
      <alignment horizontal="left" vertical="center" wrapText="1"/>
      <protection hidden="1"/>
    </xf>
    <xf numFmtId="0" fontId="0" fillId="0" borderId="1" xfId="0" applyNumberFormat="1" applyFill="1" applyBorder="1" applyAlignment="1" applyProtection="1">
      <alignment horizontal="center" vertical="center"/>
      <protection hidden="1"/>
    </xf>
    <xf numFmtId="0" fontId="17" fillId="0" borderId="1" xfId="0" applyFont="1" applyBorder="1" applyAlignment="1" applyProtection="1">
      <alignment horizontal="center" vertical="center"/>
      <protection hidden="1"/>
    </xf>
    <xf numFmtId="0" fontId="0" fillId="0" borderId="67" xfId="0" applyBorder="1" applyProtection="1"/>
    <xf numFmtId="0" fontId="23" fillId="4" borderId="135" xfId="0" applyNumberFormat="1" applyFont="1" applyFill="1" applyBorder="1" applyAlignment="1" applyProtection="1">
      <alignment horizontal="center" vertical="center" textRotation="90" wrapText="1"/>
      <protection hidden="1"/>
    </xf>
    <xf numFmtId="0" fontId="41" fillId="5" borderId="136" xfId="0" applyFont="1" applyFill="1" applyBorder="1" applyAlignment="1" applyProtection="1">
      <alignment horizontal="center" vertical="center"/>
      <protection hidden="1"/>
    </xf>
    <xf numFmtId="0" fontId="22" fillId="0" borderId="5" xfId="0" applyNumberFormat="1" applyFont="1" applyFill="1" applyBorder="1" applyAlignment="1" applyProtection="1">
      <alignment vertical="center" wrapText="1"/>
      <protection locked="0"/>
    </xf>
    <xf numFmtId="0" fontId="22" fillId="0" borderId="1" xfId="0" applyNumberFormat="1" applyFont="1" applyFill="1" applyBorder="1" applyAlignment="1" applyProtection="1">
      <alignment vertical="center" wrapText="1"/>
      <protection locked="0"/>
    </xf>
    <xf numFmtId="0" fontId="22" fillId="0" borderId="4" xfId="0" applyNumberFormat="1" applyFont="1" applyFill="1" applyBorder="1" applyAlignment="1" applyProtection="1">
      <alignment vertical="center" wrapText="1"/>
      <protection locked="0"/>
    </xf>
    <xf numFmtId="0" fontId="35" fillId="4" borderId="49" xfId="0" applyNumberFormat="1" applyFont="1" applyFill="1" applyBorder="1" applyAlignment="1" applyProtection="1">
      <alignment horizontal="center" vertical="center" wrapText="1"/>
      <protection hidden="1"/>
    </xf>
    <xf numFmtId="0" fontId="22" fillId="0" borderId="137" xfId="0" applyNumberFormat="1" applyFont="1" applyFill="1" applyBorder="1" applyAlignment="1" applyProtection="1">
      <alignment horizontal="center" vertical="center" wrapText="1"/>
      <protection locked="0"/>
    </xf>
    <xf numFmtId="0" fontId="22" fillId="0" borderId="23" xfId="0" applyNumberFormat="1" applyFont="1" applyFill="1" applyBorder="1" applyAlignment="1" applyProtection="1">
      <alignment horizontal="center" vertical="center" wrapText="1"/>
      <protection locked="0"/>
    </xf>
    <xf numFmtId="0" fontId="22" fillId="0" borderId="138"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hidden="1"/>
    </xf>
    <xf numFmtId="167" fontId="0" fillId="0" borderId="1" xfId="0" applyNumberFormat="1" applyBorder="1" applyAlignment="1" applyProtection="1">
      <alignment horizontal="center" vertical="center"/>
      <protection hidden="1"/>
    </xf>
    <xf numFmtId="2" fontId="12" fillId="5" borderId="0" xfId="0" applyNumberFormat="1" applyFont="1" applyFill="1" applyProtection="1">
      <protection hidden="1"/>
    </xf>
    <xf numFmtId="0" fontId="18" fillId="5" borderId="0" xfId="0" applyFont="1" applyFill="1" applyAlignment="1" applyProtection="1">
      <alignment horizontal="center"/>
      <protection hidden="1"/>
    </xf>
    <xf numFmtId="0" fontId="0" fillId="0" borderId="0" xfId="0" applyProtection="1"/>
    <xf numFmtId="0" fontId="0" fillId="0" borderId="0" xfId="0" applyAlignment="1" applyProtection="1">
      <alignment vertical="center"/>
    </xf>
    <xf numFmtId="49" fontId="0" fillId="0" borderId="0" xfId="0" applyNumberFormat="1" applyProtection="1"/>
    <xf numFmtId="0" fontId="0" fillId="0" borderId="0" xfId="0" applyAlignment="1" applyProtection="1">
      <alignment horizontal="center" vertical="center"/>
    </xf>
    <xf numFmtId="0" fontId="22" fillId="0" borderId="113" xfId="0" applyNumberFormat="1" applyFont="1" applyFill="1" applyBorder="1" applyAlignment="1" applyProtection="1">
      <alignment horizontal="center" vertical="center" wrapText="1"/>
      <protection locked="0"/>
    </xf>
    <xf numFmtId="0" fontId="22" fillId="0" borderId="114" xfId="0" applyNumberFormat="1" applyFont="1" applyFill="1" applyBorder="1" applyAlignment="1" applyProtection="1">
      <alignment horizontal="center" vertical="center" wrapText="1"/>
      <protection locked="0"/>
    </xf>
    <xf numFmtId="0" fontId="22" fillId="0" borderId="68" xfId="0" applyNumberFormat="1" applyFont="1" applyFill="1" applyBorder="1" applyAlignment="1" applyProtection="1">
      <alignment horizontal="center" vertical="center" wrapText="1"/>
      <protection locked="0"/>
    </xf>
    <xf numFmtId="0" fontId="23" fillId="5" borderId="30" xfId="0" applyFont="1" applyFill="1" applyBorder="1" applyAlignment="1" applyProtection="1">
      <alignment horizontal="center" vertical="center"/>
      <protection hidden="1"/>
    </xf>
    <xf numFmtId="0" fontId="23" fillId="0" borderId="113" xfId="0" applyNumberFormat="1" applyFont="1" applyFill="1" applyBorder="1" applyAlignment="1" applyProtection="1">
      <alignment horizontal="center" vertical="center" wrapText="1"/>
      <protection locked="0"/>
    </xf>
    <xf numFmtId="0" fontId="23" fillId="0" borderId="68" xfId="0" applyNumberFormat="1" applyFont="1" applyFill="1" applyBorder="1" applyAlignment="1" applyProtection="1">
      <alignment horizontal="center" vertical="center" wrapText="1"/>
      <protection locked="0"/>
    </xf>
    <xf numFmtId="0" fontId="0" fillId="2" borderId="0" xfId="0" applyFill="1" applyAlignment="1">
      <alignment vertical="top" wrapText="1"/>
    </xf>
    <xf numFmtId="0" fontId="0" fillId="2" borderId="0" xfId="0" applyFill="1" applyAlignment="1">
      <alignment horizontal="left" vertical="top" wrapText="1"/>
    </xf>
    <xf numFmtId="0" fontId="66" fillId="2" borderId="0" xfId="0" applyFont="1" applyFill="1" applyAlignment="1">
      <alignment horizontal="left" vertical="center"/>
    </xf>
    <xf numFmtId="0" fontId="0" fillId="2" borderId="0" xfId="0" applyFont="1" applyFill="1" applyAlignment="1">
      <alignment vertical="center"/>
    </xf>
    <xf numFmtId="0" fontId="5" fillId="2" borderId="0" xfId="0" quotePrefix="1" applyFont="1" applyFill="1" applyAlignment="1">
      <alignment horizontal="center"/>
    </xf>
    <xf numFmtId="0" fontId="67" fillId="2" borderId="0" xfId="0" applyFont="1" applyFill="1" applyAlignment="1">
      <alignment vertical="center"/>
    </xf>
    <xf numFmtId="0" fontId="101" fillId="2" borderId="0" xfId="0" applyFont="1" applyFill="1"/>
    <xf numFmtId="0" fontId="102" fillId="2" borderId="0" xfId="0" applyFont="1" applyFill="1"/>
    <xf numFmtId="0" fontId="2" fillId="2" borderId="0" xfId="0" applyFont="1" applyFill="1" applyAlignment="1">
      <alignment horizontal="left" vertical="top" wrapText="1"/>
    </xf>
    <xf numFmtId="0" fontId="0" fillId="2" borderId="0" xfId="0" applyFill="1" applyAlignment="1">
      <alignment horizontal="left" vertical="center"/>
    </xf>
    <xf numFmtId="0" fontId="62" fillId="2" borderId="0" xfId="0" applyFont="1" applyFill="1" applyAlignment="1">
      <alignment wrapText="1"/>
    </xf>
    <xf numFmtId="2" fontId="26" fillId="0" borderId="43" xfId="0" applyNumberFormat="1" applyFont="1" applyFill="1" applyBorder="1" applyAlignment="1" applyProtection="1">
      <alignment horizontal="center" vertical="center" wrapText="1"/>
      <protection locked="0"/>
    </xf>
    <xf numFmtId="12" fontId="26" fillId="0" borderId="1" xfId="0" applyNumberFormat="1" applyFont="1" applyFill="1" applyBorder="1" applyAlignment="1" applyProtection="1">
      <alignment horizontal="center" vertical="center" wrapText="1"/>
      <protection locked="0"/>
    </xf>
    <xf numFmtId="12" fontId="26" fillId="0" borderId="43" xfId="0" applyNumberFormat="1" applyFont="1" applyFill="1" applyBorder="1" applyAlignment="1" applyProtection="1">
      <alignment horizontal="center" vertical="center" wrapText="1"/>
      <protection locked="0" hidden="1"/>
    </xf>
    <xf numFmtId="12" fontId="26" fillId="0" borderId="1" xfId="0" applyNumberFormat="1" applyFont="1" applyFill="1" applyBorder="1" applyAlignment="1" applyProtection="1">
      <alignment horizontal="center" vertical="center" wrapText="1"/>
      <protection locked="0" hidden="1"/>
    </xf>
    <xf numFmtId="12" fontId="26" fillId="0" borderId="37" xfId="0" applyNumberFormat="1" applyFont="1" applyFill="1" applyBorder="1" applyAlignment="1" applyProtection="1">
      <alignment horizontal="center" vertical="center" wrapText="1"/>
      <protection locked="0" hidden="1"/>
    </xf>
    <xf numFmtId="0" fontId="32" fillId="0" borderId="4" xfId="0" applyFont="1" applyFill="1" applyBorder="1" applyAlignment="1" applyProtection="1">
      <alignment horizontal="center" vertical="center" wrapText="1"/>
      <protection locked="0"/>
    </xf>
    <xf numFmtId="2" fontId="40" fillId="5" borderId="4" xfId="0" applyNumberFormat="1" applyFont="1" applyFill="1" applyBorder="1" applyAlignment="1" applyProtection="1">
      <alignment vertical="center" wrapText="1"/>
      <protection hidden="1"/>
    </xf>
    <xf numFmtId="2" fontId="76" fillId="5" borderId="4" xfId="0" applyNumberFormat="1" applyFont="1" applyFill="1" applyBorder="1" applyAlignment="1" applyProtection="1">
      <alignment vertical="center"/>
      <protection hidden="1"/>
    </xf>
    <xf numFmtId="2" fontId="76" fillId="5" borderId="4" xfId="0" applyNumberFormat="1" applyFont="1" applyFill="1" applyBorder="1" applyAlignment="1" applyProtection="1">
      <alignment horizontal="center" vertical="center"/>
      <protection hidden="1"/>
    </xf>
    <xf numFmtId="0" fontId="22" fillId="0" borderId="43" xfId="0" applyFont="1" applyFill="1" applyBorder="1" applyAlignment="1" applyProtection="1">
      <alignment horizontal="center" vertical="center" wrapText="1"/>
      <protection locked="0"/>
    </xf>
    <xf numFmtId="0" fontId="22" fillId="0" borderId="37" xfId="0" applyFont="1" applyFill="1" applyBorder="1" applyAlignment="1" applyProtection="1">
      <alignment horizontal="center" vertical="center" wrapText="1"/>
      <protection locked="0"/>
    </xf>
    <xf numFmtId="0" fontId="23" fillId="5" borderId="29" xfId="0" applyFont="1" applyFill="1" applyBorder="1" applyAlignment="1" applyProtection="1">
      <alignment horizontal="left" vertical="center"/>
      <protection hidden="1"/>
    </xf>
    <xf numFmtId="0" fontId="22" fillId="0" borderId="4" xfId="0" applyFont="1" applyFill="1" applyBorder="1" applyAlignment="1" applyProtection="1">
      <alignment horizontal="center" vertical="center" wrapText="1"/>
      <protection locked="0"/>
    </xf>
    <xf numFmtId="0" fontId="29" fillId="0" borderId="38" xfId="0" applyNumberFormat="1" applyFont="1" applyFill="1" applyBorder="1" applyAlignment="1" applyProtection="1">
      <alignment horizontal="left" vertical="center"/>
      <protection hidden="1"/>
    </xf>
    <xf numFmtId="49" fontId="0" fillId="0" borderId="0" xfId="0" applyNumberFormat="1" applyFill="1" applyBorder="1" applyAlignment="1" applyProtection="1">
      <alignment horizontal="center" vertical="center"/>
      <protection hidden="1"/>
    </xf>
    <xf numFmtId="0" fontId="0" fillId="0" borderId="0" xfId="0" applyNumberFormat="1" applyFill="1" applyBorder="1" applyAlignment="1" applyProtection="1">
      <alignment horizontal="center" vertical="center"/>
      <protection hidden="1"/>
    </xf>
    <xf numFmtId="0" fontId="0" fillId="0" borderId="0" xfId="0" applyFill="1" applyBorder="1" applyProtection="1">
      <protection hidden="1"/>
    </xf>
    <xf numFmtId="0" fontId="29" fillId="10" borderId="73" xfId="0" applyNumberFormat="1" applyFont="1" applyFill="1" applyBorder="1" applyAlignment="1" applyProtection="1">
      <alignment horizontal="left" vertical="center" indent="1"/>
      <protection hidden="1"/>
    </xf>
    <xf numFmtId="12" fontId="23" fillId="4" borderId="28" xfId="0" applyNumberFormat="1" applyFont="1" applyFill="1" applyBorder="1" applyAlignment="1" applyProtection="1">
      <alignment horizontal="center" vertical="center"/>
      <protection hidden="1"/>
    </xf>
    <xf numFmtId="0" fontId="0" fillId="5" borderId="29" xfId="0" applyFill="1" applyBorder="1" applyAlignment="1" applyProtection="1">
      <alignment horizontal="center" vertical="center"/>
      <protection hidden="1"/>
    </xf>
    <xf numFmtId="2" fontId="26" fillId="0" borderId="5" xfId="0" applyNumberFormat="1" applyFont="1" applyFill="1" applyBorder="1" applyAlignment="1" applyProtection="1">
      <alignment horizontal="left" vertical="center"/>
      <protection locked="0"/>
    </xf>
    <xf numFmtId="2" fontId="26" fillId="0" borderId="37" xfId="0" applyNumberFormat="1" applyFont="1" applyFill="1" applyBorder="1" applyAlignment="1" applyProtection="1">
      <alignment horizontal="left" vertical="center"/>
      <protection locked="0"/>
    </xf>
    <xf numFmtId="2" fontId="26" fillId="0" borderId="4" xfId="0" applyNumberFormat="1" applyFont="1" applyFill="1" applyBorder="1" applyAlignment="1" applyProtection="1">
      <alignment horizontal="left" vertical="center"/>
      <protection locked="0"/>
    </xf>
    <xf numFmtId="2" fontId="26" fillId="0" borderId="1" xfId="0" applyNumberFormat="1" applyFont="1" applyFill="1" applyBorder="1" applyAlignment="1" applyProtection="1">
      <alignment horizontal="left" vertical="center"/>
      <protection locked="0"/>
    </xf>
    <xf numFmtId="2" fontId="26" fillId="0" borderId="32" xfId="0" applyNumberFormat="1" applyFont="1" applyFill="1" applyBorder="1" applyAlignment="1" applyProtection="1">
      <alignment horizontal="left" vertical="center"/>
      <protection locked="0"/>
    </xf>
    <xf numFmtId="2" fontId="26" fillId="0" borderId="43" xfId="0" applyNumberFormat="1" applyFont="1" applyFill="1" applyBorder="1" applyAlignment="1" applyProtection="1">
      <alignment horizontal="left" vertical="center"/>
      <protection locked="0"/>
    </xf>
    <xf numFmtId="0" fontId="11" fillId="0" borderId="67" xfId="0" applyFont="1" applyBorder="1" applyProtection="1">
      <protection hidden="1"/>
    </xf>
    <xf numFmtId="0" fontId="11" fillId="5" borderId="1" xfId="0" applyFont="1" applyFill="1" applyBorder="1" applyAlignment="1" applyProtection="1">
      <alignment horizontal="center" vertical="center" wrapText="1"/>
      <protection hidden="1"/>
    </xf>
    <xf numFmtId="165" fontId="41" fillId="8" borderId="56" xfId="0" applyNumberFormat="1" applyFont="1" applyFill="1" applyBorder="1" applyAlignment="1" applyProtection="1">
      <alignment horizontal="right" vertical="center"/>
      <protection hidden="1"/>
    </xf>
    <xf numFmtId="165" fontId="41" fillId="8" borderId="57" xfId="0" applyNumberFormat="1" applyFont="1" applyFill="1" applyBorder="1" applyAlignment="1" applyProtection="1">
      <alignment horizontal="right" vertical="center"/>
      <protection hidden="1"/>
    </xf>
    <xf numFmtId="165" fontId="23" fillId="8" borderId="56" xfId="0" applyNumberFormat="1" applyFont="1" applyFill="1" applyBorder="1" applyAlignment="1" applyProtection="1">
      <alignment horizontal="right" vertical="center"/>
      <protection hidden="1"/>
    </xf>
    <xf numFmtId="165" fontId="41" fillId="4" borderId="3" xfId="0" applyNumberFormat="1" applyFont="1" applyFill="1" applyBorder="1" applyAlignment="1" applyProtection="1">
      <alignment horizontal="right" vertical="center"/>
      <protection hidden="1"/>
    </xf>
    <xf numFmtId="165" fontId="41" fillId="4" borderId="67" xfId="0" applyNumberFormat="1" applyFont="1" applyFill="1" applyBorder="1" applyAlignment="1" applyProtection="1">
      <alignment horizontal="right" vertical="center"/>
      <protection hidden="1"/>
    </xf>
    <xf numFmtId="165" fontId="41" fillId="4" borderId="93" xfId="0" applyNumberFormat="1" applyFont="1" applyFill="1" applyBorder="1" applyAlignment="1" applyProtection="1">
      <alignment horizontal="right" vertical="center"/>
      <protection hidden="1"/>
    </xf>
    <xf numFmtId="165" fontId="41" fillId="4" borderId="28" xfId="0" applyNumberFormat="1" applyFont="1" applyFill="1" applyBorder="1" applyAlignment="1" applyProtection="1">
      <alignment horizontal="right" vertical="center"/>
      <protection hidden="1"/>
    </xf>
    <xf numFmtId="165" fontId="41" fillId="4" borderId="159" xfId="0" applyNumberFormat="1" applyFont="1" applyFill="1" applyBorder="1" applyAlignment="1" applyProtection="1">
      <alignment horizontal="right" vertical="center"/>
      <protection hidden="1"/>
    </xf>
    <xf numFmtId="165" fontId="85" fillId="4" borderId="157" xfId="0" applyNumberFormat="1" applyFont="1" applyFill="1" applyBorder="1" applyAlignment="1" applyProtection="1">
      <alignment horizontal="right" vertical="center"/>
      <protection hidden="1"/>
    </xf>
    <xf numFmtId="165" fontId="85" fillId="4" borderId="0" xfId="0" applyNumberFormat="1" applyFont="1" applyFill="1" applyBorder="1" applyAlignment="1" applyProtection="1">
      <alignment horizontal="right" vertical="center"/>
      <protection hidden="1"/>
    </xf>
    <xf numFmtId="165" fontId="41" fillId="4" borderId="72" xfId="0" applyNumberFormat="1" applyFont="1" applyFill="1" applyBorder="1" applyAlignment="1" applyProtection="1">
      <alignment horizontal="right" vertical="center"/>
      <protection hidden="1"/>
    </xf>
    <xf numFmtId="165" fontId="30" fillId="4" borderId="3" xfId="0" applyNumberFormat="1" applyFont="1" applyFill="1" applyBorder="1" applyAlignment="1" applyProtection="1">
      <alignment horizontal="right" vertical="center"/>
      <protection hidden="1"/>
    </xf>
    <xf numFmtId="165" fontId="22" fillId="4" borderId="3" xfId="0" applyNumberFormat="1" applyFont="1" applyFill="1" applyBorder="1" applyAlignment="1" applyProtection="1">
      <alignment horizontal="right" vertical="center"/>
      <protection hidden="1"/>
    </xf>
    <xf numFmtId="165" fontId="22" fillId="4" borderId="67" xfId="0" applyNumberFormat="1" applyFont="1" applyFill="1" applyBorder="1" applyAlignment="1" applyProtection="1">
      <alignment horizontal="right" vertical="center"/>
      <protection hidden="1"/>
    </xf>
    <xf numFmtId="165" fontId="22" fillId="4" borderId="160" xfId="0" applyNumberFormat="1" applyFont="1" applyFill="1" applyBorder="1" applyAlignment="1" applyProtection="1">
      <alignment horizontal="right" vertical="center"/>
      <protection hidden="1"/>
    </xf>
    <xf numFmtId="165" fontId="83" fillId="4" borderId="157" xfId="0" applyNumberFormat="1" applyFont="1" applyFill="1" applyBorder="1" applyAlignment="1" applyProtection="1">
      <alignment horizontal="right" vertical="center"/>
      <protection hidden="1"/>
    </xf>
    <xf numFmtId="165" fontId="83" fillId="4" borderId="0" xfId="0" applyNumberFormat="1" applyFont="1" applyFill="1" applyBorder="1" applyAlignment="1" applyProtection="1">
      <alignment horizontal="right" vertical="center"/>
      <protection hidden="1"/>
    </xf>
    <xf numFmtId="165" fontId="23" fillId="4" borderId="72" xfId="0" applyNumberFormat="1" applyFont="1" applyFill="1" applyBorder="1" applyAlignment="1" applyProtection="1">
      <alignment horizontal="right" vertical="center"/>
      <protection hidden="1"/>
    </xf>
    <xf numFmtId="165" fontId="29" fillId="4" borderId="3" xfId="0" applyNumberFormat="1" applyFont="1" applyFill="1" applyBorder="1" applyAlignment="1" applyProtection="1">
      <alignment horizontal="right" vertical="center"/>
      <protection hidden="1"/>
    </xf>
    <xf numFmtId="165" fontId="41" fillId="4" borderId="108" xfId="0" applyNumberFormat="1" applyFont="1" applyFill="1" applyBorder="1" applyAlignment="1" applyProtection="1">
      <alignment horizontal="right" vertical="center"/>
      <protection hidden="1"/>
    </xf>
    <xf numFmtId="165" fontId="41" fillId="4" borderId="161" xfId="0" applyNumberFormat="1" applyFont="1" applyFill="1" applyBorder="1" applyAlignment="1" applyProtection="1">
      <alignment horizontal="right" vertical="center"/>
      <protection hidden="1"/>
    </xf>
    <xf numFmtId="165" fontId="30" fillId="4" borderId="108" xfId="0" applyNumberFormat="1" applyFont="1" applyFill="1" applyBorder="1" applyAlignment="1" applyProtection="1">
      <alignment horizontal="right" vertical="center"/>
      <protection hidden="1"/>
    </xf>
    <xf numFmtId="165" fontId="35" fillId="5" borderId="19" xfId="0" applyNumberFormat="1" applyFont="1" applyFill="1" applyBorder="1" applyAlignment="1" applyProtection="1">
      <alignment horizontal="right" vertical="center"/>
      <protection hidden="1"/>
    </xf>
    <xf numFmtId="165" fontId="84" fillId="5" borderId="19" xfId="0" applyNumberFormat="1" applyFont="1" applyFill="1" applyBorder="1" applyAlignment="1" applyProtection="1">
      <alignment horizontal="right" vertical="center"/>
      <protection hidden="1"/>
    </xf>
    <xf numFmtId="165" fontId="31" fillId="5" borderId="19" xfId="0" applyNumberFormat="1" applyFont="1" applyFill="1" applyBorder="1" applyAlignment="1" applyProtection="1">
      <alignment horizontal="right" vertical="center"/>
      <protection hidden="1"/>
    </xf>
    <xf numFmtId="165" fontId="22" fillId="0" borderId="76" xfId="0" applyNumberFormat="1" applyFont="1" applyFill="1" applyBorder="1" applyAlignment="1" applyProtection="1">
      <alignment horizontal="right" vertical="center"/>
      <protection locked="0"/>
    </xf>
    <xf numFmtId="165" fontId="22" fillId="0" borderId="77" xfId="0" applyNumberFormat="1" applyFont="1" applyFill="1" applyBorder="1" applyAlignment="1" applyProtection="1">
      <alignment horizontal="right" vertical="center"/>
      <protection locked="0"/>
    </xf>
    <xf numFmtId="165" fontId="83" fillId="5" borderId="79" xfId="0" applyNumberFormat="1" applyFont="1" applyFill="1" applyBorder="1" applyAlignment="1" applyProtection="1">
      <alignment horizontal="right" vertical="center"/>
      <protection hidden="1"/>
    </xf>
    <xf numFmtId="165" fontId="83" fillId="5" borderId="91" xfId="0" applyNumberFormat="1" applyFont="1" applyFill="1" applyBorder="1" applyAlignment="1" applyProtection="1">
      <alignment horizontal="right" vertical="center"/>
      <protection hidden="1"/>
    </xf>
    <xf numFmtId="165" fontId="30" fillId="5" borderId="78" xfId="0" applyNumberFormat="1" applyFont="1" applyFill="1" applyBorder="1" applyAlignment="1" applyProtection="1">
      <alignment horizontal="right" vertical="center"/>
      <protection hidden="1"/>
    </xf>
    <xf numFmtId="165" fontId="29" fillId="5" borderId="76" xfId="0" applyNumberFormat="1" applyFont="1" applyFill="1" applyBorder="1" applyAlignment="1" applyProtection="1">
      <alignment horizontal="right" vertical="center"/>
      <protection hidden="1"/>
    </xf>
    <xf numFmtId="165" fontId="22" fillId="0" borderId="33" xfId="0" applyNumberFormat="1" applyFont="1" applyFill="1" applyBorder="1" applyAlignment="1" applyProtection="1">
      <alignment horizontal="right" vertical="center"/>
      <protection locked="0"/>
    </xf>
    <xf numFmtId="165" fontId="22" fillId="0" borderId="73" xfId="0" applyNumberFormat="1" applyFont="1" applyFill="1" applyBorder="1" applyAlignment="1" applyProtection="1">
      <alignment horizontal="right" vertical="center"/>
      <protection locked="0"/>
    </xf>
    <xf numFmtId="165" fontId="22" fillId="0" borderId="74" xfId="0" applyNumberFormat="1" applyFont="1" applyFill="1" applyBorder="1" applyAlignment="1" applyProtection="1">
      <alignment horizontal="right" vertical="center"/>
      <protection locked="0"/>
    </xf>
    <xf numFmtId="165" fontId="83" fillId="5" borderId="80" xfId="0" applyNumberFormat="1" applyFont="1" applyFill="1" applyBorder="1" applyAlignment="1" applyProtection="1">
      <alignment horizontal="right" vertical="center"/>
      <protection hidden="1"/>
    </xf>
    <xf numFmtId="165" fontId="83" fillId="5" borderId="81" xfId="0" applyNumberFormat="1" applyFont="1" applyFill="1" applyBorder="1" applyAlignment="1" applyProtection="1">
      <alignment horizontal="right" vertical="center"/>
      <protection hidden="1"/>
    </xf>
    <xf numFmtId="165" fontId="30" fillId="5" borderId="74" xfId="0" applyNumberFormat="1" applyFont="1" applyFill="1" applyBorder="1" applyAlignment="1" applyProtection="1">
      <alignment horizontal="right" vertical="center"/>
      <protection hidden="1"/>
    </xf>
    <xf numFmtId="165" fontId="29" fillId="5" borderId="33" xfId="0" applyNumberFormat="1" applyFont="1" applyFill="1" applyBorder="1" applyAlignment="1" applyProtection="1">
      <alignment horizontal="right" vertical="center"/>
      <protection hidden="1"/>
    </xf>
    <xf numFmtId="165" fontId="22" fillId="0" borderId="3" xfId="0" applyNumberFormat="1" applyFont="1" applyFill="1" applyBorder="1" applyAlignment="1" applyProtection="1">
      <alignment horizontal="right" vertical="center"/>
      <protection locked="0"/>
    </xf>
    <xf numFmtId="165" fontId="22" fillId="0" borderId="67" xfId="0" applyNumberFormat="1" applyFont="1" applyFill="1" applyBorder="1" applyAlignment="1" applyProtection="1">
      <alignment horizontal="right" vertical="center"/>
      <protection locked="0"/>
    </xf>
    <xf numFmtId="165" fontId="83" fillId="5" borderId="75" xfId="0" applyNumberFormat="1" applyFont="1" applyFill="1" applyBorder="1" applyAlignment="1" applyProtection="1">
      <alignment horizontal="right" vertical="center"/>
      <protection hidden="1"/>
    </xf>
    <xf numFmtId="165" fontId="83" fillId="5" borderId="0" xfId="0" applyNumberFormat="1" applyFont="1" applyFill="1" applyBorder="1" applyAlignment="1" applyProtection="1">
      <alignment horizontal="right" vertical="center"/>
      <protection hidden="1"/>
    </xf>
    <xf numFmtId="165" fontId="30" fillId="5" borderId="72" xfId="0" applyNumberFormat="1" applyFont="1" applyFill="1" applyBorder="1" applyAlignment="1" applyProtection="1">
      <alignment horizontal="right" vertical="center"/>
      <protection hidden="1"/>
    </xf>
    <xf numFmtId="165" fontId="29" fillId="5" borderId="3" xfId="0" applyNumberFormat="1" applyFont="1" applyFill="1" applyBorder="1" applyAlignment="1" applyProtection="1">
      <alignment horizontal="right" vertical="center"/>
      <protection hidden="1"/>
    </xf>
    <xf numFmtId="165" fontId="22" fillId="0" borderId="125" xfId="0" applyNumberFormat="1" applyFont="1" applyFill="1" applyBorder="1" applyAlignment="1" applyProtection="1">
      <alignment horizontal="right" vertical="center"/>
      <protection locked="0"/>
    </xf>
    <xf numFmtId="165" fontId="22" fillId="0" borderId="126" xfId="0" applyNumberFormat="1" applyFont="1" applyFill="1" applyBorder="1" applyAlignment="1" applyProtection="1">
      <alignment horizontal="right" vertical="center"/>
      <protection locked="0"/>
    </xf>
    <xf numFmtId="165" fontId="22" fillId="0" borderId="127" xfId="0" applyNumberFormat="1" applyFont="1" applyFill="1" applyBorder="1" applyAlignment="1" applyProtection="1">
      <alignment horizontal="right" vertical="center"/>
      <protection locked="0"/>
    </xf>
    <xf numFmtId="165" fontId="83" fillId="5" borderId="129" xfId="0" applyNumberFormat="1" applyFont="1" applyFill="1" applyBorder="1" applyAlignment="1" applyProtection="1">
      <alignment horizontal="right" vertical="center"/>
      <protection hidden="1"/>
    </xf>
    <xf numFmtId="165" fontId="83" fillId="5" borderId="130" xfId="0" applyNumberFormat="1" applyFont="1" applyFill="1" applyBorder="1" applyAlignment="1" applyProtection="1">
      <alignment horizontal="right" vertical="center"/>
      <protection hidden="1"/>
    </xf>
    <xf numFmtId="165" fontId="30" fillId="5" borderId="127" xfId="0" applyNumberFormat="1" applyFont="1" applyFill="1" applyBorder="1" applyAlignment="1" applyProtection="1">
      <alignment horizontal="right" vertical="center"/>
      <protection hidden="1"/>
    </xf>
    <xf numFmtId="165" fontId="29" fillId="5" borderId="125" xfId="0" applyNumberFormat="1" applyFont="1" applyFill="1" applyBorder="1" applyAlignment="1" applyProtection="1">
      <alignment horizontal="right" vertical="center"/>
      <protection hidden="1"/>
    </xf>
    <xf numFmtId="165" fontId="83" fillId="5" borderId="86" xfId="0" applyNumberFormat="1" applyFont="1" applyFill="1" applyBorder="1" applyAlignment="1" applyProtection="1">
      <alignment horizontal="right" vertical="center"/>
      <protection hidden="1"/>
    </xf>
    <xf numFmtId="165" fontId="83" fillId="5" borderId="99" xfId="0" applyNumberFormat="1" applyFont="1" applyFill="1" applyBorder="1" applyAlignment="1" applyProtection="1">
      <alignment horizontal="right" vertical="center"/>
      <protection hidden="1"/>
    </xf>
    <xf numFmtId="165" fontId="30" fillId="5" borderId="98" xfId="0" applyNumberFormat="1" applyFont="1" applyFill="1" applyBorder="1" applyAlignment="1" applyProtection="1">
      <alignment horizontal="right" vertical="center"/>
      <protection hidden="1"/>
    </xf>
    <xf numFmtId="165" fontId="29" fillId="5" borderId="87" xfId="0" applyNumberFormat="1" applyFont="1" applyFill="1" applyBorder="1" applyAlignment="1" applyProtection="1">
      <alignment horizontal="right" vertical="center"/>
      <protection hidden="1"/>
    </xf>
    <xf numFmtId="165" fontId="22" fillId="0" borderId="82" xfId="0" applyNumberFormat="1" applyFont="1" applyFill="1" applyBorder="1" applyAlignment="1" applyProtection="1">
      <alignment horizontal="right" vertical="center"/>
      <protection locked="0"/>
    </xf>
    <xf numFmtId="165" fontId="22" fillId="0" borderId="83" xfId="0" applyNumberFormat="1" applyFont="1" applyFill="1" applyBorder="1" applyAlignment="1" applyProtection="1">
      <alignment horizontal="right" vertical="center"/>
      <protection locked="0"/>
    </xf>
    <xf numFmtId="165" fontId="83" fillId="5" borderId="85" xfId="0" applyNumberFormat="1" applyFont="1" applyFill="1" applyBorder="1" applyAlignment="1" applyProtection="1">
      <alignment horizontal="right" vertical="center"/>
      <protection hidden="1"/>
    </xf>
    <xf numFmtId="165" fontId="83" fillId="5" borderId="92" xfId="0" applyNumberFormat="1" applyFont="1" applyFill="1" applyBorder="1" applyAlignment="1" applyProtection="1">
      <alignment horizontal="right" vertical="center"/>
      <protection hidden="1"/>
    </xf>
    <xf numFmtId="165" fontId="30" fillId="5" borderId="84" xfId="0" applyNumberFormat="1" applyFont="1" applyFill="1" applyBorder="1" applyAlignment="1" applyProtection="1">
      <alignment horizontal="right" vertical="center"/>
      <protection hidden="1"/>
    </xf>
    <xf numFmtId="165" fontId="29" fillId="5" borderId="82" xfId="0" applyNumberFormat="1" applyFont="1" applyFill="1" applyBorder="1" applyAlignment="1" applyProtection="1">
      <alignment horizontal="right" vertical="center"/>
      <protection hidden="1"/>
    </xf>
    <xf numFmtId="165" fontId="29" fillId="5" borderId="32" xfId="0" applyNumberFormat="1" applyFont="1" applyFill="1" applyBorder="1" applyAlignment="1" applyProtection="1">
      <alignment horizontal="right" vertical="center"/>
      <protection hidden="1"/>
    </xf>
    <xf numFmtId="165" fontId="29" fillId="5" borderId="119" xfId="0" applyNumberFormat="1" applyFont="1" applyFill="1" applyBorder="1" applyAlignment="1" applyProtection="1">
      <alignment horizontal="right" vertical="center"/>
      <protection hidden="1"/>
    </xf>
    <xf numFmtId="165" fontId="30" fillId="5" borderId="33" xfId="0" applyNumberFormat="1" applyFont="1" applyFill="1" applyBorder="1" applyAlignment="1" applyProtection="1">
      <alignment horizontal="right" vertical="center"/>
      <protection hidden="1"/>
    </xf>
    <xf numFmtId="165" fontId="29" fillId="5" borderId="124" xfId="0" applyNumberFormat="1" applyFont="1" applyFill="1" applyBorder="1" applyAlignment="1" applyProtection="1">
      <alignment horizontal="right" vertical="center"/>
      <protection hidden="1"/>
    </xf>
    <xf numFmtId="0" fontId="0" fillId="10" borderId="0" xfId="0" applyFill="1" applyProtection="1">
      <protection hidden="1"/>
    </xf>
    <xf numFmtId="0" fontId="0" fillId="0" borderId="0" xfId="0" applyAlignment="1" applyProtection="1">
      <alignment horizontal="center" vertical="center"/>
      <protection hidden="1"/>
    </xf>
    <xf numFmtId="0" fontId="0" fillId="0" borderId="67" xfId="0" applyBorder="1" applyProtection="1">
      <protection hidden="1"/>
    </xf>
    <xf numFmtId="0" fontId="0" fillId="0" borderId="38" xfId="0" applyBorder="1" applyAlignment="1" applyProtection="1">
      <alignment horizontal="center" vertical="center"/>
      <protection hidden="1"/>
    </xf>
    <xf numFmtId="0" fontId="22" fillId="0" borderId="0" xfId="0" applyFont="1" applyFill="1" applyProtection="1">
      <protection hidden="1"/>
    </xf>
    <xf numFmtId="0" fontId="23" fillId="8" borderId="109" xfId="0" applyFont="1" applyFill="1" applyBorder="1" applyProtection="1">
      <protection hidden="1"/>
    </xf>
    <xf numFmtId="0" fontId="22" fillId="4" borderId="65" xfId="0" applyFont="1" applyFill="1" applyBorder="1" applyProtection="1">
      <protection hidden="1"/>
    </xf>
    <xf numFmtId="0" fontId="22" fillId="4" borderId="107" xfId="0" applyFont="1" applyFill="1" applyBorder="1" applyProtection="1">
      <protection hidden="1"/>
    </xf>
    <xf numFmtId="0" fontId="22" fillId="5" borderId="117" xfId="0" applyFont="1" applyFill="1" applyBorder="1" applyProtection="1">
      <protection hidden="1"/>
    </xf>
    <xf numFmtId="0" fontId="22" fillId="0" borderId="100" xfId="0" applyFont="1" applyBorder="1" applyAlignment="1" applyProtection="1">
      <alignment vertical="center"/>
      <protection locked="0"/>
    </xf>
    <xf numFmtId="0" fontId="22" fillId="0" borderId="101" xfId="0" applyFont="1" applyBorder="1" applyAlignment="1" applyProtection="1">
      <alignment vertical="center"/>
      <protection locked="0"/>
    </xf>
    <xf numFmtId="0" fontId="22" fillId="0" borderId="65" xfId="0" applyFont="1" applyBorder="1" applyAlignment="1" applyProtection="1">
      <alignment vertical="center"/>
      <protection locked="0"/>
    </xf>
    <xf numFmtId="0" fontId="22" fillId="0" borderId="128" xfId="0" applyFont="1" applyBorder="1" applyAlignment="1" applyProtection="1">
      <alignment vertical="center"/>
      <protection locked="0"/>
    </xf>
    <xf numFmtId="0" fontId="22" fillId="0" borderId="95" xfId="0" applyFont="1" applyBorder="1"/>
    <xf numFmtId="0" fontId="22" fillId="0" borderId="112" xfId="0" applyFont="1" applyBorder="1"/>
    <xf numFmtId="0" fontId="22" fillId="0" borderId="0" xfId="0" applyFont="1"/>
    <xf numFmtId="49" fontId="51" fillId="0" borderId="42" xfId="0" applyNumberFormat="1" applyFont="1" applyFill="1" applyBorder="1" applyAlignment="1" applyProtection="1">
      <alignment vertical="center" wrapText="1"/>
      <protection locked="0" hidden="1"/>
    </xf>
    <xf numFmtId="49" fontId="51" fillId="0" borderId="20" xfId="0" applyNumberFormat="1" applyFont="1" applyFill="1" applyBorder="1" applyAlignment="1" applyProtection="1">
      <alignment vertical="center" wrapText="1"/>
      <protection locked="0" hidden="1"/>
    </xf>
    <xf numFmtId="49" fontId="51" fillId="0" borderId="9" xfId="0" applyNumberFormat="1" applyFont="1" applyFill="1" applyBorder="1" applyAlignment="1" applyProtection="1">
      <alignment vertical="center" wrapText="1"/>
      <protection locked="0" hidden="1"/>
    </xf>
    <xf numFmtId="165" fontId="41" fillId="4" borderId="176" xfId="0" applyNumberFormat="1" applyFont="1" applyFill="1" applyBorder="1" applyAlignment="1" applyProtection="1">
      <alignment horizontal="right" vertical="center"/>
      <protection hidden="1"/>
    </xf>
    <xf numFmtId="165" fontId="41" fillId="4" borderId="158" xfId="0" applyNumberFormat="1" applyFont="1" applyFill="1" applyBorder="1" applyAlignment="1" applyProtection="1">
      <alignment horizontal="right" vertical="center"/>
      <protection hidden="1"/>
    </xf>
    <xf numFmtId="0" fontId="15" fillId="8" borderId="103" xfId="0" applyNumberFormat="1" applyFont="1" applyFill="1" applyBorder="1" applyAlignment="1" applyProtection="1">
      <alignment horizontal="right" vertical="top"/>
      <protection hidden="1"/>
    </xf>
    <xf numFmtId="0" fontId="14" fillId="4" borderId="0" xfId="0" applyFont="1" applyFill="1" applyBorder="1" applyProtection="1">
      <protection hidden="1"/>
    </xf>
    <xf numFmtId="0" fontId="22" fillId="4" borderId="0" xfId="0" applyNumberFormat="1" applyFont="1" applyFill="1" applyBorder="1" applyAlignment="1" applyProtection="1">
      <alignment vertical="center"/>
      <protection hidden="1"/>
    </xf>
    <xf numFmtId="0" fontId="22" fillId="4" borderId="106" xfId="0" applyNumberFormat="1" applyFont="1" applyFill="1" applyBorder="1" applyAlignment="1" applyProtection="1">
      <alignment vertical="center"/>
      <protection hidden="1"/>
    </xf>
    <xf numFmtId="0" fontId="22" fillId="5" borderId="73" xfId="0" applyNumberFormat="1" applyFont="1" applyFill="1" applyBorder="1" applyAlignment="1" applyProtection="1">
      <alignment horizontal="center" vertical="center"/>
      <protection hidden="1"/>
    </xf>
    <xf numFmtId="0" fontId="32" fillId="0" borderId="101" xfId="0" applyFont="1" applyBorder="1" applyAlignment="1" applyProtection="1">
      <alignment vertical="center"/>
      <protection locked="0"/>
    </xf>
    <xf numFmtId="165" fontId="22" fillId="10" borderId="33" xfId="0" applyNumberFormat="1" applyFont="1" applyFill="1" applyBorder="1" applyAlignment="1" applyProtection="1">
      <alignment horizontal="right" vertical="center"/>
    </xf>
    <xf numFmtId="165" fontId="30" fillId="5" borderId="182" xfId="0" applyNumberFormat="1" applyFont="1" applyFill="1" applyBorder="1" applyAlignment="1" applyProtection="1">
      <alignment horizontal="right" vertical="center"/>
      <protection hidden="1"/>
    </xf>
    <xf numFmtId="165" fontId="83" fillId="5" borderId="172" xfId="0" applyNumberFormat="1" applyFont="1" applyFill="1" applyBorder="1" applyAlignment="1" applyProtection="1">
      <alignment horizontal="right" vertical="center"/>
      <protection hidden="1"/>
    </xf>
    <xf numFmtId="0" fontId="22" fillId="0" borderId="185" xfId="0" applyFont="1" applyFill="1" applyBorder="1" applyAlignment="1" applyProtection="1">
      <alignment vertical="center"/>
      <protection locked="0"/>
    </xf>
    <xf numFmtId="0" fontId="22" fillId="0" borderId="3" xfId="0" applyNumberFormat="1" applyFont="1" applyFill="1" applyBorder="1" applyAlignment="1" applyProtection="1">
      <alignment horizontal="center" vertical="center"/>
      <protection locked="0"/>
    </xf>
    <xf numFmtId="0" fontId="15" fillId="0" borderId="0" xfId="0" applyNumberFormat="1" applyFont="1" applyFill="1" applyBorder="1" applyAlignment="1" applyProtection="1">
      <alignment vertical="top" wrapText="1"/>
      <protection locked="0"/>
    </xf>
    <xf numFmtId="0" fontId="15" fillId="0" borderId="0" xfId="0" applyFont="1" applyAlignment="1">
      <alignment vertical="top" wrapText="1"/>
    </xf>
    <xf numFmtId="0" fontId="15" fillId="0" borderId="0" xfId="0" applyFont="1" applyAlignment="1">
      <alignment vertical="top"/>
    </xf>
    <xf numFmtId="0" fontId="22" fillId="0" borderId="38" xfId="0" applyNumberFormat="1" applyFont="1" applyFill="1" applyBorder="1" applyAlignment="1" applyProtection="1">
      <alignment horizontal="center" vertical="center"/>
      <protection locked="0"/>
    </xf>
    <xf numFmtId="0" fontId="22" fillId="5" borderId="0" xfId="0" applyNumberFormat="1" applyFont="1" applyFill="1" applyBorder="1" applyAlignment="1" applyProtection="1">
      <alignment horizontal="center" vertical="center"/>
      <protection hidden="1"/>
    </xf>
    <xf numFmtId="0" fontId="32" fillId="0" borderId="181" xfId="0" applyFont="1" applyBorder="1" applyAlignment="1">
      <alignment vertical="top" wrapText="1"/>
    </xf>
    <xf numFmtId="0" fontId="5" fillId="0" borderId="0" xfId="0" applyNumberFormat="1" applyFont="1" applyFill="1" applyBorder="1" applyAlignment="1" applyProtection="1">
      <alignment vertical="center" wrapText="1"/>
      <protection locked="0" hidden="1"/>
    </xf>
    <xf numFmtId="0" fontId="5" fillId="0" borderId="0" xfId="0" applyFont="1" applyFill="1" applyBorder="1" applyAlignment="1" applyProtection="1">
      <alignment vertical="center" wrapText="1"/>
      <protection hidden="1"/>
    </xf>
    <xf numFmtId="12" fontId="26" fillId="0" borderId="169" xfId="0" applyNumberFormat="1" applyFont="1" applyFill="1" applyBorder="1" applyAlignment="1" applyProtection="1">
      <alignment horizontal="center" vertical="center"/>
      <protection locked="0"/>
    </xf>
    <xf numFmtId="12" fontId="26" fillId="0" borderId="169" xfId="0" applyNumberFormat="1" applyFont="1" applyFill="1" applyBorder="1" applyAlignment="1" applyProtection="1">
      <alignment horizontal="center" vertical="center" wrapText="1"/>
      <protection locked="0"/>
    </xf>
    <xf numFmtId="2" fontId="26" fillId="0" borderId="169" xfId="0" applyNumberFormat="1" applyFont="1" applyFill="1" applyBorder="1" applyAlignment="1" applyProtection="1">
      <alignment horizontal="left" vertical="center"/>
      <protection locked="0"/>
    </xf>
    <xf numFmtId="2" fontId="26" fillId="0" borderId="169" xfId="0" applyNumberFormat="1" applyFont="1" applyFill="1" applyBorder="1" applyAlignment="1" applyProtection="1">
      <alignment horizontal="center" vertical="center" wrapText="1"/>
      <protection locked="0"/>
    </xf>
    <xf numFmtId="2" fontId="26" fillId="0" borderId="162" xfId="0" applyNumberFormat="1" applyFont="1" applyFill="1" applyBorder="1" applyAlignment="1" applyProtection="1">
      <alignment vertical="center" wrapText="1"/>
      <protection locked="0"/>
    </xf>
    <xf numFmtId="2" fontId="26" fillId="0" borderId="162" xfId="0" applyNumberFormat="1" applyFont="1" applyFill="1" applyBorder="1" applyAlignment="1" applyProtection="1">
      <alignment horizontal="center" vertical="center" wrapText="1"/>
      <protection locked="0"/>
    </xf>
    <xf numFmtId="2" fontId="26" fillId="0" borderId="169" xfId="0" applyNumberFormat="1" applyFont="1" applyFill="1" applyBorder="1" applyAlignment="1" applyProtection="1">
      <alignment vertical="center" wrapText="1"/>
      <protection locked="0"/>
    </xf>
    <xf numFmtId="12" fontId="26" fillId="0" borderId="162" xfId="0" applyNumberFormat="1" applyFont="1" applyFill="1" applyBorder="1" applyAlignment="1" applyProtection="1">
      <alignment horizontal="center" vertical="center"/>
      <protection locked="0"/>
    </xf>
    <xf numFmtId="2" fontId="26" fillId="0" borderId="162" xfId="0" applyNumberFormat="1" applyFont="1" applyFill="1" applyBorder="1" applyAlignment="1" applyProtection="1">
      <alignment horizontal="left" vertical="center"/>
      <protection locked="0"/>
    </xf>
    <xf numFmtId="0" fontId="23" fillId="5" borderId="29" xfId="0" applyNumberFormat="1" applyFont="1" applyFill="1" applyBorder="1" applyAlignment="1" applyProtection="1">
      <alignment horizontal="center" vertical="center"/>
      <protection hidden="1"/>
    </xf>
    <xf numFmtId="2" fontId="26" fillId="0" borderId="168" xfId="0" applyNumberFormat="1" applyFont="1" applyFill="1" applyBorder="1" applyAlignment="1" applyProtection="1">
      <alignment horizontal="center" vertical="center" wrapText="1"/>
      <protection locked="0"/>
    </xf>
    <xf numFmtId="2" fontId="26" fillId="0" borderId="3" xfId="0" applyNumberFormat="1" applyFont="1" applyFill="1" applyBorder="1" applyAlignment="1" applyProtection="1">
      <alignment horizontal="center" vertical="center" wrapText="1"/>
      <protection locked="0"/>
    </xf>
    <xf numFmtId="2" fontId="26" fillId="0" borderId="124" xfId="0" applyNumberFormat="1" applyFont="1" applyFill="1" applyBorder="1" applyAlignment="1" applyProtection="1">
      <alignment horizontal="center" vertical="center" wrapText="1"/>
      <protection locked="0"/>
    </xf>
    <xf numFmtId="0" fontId="22" fillId="5" borderId="0" xfId="0" applyNumberFormat="1" applyFont="1" applyFill="1" applyBorder="1" applyAlignment="1" applyProtection="1">
      <alignment vertical="center"/>
      <protection hidden="1"/>
    </xf>
    <xf numFmtId="165" fontId="22" fillId="0" borderId="78" xfId="0" applyNumberFormat="1" applyFont="1" applyFill="1" applyBorder="1" applyAlignment="1" applyProtection="1">
      <alignment horizontal="right" vertical="center"/>
      <protection locked="0"/>
    </xf>
    <xf numFmtId="165" fontId="22" fillId="0" borderId="72" xfId="0" applyNumberFormat="1" applyFont="1" applyFill="1" applyBorder="1" applyAlignment="1" applyProtection="1">
      <alignment horizontal="right" vertical="center"/>
      <protection locked="0"/>
    </xf>
    <xf numFmtId="165" fontId="22" fillId="0" borderId="84" xfId="0" applyNumberFormat="1" applyFont="1" applyFill="1" applyBorder="1" applyAlignment="1" applyProtection="1">
      <alignment horizontal="right" vertical="center"/>
      <protection locked="0"/>
    </xf>
    <xf numFmtId="165" fontId="83" fillId="5" borderId="165" xfId="0" applyNumberFormat="1" applyFont="1" applyFill="1" applyBorder="1" applyAlignment="1" applyProtection="1">
      <alignment horizontal="right" vertical="center"/>
      <protection hidden="1"/>
    </xf>
    <xf numFmtId="0" fontId="29" fillId="5" borderId="183" xfId="0" applyNumberFormat="1" applyFont="1" applyFill="1" applyBorder="1" applyAlignment="1" applyProtection="1">
      <alignment horizontal="left" vertical="center" indent="1"/>
      <protection hidden="1"/>
    </xf>
    <xf numFmtId="165" fontId="83" fillId="5" borderId="106" xfId="0" applyNumberFormat="1" applyFont="1" applyFill="1" applyBorder="1" applyAlignment="1" applyProtection="1">
      <alignment horizontal="right" vertical="center"/>
      <protection hidden="1"/>
    </xf>
    <xf numFmtId="165" fontId="22" fillId="10" borderId="76" xfId="0" applyNumberFormat="1" applyFont="1" applyFill="1" applyBorder="1" applyAlignment="1" applyProtection="1">
      <alignment horizontal="right" vertical="center"/>
    </xf>
    <xf numFmtId="0" fontId="32" fillId="0" borderId="100" xfId="0" applyFont="1" applyBorder="1" applyAlignment="1" applyProtection="1">
      <alignment vertical="center"/>
      <protection locked="0"/>
    </xf>
    <xf numFmtId="165" fontId="22" fillId="10" borderId="108" xfId="0" applyNumberFormat="1" applyFont="1" applyFill="1" applyBorder="1" applyAlignment="1" applyProtection="1">
      <alignment horizontal="right" vertical="center"/>
    </xf>
    <xf numFmtId="165" fontId="22" fillId="0" borderId="108" xfId="0" applyNumberFormat="1" applyFont="1" applyFill="1" applyBorder="1" applyAlignment="1" applyProtection="1">
      <alignment horizontal="right" vertical="center"/>
      <protection locked="0"/>
    </xf>
    <xf numFmtId="165" fontId="29" fillId="5" borderId="108" xfId="0" applyNumberFormat="1" applyFont="1" applyFill="1" applyBorder="1" applyAlignment="1" applyProtection="1">
      <alignment horizontal="right" vertical="center"/>
      <protection hidden="1"/>
    </xf>
    <xf numFmtId="0" fontId="32" fillId="0" borderId="107" xfId="0" applyFont="1" applyBorder="1" applyAlignment="1" applyProtection="1">
      <alignment vertical="center"/>
      <protection locked="0"/>
    </xf>
    <xf numFmtId="0" fontId="29" fillId="0" borderId="33" xfId="0" applyNumberFormat="1" applyFont="1" applyFill="1" applyBorder="1" applyAlignment="1" applyProtection="1">
      <alignment horizontal="left" vertical="center" indent="1"/>
      <protection locked="0"/>
    </xf>
    <xf numFmtId="0" fontId="29" fillId="0" borderId="82" xfId="0" applyNumberFormat="1" applyFont="1" applyFill="1" applyBorder="1" applyAlignment="1" applyProtection="1">
      <alignment horizontal="left" vertical="center" indent="1"/>
      <protection locked="0"/>
    </xf>
    <xf numFmtId="165" fontId="83" fillId="5" borderId="189" xfId="0" applyNumberFormat="1" applyFont="1" applyFill="1" applyBorder="1" applyAlignment="1" applyProtection="1">
      <alignment horizontal="right" vertical="center"/>
      <protection hidden="1"/>
    </xf>
    <xf numFmtId="165" fontId="83" fillId="5" borderId="176" xfId="0" applyNumberFormat="1" applyFont="1" applyFill="1" applyBorder="1" applyAlignment="1" applyProtection="1">
      <alignment horizontal="right" vertical="center"/>
      <protection hidden="1"/>
    </xf>
    <xf numFmtId="165" fontId="30" fillId="5" borderId="156" xfId="0" applyNumberFormat="1" applyFont="1" applyFill="1" applyBorder="1" applyAlignment="1" applyProtection="1">
      <alignment horizontal="right" vertical="center"/>
      <protection hidden="1"/>
    </xf>
    <xf numFmtId="165" fontId="22" fillId="0" borderId="119" xfId="0" applyNumberFormat="1" applyFont="1" applyFill="1" applyBorder="1" applyAlignment="1" applyProtection="1">
      <alignment horizontal="right" vertical="center"/>
      <protection locked="0"/>
    </xf>
    <xf numFmtId="165" fontId="22" fillId="0" borderId="183" xfId="0" applyNumberFormat="1" applyFont="1" applyFill="1" applyBorder="1" applyAlignment="1" applyProtection="1">
      <alignment horizontal="right" vertical="center"/>
      <protection locked="0"/>
    </xf>
    <xf numFmtId="165" fontId="22" fillId="0" borderId="182" xfId="0" applyNumberFormat="1" applyFont="1" applyFill="1" applyBorder="1" applyAlignment="1" applyProtection="1">
      <alignment horizontal="right" vertical="center"/>
      <protection locked="0"/>
    </xf>
    <xf numFmtId="165" fontId="83" fillId="5" borderId="192" xfId="0" applyNumberFormat="1" applyFont="1" applyFill="1" applyBorder="1" applyAlignment="1" applyProtection="1">
      <alignment horizontal="right" vertical="center"/>
      <protection hidden="1"/>
    </xf>
    <xf numFmtId="0" fontId="23" fillId="5" borderId="164" xfId="0" applyNumberFormat="1" applyFont="1" applyFill="1" applyBorder="1" applyAlignment="1" applyProtection="1">
      <alignment vertical="center"/>
      <protection hidden="1"/>
    </xf>
    <xf numFmtId="0" fontId="23" fillId="5" borderId="193" xfId="0" applyNumberFormat="1" applyFont="1" applyFill="1" applyBorder="1" applyAlignment="1" applyProtection="1">
      <alignment vertical="center"/>
      <protection hidden="1"/>
    </xf>
    <xf numFmtId="0" fontId="35" fillId="5" borderId="193" xfId="0" applyNumberFormat="1" applyFont="1" applyFill="1" applyBorder="1" applyAlignment="1" applyProtection="1">
      <alignment horizontal="center" vertical="center"/>
      <protection hidden="1"/>
    </xf>
    <xf numFmtId="165" fontId="30" fillId="5" borderId="193" xfId="0" applyNumberFormat="1" applyFont="1" applyFill="1" applyBorder="1" applyAlignment="1" applyProtection="1">
      <alignment horizontal="right" vertical="center"/>
      <protection hidden="1"/>
    </xf>
    <xf numFmtId="165" fontId="29" fillId="5" borderId="193" xfId="0" applyNumberFormat="1" applyFont="1" applyFill="1" applyBorder="1" applyAlignment="1" applyProtection="1">
      <alignment horizontal="right" vertical="center"/>
      <protection hidden="1"/>
    </xf>
    <xf numFmtId="0" fontId="22" fillId="5" borderId="188" xfId="0" applyFont="1" applyFill="1" applyBorder="1" applyAlignment="1" applyProtection="1">
      <alignment vertical="center"/>
      <protection hidden="1"/>
    </xf>
    <xf numFmtId="0" fontId="22" fillId="0" borderId="107" xfId="0" applyFont="1" applyBorder="1" applyAlignment="1" applyProtection="1">
      <alignment vertical="center"/>
      <protection locked="0"/>
    </xf>
    <xf numFmtId="165" fontId="30" fillId="10" borderId="193" xfId="0" applyNumberFormat="1" applyFont="1" applyFill="1" applyBorder="1" applyAlignment="1" applyProtection="1">
      <alignment horizontal="right" vertical="center"/>
      <protection hidden="1"/>
    </xf>
    <xf numFmtId="165" fontId="22" fillId="10" borderId="193" xfId="0" applyNumberFormat="1" applyFont="1" applyFill="1" applyBorder="1" applyAlignment="1" applyProtection="1">
      <alignment horizontal="right" vertical="center"/>
      <protection hidden="1"/>
    </xf>
    <xf numFmtId="165" fontId="83" fillId="10" borderId="193" xfId="0" applyNumberFormat="1" applyFont="1" applyFill="1" applyBorder="1" applyAlignment="1" applyProtection="1">
      <alignment horizontal="right" vertical="center"/>
      <protection hidden="1"/>
    </xf>
    <xf numFmtId="0" fontId="29" fillId="5" borderId="179" xfId="0" applyNumberFormat="1" applyFont="1" applyFill="1" applyBorder="1" applyAlignment="1" applyProtection="1">
      <alignment horizontal="left" vertical="center" indent="1"/>
      <protection hidden="1"/>
    </xf>
    <xf numFmtId="0" fontId="29" fillId="5" borderId="180" xfId="0" applyNumberFormat="1" applyFont="1" applyFill="1" applyBorder="1" applyAlignment="1" applyProtection="1">
      <alignment horizontal="left" vertical="center" indent="1"/>
      <protection hidden="1"/>
    </xf>
    <xf numFmtId="0" fontId="22" fillId="5" borderId="73" xfId="0" applyNumberFormat="1" applyFont="1" applyFill="1" applyBorder="1" applyAlignment="1" applyProtection="1">
      <alignment vertical="center"/>
      <protection hidden="1"/>
    </xf>
    <xf numFmtId="0" fontId="22" fillId="5" borderId="183" xfId="0" applyNumberFormat="1" applyFont="1" applyFill="1" applyBorder="1" applyAlignment="1" applyProtection="1">
      <alignment vertical="center"/>
      <protection hidden="1"/>
    </xf>
    <xf numFmtId="0" fontId="29" fillId="5" borderId="184" xfId="0" applyNumberFormat="1" applyFont="1" applyFill="1" applyBorder="1" applyAlignment="1" applyProtection="1">
      <alignment horizontal="left" vertical="center" indent="1"/>
      <protection hidden="1"/>
    </xf>
    <xf numFmtId="0" fontId="29" fillId="5" borderId="195" xfId="0" applyNumberFormat="1" applyFont="1" applyFill="1" applyBorder="1" applyAlignment="1" applyProtection="1">
      <alignment horizontal="left" vertical="center" indent="1"/>
      <protection hidden="1"/>
    </xf>
    <xf numFmtId="0" fontId="111" fillId="0" borderId="0" xfId="0" applyFont="1" applyFill="1" applyProtection="1">
      <protection hidden="1"/>
    </xf>
    <xf numFmtId="0" fontId="111" fillId="0" borderId="0" xfId="0" applyFont="1" applyFill="1" applyAlignment="1" applyProtection="1">
      <alignment horizontal="right"/>
      <protection hidden="1"/>
    </xf>
    <xf numFmtId="0" fontId="22" fillId="5" borderId="108" xfId="0" applyNumberFormat="1" applyFont="1" applyFill="1" applyBorder="1" applyAlignment="1" applyProtection="1">
      <alignment vertical="center"/>
      <protection hidden="1"/>
    </xf>
    <xf numFmtId="49" fontId="0" fillId="0" borderId="0" xfId="0" applyNumberFormat="1" applyBorder="1" applyProtection="1">
      <protection hidden="1"/>
    </xf>
    <xf numFmtId="0" fontId="18" fillId="9" borderId="190" xfId="0" applyFont="1" applyFill="1" applyBorder="1" applyAlignment="1" applyProtection="1">
      <alignment vertical="center" wrapText="1"/>
      <protection hidden="1"/>
    </xf>
    <xf numFmtId="0" fontId="0" fillId="0" borderId="169" xfId="0" applyBorder="1" applyProtection="1">
      <protection hidden="1"/>
    </xf>
    <xf numFmtId="0" fontId="18" fillId="0" borderId="67" xfId="0" applyFont="1" applyFill="1" applyBorder="1" applyAlignment="1" applyProtection="1">
      <alignment horizontal="center" vertical="center"/>
      <protection hidden="1"/>
    </xf>
    <xf numFmtId="0" fontId="18" fillId="0" borderId="0" xfId="0" applyFont="1" applyFill="1" applyBorder="1" applyAlignment="1" applyProtection="1">
      <alignment horizontal="center" vertical="center"/>
      <protection hidden="1"/>
    </xf>
    <xf numFmtId="0" fontId="18" fillId="0" borderId="38" xfId="0" applyFont="1" applyFill="1" applyBorder="1" applyAlignment="1" applyProtection="1">
      <alignment horizontal="center" vertical="center"/>
      <protection hidden="1"/>
    </xf>
    <xf numFmtId="0" fontId="29" fillId="0" borderId="170" xfId="0" applyNumberFormat="1" applyFont="1" applyFill="1" applyBorder="1" applyAlignment="1" applyProtection="1">
      <alignment vertical="center"/>
      <protection hidden="1"/>
    </xf>
    <xf numFmtId="0" fontId="71" fillId="5" borderId="0" xfId="0" applyNumberFormat="1" applyFont="1" applyFill="1" applyBorder="1" applyAlignment="1" applyProtection="1">
      <alignment horizontal="right" vertical="center"/>
      <protection hidden="1"/>
    </xf>
    <xf numFmtId="0" fontId="0" fillId="0" borderId="0" xfId="0" applyFill="1" applyAlignment="1"/>
    <xf numFmtId="0" fontId="3" fillId="2" borderId="0" xfId="0" applyFont="1" applyFill="1" applyBorder="1" applyAlignment="1" applyProtection="1">
      <alignment horizontal="right"/>
      <protection hidden="1"/>
    </xf>
    <xf numFmtId="0" fontId="0" fillId="0" borderId="0" xfId="0" applyFont="1" applyFill="1" applyProtection="1">
      <protection hidden="1"/>
    </xf>
    <xf numFmtId="0" fontId="0" fillId="0" borderId="0" xfId="0" applyFont="1" applyFill="1" applyAlignment="1" applyProtection="1">
      <protection locked="0"/>
    </xf>
    <xf numFmtId="0" fontId="0" fillId="0" borderId="0" xfId="0" applyFont="1" applyFill="1" applyAlignment="1" applyProtection="1">
      <protection hidden="1"/>
    </xf>
    <xf numFmtId="0" fontId="0" fillId="0" borderId="0" xfId="0" applyFont="1" applyFill="1" applyAlignment="1"/>
    <xf numFmtId="0" fontId="0" fillId="0" borderId="0" xfId="0" applyFont="1" applyFill="1"/>
    <xf numFmtId="0" fontId="0" fillId="2" borderId="0" xfId="0" applyFont="1" applyFill="1" applyProtection="1">
      <protection hidden="1"/>
    </xf>
    <xf numFmtId="0" fontId="0" fillId="0" borderId="0" xfId="0" applyFont="1"/>
    <xf numFmtId="1" fontId="0" fillId="0" borderId="0" xfId="0" applyNumberFormat="1" applyFont="1" applyFill="1" applyBorder="1" applyAlignment="1" applyProtection="1">
      <alignment horizontal="center" vertical="center"/>
      <protection locked="0"/>
    </xf>
    <xf numFmtId="0" fontId="0" fillId="0" borderId="165" xfId="0" applyFont="1" applyBorder="1"/>
    <xf numFmtId="0" fontId="0" fillId="0" borderId="199" xfId="0" applyFont="1" applyBorder="1"/>
    <xf numFmtId="0" fontId="19" fillId="0" borderId="187" xfId="0" applyFont="1" applyFill="1" applyBorder="1" applyAlignment="1" applyProtection="1">
      <alignment horizontal="left" vertical="top"/>
      <protection hidden="1"/>
    </xf>
    <xf numFmtId="0" fontId="11" fillId="0" borderId="0" xfId="0" applyFont="1"/>
    <xf numFmtId="0" fontId="19" fillId="0" borderId="187" xfId="0" applyFont="1" applyFill="1" applyBorder="1" applyAlignment="1" applyProtection="1">
      <alignment vertical="top"/>
      <protection hidden="1"/>
    </xf>
    <xf numFmtId="0" fontId="19" fillId="0" borderId="165" xfId="0" applyFont="1" applyFill="1" applyBorder="1" applyAlignment="1" applyProtection="1">
      <alignment vertical="top"/>
      <protection hidden="1"/>
    </xf>
    <xf numFmtId="0" fontId="19" fillId="0" borderId="199" xfId="0" applyFont="1" applyFill="1" applyBorder="1" applyAlignment="1" applyProtection="1">
      <alignment vertical="top"/>
      <protection hidden="1"/>
    </xf>
    <xf numFmtId="0" fontId="21" fillId="0" borderId="0" xfId="0" applyFont="1" applyFill="1" applyProtection="1">
      <protection hidden="1"/>
    </xf>
    <xf numFmtId="1" fontId="19" fillId="0" borderId="187" xfId="0" applyNumberFormat="1" applyFont="1" applyFill="1" applyBorder="1" applyAlignment="1" applyProtection="1">
      <alignment horizontal="left" vertical="top"/>
    </xf>
    <xf numFmtId="1" fontId="19" fillId="0" borderId="199" xfId="0" applyNumberFormat="1" applyFont="1" applyFill="1" applyBorder="1" applyAlignment="1" applyProtection="1">
      <alignment horizontal="left" vertical="top"/>
    </xf>
    <xf numFmtId="1" fontId="19" fillId="0" borderId="165" xfId="0" applyNumberFormat="1" applyFont="1" applyFill="1" applyBorder="1" applyAlignment="1" applyProtection="1">
      <alignment horizontal="center" vertical="center"/>
    </xf>
    <xf numFmtId="0" fontId="19" fillId="0" borderId="199" xfId="0" applyFont="1" applyFill="1" applyBorder="1" applyAlignment="1" applyProtection="1"/>
    <xf numFmtId="0" fontId="21" fillId="0" borderId="0" xfId="0" applyFont="1" applyFill="1" applyAlignment="1" applyProtection="1">
      <protection hidden="1"/>
    </xf>
    <xf numFmtId="0" fontId="21" fillId="0" borderId="0" xfId="0" applyFont="1" applyFill="1" applyAlignment="1"/>
    <xf numFmtId="0" fontId="21" fillId="0" borderId="0" xfId="0" applyFont="1" applyFill="1"/>
    <xf numFmtId="0" fontId="19" fillId="0" borderId="190" xfId="0" applyFont="1" applyFill="1" applyBorder="1" applyAlignment="1" applyProtection="1">
      <alignment horizontal="left" vertical="top"/>
      <protection hidden="1"/>
    </xf>
    <xf numFmtId="0" fontId="19" fillId="0" borderId="0" xfId="0" applyFont="1" applyFill="1" applyProtection="1">
      <protection hidden="1"/>
    </xf>
    <xf numFmtId="0" fontId="19" fillId="0" borderId="0" xfId="0" applyFont="1" applyFill="1"/>
    <xf numFmtId="0" fontId="19" fillId="2" borderId="0" xfId="0" applyFont="1" applyFill="1" applyProtection="1">
      <protection hidden="1"/>
    </xf>
    <xf numFmtId="0" fontId="19" fillId="0" borderId="0" xfId="0" applyFont="1" applyFill="1" applyBorder="1" applyAlignment="1" applyProtection="1">
      <alignment horizontal="left" vertical="top"/>
      <protection hidden="1"/>
    </xf>
    <xf numFmtId="0" fontId="19" fillId="2" borderId="38" xfId="0" applyFont="1" applyFill="1" applyBorder="1" applyProtection="1">
      <protection hidden="1"/>
    </xf>
    <xf numFmtId="0" fontId="19" fillId="2" borderId="0" xfId="0" applyFont="1" applyFill="1"/>
    <xf numFmtId="0" fontId="19" fillId="0" borderId="0" xfId="0" applyFont="1"/>
    <xf numFmtId="1" fontId="19" fillId="0" borderId="199" xfId="0" applyNumberFormat="1" applyFont="1" applyFill="1" applyBorder="1" applyAlignment="1" applyProtection="1">
      <alignment horizontal="center" vertical="center"/>
    </xf>
    <xf numFmtId="0" fontId="19" fillId="0" borderId="187" xfId="0" applyFont="1" applyFill="1" applyBorder="1" applyProtection="1"/>
    <xf numFmtId="0" fontId="19" fillId="0" borderId="199" xfId="0" applyFont="1" applyFill="1" applyBorder="1" applyAlignment="1" applyProtection="1">
      <alignment vertical="center"/>
    </xf>
    <xf numFmtId="0" fontId="19" fillId="0" borderId="165" xfId="0" applyFont="1" applyFill="1" applyBorder="1" applyAlignment="1" applyProtection="1">
      <alignment vertical="center"/>
    </xf>
    <xf numFmtId="0" fontId="19" fillId="0" borderId="165" xfId="0" applyFont="1" applyFill="1" applyBorder="1" applyProtection="1"/>
    <xf numFmtId="0" fontId="19" fillId="0" borderId="0" xfId="0" applyFont="1" applyProtection="1"/>
    <xf numFmtId="0" fontId="19" fillId="0" borderId="67" xfId="0" applyFont="1" applyBorder="1" applyAlignment="1">
      <alignment vertical="center"/>
    </xf>
    <xf numFmtId="0" fontId="19" fillId="0" borderId="0" xfId="0" applyFont="1" applyBorder="1" applyAlignment="1">
      <alignment vertical="center"/>
    </xf>
    <xf numFmtId="0" fontId="19" fillId="0" borderId="38" xfId="0" applyFont="1" applyBorder="1" applyAlignment="1">
      <alignment vertical="center"/>
    </xf>
    <xf numFmtId="0" fontId="19" fillId="0" borderId="190" xfId="0" applyFont="1" applyBorder="1"/>
    <xf numFmtId="0" fontId="19" fillId="0" borderId="187" xfId="0" applyFont="1" applyBorder="1"/>
    <xf numFmtId="0" fontId="19" fillId="0" borderId="199" xfId="0" applyFont="1" applyBorder="1"/>
    <xf numFmtId="0" fontId="0" fillId="0" borderId="0" xfId="0" applyBorder="1" applyAlignment="1" applyProtection="1">
      <alignment horizontal="center" vertical="center"/>
      <protection locked="0"/>
    </xf>
    <xf numFmtId="0" fontId="3" fillId="0" borderId="0" xfId="0" applyNumberFormat="1" applyFont="1" applyFill="1" applyBorder="1" applyAlignment="1" applyProtection="1">
      <protection hidden="1"/>
    </xf>
    <xf numFmtId="49" fontId="22" fillId="0" borderId="0" xfId="0" applyNumberFormat="1" applyFont="1" applyFill="1" applyBorder="1" applyAlignment="1" applyProtection="1">
      <alignment horizontal="right"/>
    </xf>
    <xf numFmtId="0" fontId="43" fillId="0" borderId="0" xfId="0" applyFont="1" applyFill="1" applyProtection="1">
      <protection hidden="1"/>
    </xf>
    <xf numFmtId="0" fontId="43" fillId="0" borderId="0" xfId="0" applyFont="1" applyFill="1" applyAlignment="1" applyProtection="1">
      <protection hidden="1"/>
    </xf>
    <xf numFmtId="0" fontId="43" fillId="0" borderId="0" xfId="0" applyFont="1" applyFill="1" applyAlignment="1"/>
    <xf numFmtId="0" fontId="43" fillId="0" borderId="0" xfId="0" applyFont="1" applyFill="1"/>
    <xf numFmtId="0" fontId="43" fillId="2" borderId="0" xfId="0" applyFont="1" applyFill="1" applyProtection="1">
      <protection hidden="1"/>
    </xf>
    <xf numFmtId="0" fontId="43" fillId="0" borderId="0" xfId="0" applyFont="1"/>
    <xf numFmtId="0" fontId="0" fillId="0" borderId="0" xfId="0" applyFont="1" applyFill="1" applyAlignment="1" applyProtection="1">
      <alignment vertical="center"/>
      <protection hidden="1"/>
    </xf>
    <xf numFmtId="0" fontId="0" fillId="0" borderId="0" xfId="0" applyFont="1" applyFill="1" applyAlignment="1">
      <alignment vertical="center"/>
    </xf>
    <xf numFmtId="0" fontId="0" fillId="2" borderId="0" xfId="0" applyFont="1" applyFill="1" applyAlignment="1" applyProtection="1">
      <alignment vertical="center"/>
      <protection hidden="1"/>
    </xf>
    <xf numFmtId="0" fontId="0" fillId="0" borderId="0" xfId="0" applyFont="1" applyAlignment="1">
      <alignment vertical="center"/>
    </xf>
    <xf numFmtId="0" fontId="18" fillId="11" borderId="60" xfId="0" applyFont="1" applyFill="1" applyBorder="1" applyAlignment="1">
      <alignment vertical="center"/>
    </xf>
    <xf numFmtId="0" fontId="0" fillId="11" borderId="193" xfId="0" applyFont="1" applyFill="1" applyBorder="1" applyAlignment="1">
      <alignment vertical="center"/>
    </xf>
    <xf numFmtId="0" fontId="0" fillId="11" borderId="193" xfId="0" applyFill="1" applyBorder="1" applyAlignment="1">
      <alignment horizontal="right" vertical="center"/>
    </xf>
    <xf numFmtId="0" fontId="0" fillId="11" borderId="163" xfId="0" applyFont="1" applyFill="1" applyBorder="1" applyAlignment="1">
      <alignment vertical="center"/>
    </xf>
    <xf numFmtId="0" fontId="19" fillId="0" borderId="190" xfId="0" applyFont="1" applyFill="1" applyBorder="1" applyAlignment="1" applyProtection="1"/>
    <xf numFmtId="0" fontId="81" fillId="0" borderId="0" xfId="0" applyFont="1" applyFill="1" applyAlignment="1" applyProtection="1">
      <alignment horizontal="left" indent="1"/>
      <protection locked="0"/>
    </xf>
    <xf numFmtId="0" fontId="43" fillId="0" borderId="23" xfId="0" applyFont="1" applyBorder="1" applyAlignment="1" applyProtection="1">
      <alignment horizontal="center" vertical="center"/>
      <protection locked="0"/>
    </xf>
    <xf numFmtId="0" fontId="43" fillId="0" borderId="169" xfId="0" applyFont="1" applyBorder="1" applyAlignment="1" applyProtection="1">
      <alignment horizontal="center" vertical="center"/>
      <protection locked="0"/>
    </xf>
    <xf numFmtId="0" fontId="0" fillId="0" borderId="23" xfId="0" applyBorder="1" applyProtection="1">
      <protection hidden="1"/>
    </xf>
    <xf numFmtId="0" fontId="19" fillId="0" borderId="0" xfId="0" applyFont="1" applyBorder="1" applyAlignment="1">
      <alignment horizontal="left" vertical="top"/>
    </xf>
    <xf numFmtId="0" fontId="0" fillId="0" borderId="0" xfId="0" applyBorder="1" applyAlignment="1">
      <alignment horizontal="left" vertical="top"/>
    </xf>
    <xf numFmtId="0" fontId="121" fillId="0" borderId="0" xfId="0" applyFont="1" applyBorder="1" applyAlignment="1">
      <alignment horizontal="right"/>
    </xf>
    <xf numFmtId="0" fontId="0" fillId="0" borderId="200" xfId="0" applyFont="1" applyFill="1" applyBorder="1" applyAlignment="1">
      <alignment vertical="top"/>
    </xf>
    <xf numFmtId="0" fontId="0" fillId="0" borderId="201" xfId="0" applyFill="1" applyBorder="1"/>
    <xf numFmtId="0" fontId="49" fillId="2" borderId="0" xfId="0" applyFont="1" applyFill="1" applyProtection="1">
      <protection hidden="1"/>
    </xf>
    <xf numFmtId="0" fontId="49" fillId="0" borderId="76" xfId="0" applyFont="1" applyBorder="1" applyProtection="1">
      <protection locked="0"/>
    </xf>
    <xf numFmtId="0" fontId="49" fillId="0" borderId="0" xfId="0" applyFont="1"/>
    <xf numFmtId="0" fontId="49" fillId="0" borderId="33" xfId="0" applyFont="1" applyBorder="1" applyProtection="1">
      <protection locked="0"/>
    </xf>
    <xf numFmtId="0" fontId="49" fillId="0" borderId="108" xfId="0" applyFont="1" applyBorder="1" applyProtection="1">
      <protection locked="0"/>
    </xf>
    <xf numFmtId="1" fontId="18" fillId="0" borderId="169" xfId="0" applyNumberFormat="1" applyFont="1" applyFill="1" applyBorder="1" applyAlignment="1" applyProtection="1">
      <alignment horizontal="center" vertical="center"/>
      <protection locked="0"/>
    </xf>
    <xf numFmtId="0" fontId="121" fillId="0" borderId="170" xfId="0" applyFont="1" applyBorder="1" applyAlignment="1" applyProtection="1">
      <protection locked="0"/>
    </xf>
    <xf numFmtId="0" fontId="0" fillId="0" borderId="170" xfId="0" applyBorder="1" applyAlignment="1">
      <alignment vertical="center"/>
    </xf>
    <xf numFmtId="0" fontId="0" fillId="0" borderId="0" xfId="0" applyBorder="1" applyAlignment="1" applyProtection="1">
      <protection hidden="1"/>
    </xf>
    <xf numFmtId="0" fontId="0" fillId="0" borderId="38" xfId="0" applyBorder="1" applyProtection="1"/>
    <xf numFmtId="0" fontId="0" fillId="0" borderId="0" xfId="0" applyBorder="1" applyProtection="1"/>
    <xf numFmtId="0" fontId="18" fillId="0" borderId="0" xfId="0" applyFont="1" applyFill="1" applyBorder="1" applyAlignment="1" applyProtection="1">
      <alignment vertical="center"/>
      <protection hidden="1"/>
    </xf>
    <xf numFmtId="0" fontId="0" fillId="0" borderId="170" xfId="0" applyBorder="1" applyProtection="1"/>
    <xf numFmtId="0" fontId="0" fillId="0" borderId="23" xfId="0" applyBorder="1" applyProtection="1"/>
    <xf numFmtId="0" fontId="0" fillId="0" borderId="38" xfId="0" applyBorder="1" applyAlignment="1" applyProtection="1">
      <protection hidden="1"/>
    </xf>
    <xf numFmtId="0" fontId="0" fillId="0" borderId="55" xfId="0" applyBorder="1" applyProtection="1"/>
    <xf numFmtId="164" fontId="49" fillId="0" borderId="169" xfId="0" applyNumberFormat="1" applyFont="1" applyFill="1" applyBorder="1" applyAlignment="1" applyProtection="1">
      <alignment horizontal="center" vertical="center"/>
      <protection locked="0"/>
    </xf>
    <xf numFmtId="0" fontId="0" fillId="0" borderId="169" xfId="0" applyFont="1" applyBorder="1" applyAlignment="1" applyProtection="1">
      <alignment horizontal="center" vertical="center"/>
      <protection locked="0"/>
    </xf>
    <xf numFmtId="164" fontId="43" fillId="0" borderId="169" xfId="0" applyNumberFormat="1" applyFont="1" applyBorder="1" applyAlignment="1" applyProtection="1">
      <alignment horizontal="center" vertical="center"/>
      <protection locked="0"/>
    </xf>
    <xf numFmtId="169" fontId="43" fillId="0" borderId="169" xfId="0" applyNumberFormat="1" applyFont="1" applyBorder="1" applyAlignment="1" applyProtection="1">
      <alignment horizontal="center" vertical="center"/>
      <protection locked="0"/>
    </xf>
    <xf numFmtId="0" fontId="0" fillId="0" borderId="184"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0" fillId="0" borderId="158" xfId="0" applyBorder="1" applyAlignment="1" applyProtection="1">
      <alignment horizontal="center" vertical="center"/>
      <protection locked="0"/>
    </xf>
    <xf numFmtId="0" fontId="0" fillId="0" borderId="187" xfId="0" applyFill="1" applyBorder="1" applyAlignment="1" applyProtection="1">
      <alignment horizontal="left" vertical="center" indent="1"/>
      <protection locked="0" hidden="1"/>
    </xf>
    <xf numFmtId="0" fontId="29" fillId="0" borderId="73" xfId="0" applyNumberFormat="1" applyFont="1" applyFill="1" applyBorder="1" applyAlignment="1" applyProtection="1">
      <alignment horizontal="left" vertical="center" indent="1"/>
      <protection locked="0" hidden="1"/>
    </xf>
    <xf numFmtId="0" fontId="0" fillId="0" borderId="55" xfId="0" applyFill="1" applyBorder="1" applyAlignment="1" applyProtection="1">
      <alignment horizontal="left" vertical="center" indent="1"/>
      <protection locked="0" hidden="1"/>
    </xf>
    <xf numFmtId="0" fontId="23" fillId="8" borderId="109" xfId="0" applyFont="1" applyFill="1" applyBorder="1" applyProtection="1">
      <protection locked="0" hidden="1"/>
    </xf>
    <xf numFmtId="0" fontId="22" fillId="4" borderId="65" xfId="0" applyFont="1" applyFill="1" applyBorder="1" applyProtection="1">
      <protection locked="0" hidden="1"/>
    </xf>
    <xf numFmtId="0" fontId="22" fillId="4" borderId="107" xfId="0" applyFont="1" applyFill="1" applyBorder="1" applyProtection="1">
      <protection locked="0" hidden="1"/>
    </xf>
    <xf numFmtId="0" fontId="17" fillId="2" borderId="0" xfId="0" applyFont="1" applyFill="1" applyAlignment="1">
      <alignment horizontal="left" vertical="center"/>
    </xf>
    <xf numFmtId="0" fontId="123" fillId="2" borderId="0" xfId="0" applyFont="1" applyFill="1"/>
    <xf numFmtId="0" fontId="124" fillId="2" borderId="0" xfId="0" applyFont="1" applyFill="1" applyAlignment="1">
      <alignment horizontal="right"/>
    </xf>
    <xf numFmtId="0" fontId="125" fillId="2" borderId="0" xfId="0" quotePrefix="1" applyFont="1" applyFill="1" applyAlignment="1">
      <alignment horizontal="center"/>
    </xf>
    <xf numFmtId="0" fontId="125" fillId="2" borderId="0" xfId="0" applyFont="1" applyFill="1" applyAlignment="1"/>
    <xf numFmtId="49" fontId="127" fillId="0" borderId="0" xfId="0" applyNumberFormat="1" applyFont="1" applyFill="1" applyBorder="1" applyAlignment="1" applyProtection="1">
      <protection locked="0"/>
    </xf>
    <xf numFmtId="0" fontId="22" fillId="5" borderId="76" xfId="0" applyNumberFormat="1" applyFont="1" applyFill="1" applyBorder="1" applyAlignment="1" applyProtection="1">
      <alignment horizontal="center" vertical="center"/>
      <protection hidden="1"/>
    </xf>
    <xf numFmtId="0" fontId="22" fillId="5" borderId="33" xfId="0" applyNumberFormat="1" applyFont="1" applyFill="1" applyBorder="1" applyAlignment="1" applyProtection="1">
      <alignment horizontal="center" vertical="center"/>
      <protection hidden="1"/>
    </xf>
    <xf numFmtId="0" fontId="22" fillId="5" borderId="108" xfId="0" applyNumberFormat="1" applyFont="1" applyFill="1" applyBorder="1" applyAlignment="1" applyProtection="1">
      <alignment horizontal="center" vertical="center"/>
      <protection hidden="1"/>
    </xf>
    <xf numFmtId="0" fontId="22" fillId="5" borderId="88" xfId="0" applyNumberFormat="1" applyFont="1" applyFill="1" applyBorder="1" applyAlignment="1" applyProtection="1">
      <alignment vertical="center"/>
      <protection hidden="1"/>
    </xf>
    <xf numFmtId="0" fontId="22" fillId="5" borderId="179" xfId="0" applyNumberFormat="1" applyFont="1" applyFill="1" applyBorder="1" applyAlignment="1" applyProtection="1">
      <alignment vertical="center"/>
      <protection hidden="1"/>
    </xf>
    <xf numFmtId="0" fontId="22" fillId="5" borderId="89" xfId="0" applyNumberFormat="1" applyFont="1" applyFill="1" applyBorder="1" applyAlignment="1" applyProtection="1">
      <alignment vertical="center"/>
      <protection hidden="1"/>
    </xf>
    <xf numFmtId="0" fontId="22" fillId="5" borderId="180" xfId="0" applyNumberFormat="1" applyFont="1" applyFill="1" applyBorder="1" applyAlignment="1" applyProtection="1">
      <alignment vertical="center"/>
      <protection hidden="1"/>
    </xf>
    <xf numFmtId="0" fontId="22" fillId="5" borderId="196" xfId="0" applyNumberFormat="1" applyFont="1" applyFill="1" applyBorder="1" applyAlignment="1" applyProtection="1">
      <alignment vertical="center"/>
      <protection hidden="1"/>
    </xf>
    <xf numFmtId="0" fontId="22" fillId="5" borderId="210" xfId="0" applyNumberFormat="1" applyFont="1" applyFill="1" applyBorder="1" applyAlignment="1" applyProtection="1">
      <alignment vertical="center"/>
      <protection hidden="1"/>
    </xf>
    <xf numFmtId="0" fontId="29" fillId="5" borderId="89" xfId="0" applyNumberFormat="1" applyFont="1" applyFill="1" applyBorder="1" applyAlignment="1" applyProtection="1">
      <alignment vertical="center"/>
      <protection locked="0"/>
    </xf>
    <xf numFmtId="0" fontId="29" fillId="5" borderId="180" xfId="0" applyNumberFormat="1" applyFont="1" applyFill="1" applyBorder="1" applyAlignment="1" applyProtection="1">
      <alignment vertical="center"/>
      <protection locked="0"/>
    </xf>
    <xf numFmtId="0" fontId="22" fillId="5" borderId="186" xfId="0" applyNumberFormat="1" applyFont="1" applyFill="1" applyBorder="1" applyAlignment="1" applyProtection="1">
      <alignment vertical="top"/>
      <protection locked="0"/>
    </xf>
    <xf numFmtId="0" fontId="22" fillId="5" borderId="211" xfId="0" applyNumberFormat="1" applyFont="1" applyFill="1" applyBorder="1" applyAlignment="1" applyProtection="1">
      <alignment vertical="top"/>
      <protection locked="0"/>
    </xf>
    <xf numFmtId="0" fontId="23" fillId="4" borderId="28" xfId="0" applyNumberFormat="1" applyFont="1" applyFill="1" applyBorder="1" applyAlignment="1" applyProtection="1">
      <alignment horizontal="center" vertical="center" textRotation="90" wrapText="1"/>
      <protection hidden="1"/>
    </xf>
    <xf numFmtId="0" fontId="23" fillId="4" borderId="28" xfId="0" applyFont="1" applyFill="1" applyBorder="1" applyAlignment="1" applyProtection="1">
      <alignment horizontal="center" vertical="center" textRotation="90" wrapText="1"/>
      <protection hidden="1"/>
    </xf>
    <xf numFmtId="12" fontId="23" fillId="4" borderId="28" xfId="0" applyNumberFormat="1" applyFont="1" applyFill="1" applyBorder="1" applyAlignment="1" applyProtection="1">
      <alignment horizontal="center" vertical="center" textRotation="90"/>
      <protection hidden="1"/>
    </xf>
    <xf numFmtId="0" fontId="27" fillId="5" borderId="68" xfId="0" applyNumberFormat="1" applyFont="1" applyFill="1" applyBorder="1" applyAlignment="1" applyProtection="1">
      <alignment horizontal="center" vertical="center" wrapText="1"/>
      <protection hidden="1"/>
    </xf>
    <xf numFmtId="0" fontId="27" fillId="5" borderId="68" xfId="0" applyNumberFormat="1" applyFont="1" applyFill="1" applyBorder="1" applyAlignment="1" applyProtection="1">
      <alignment horizontal="center" vertical="center"/>
      <protection hidden="1"/>
    </xf>
    <xf numFmtId="0" fontId="23" fillId="4" borderId="28" xfId="0" applyFont="1" applyFill="1" applyBorder="1" applyAlignment="1" applyProtection="1">
      <alignment horizontal="center" vertical="center" wrapText="1"/>
      <protection hidden="1"/>
    </xf>
    <xf numFmtId="165" fontId="27" fillId="14" borderId="56" xfId="0" applyNumberFormat="1" applyFont="1" applyFill="1" applyBorder="1" applyAlignment="1" applyProtection="1">
      <alignment horizontal="right" vertical="center"/>
      <protection hidden="1"/>
    </xf>
    <xf numFmtId="165" fontId="26" fillId="14" borderId="38" xfId="0" applyNumberFormat="1" applyFont="1" applyFill="1" applyBorder="1" applyAlignment="1" applyProtection="1">
      <alignment horizontal="right" vertical="center"/>
      <protection hidden="1"/>
    </xf>
    <xf numFmtId="165" fontId="27" fillId="14" borderId="28" xfId="0" applyNumberFormat="1" applyFont="1" applyFill="1" applyBorder="1" applyAlignment="1" applyProtection="1">
      <alignment horizontal="right" vertical="center"/>
      <protection hidden="1"/>
    </xf>
    <xf numFmtId="165" fontId="104" fillId="14" borderId="76" xfId="0" applyNumberFormat="1" applyFont="1" applyFill="1" applyBorder="1" applyAlignment="1" applyProtection="1">
      <alignment horizontal="right" vertical="center"/>
      <protection hidden="1"/>
    </xf>
    <xf numFmtId="165" fontId="104" fillId="14" borderId="33" xfId="0" applyNumberFormat="1" applyFont="1" applyFill="1" applyBorder="1" applyAlignment="1" applyProtection="1">
      <alignment horizontal="right" vertical="center"/>
      <protection hidden="1"/>
    </xf>
    <xf numFmtId="165" fontId="104" fillId="14" borderId="119" xfId="0" applyNumberFormat="1" applyFont="1" applyFill="1" applyBorder="1" applyAlignment="1" applyProtection="1">
      <alignment horizontal="right" vertical="center"/>
      <protection hidden="1"/>
    </xf>
    <xf numFmtId="165" fontId="128" fillId="14" borderId="3" xfId="0" applyNumberFormat="1" applyFont="1" applyFill="1" applyBorder="1" applyAlignment="1" applyProtection="1">
      <alignment horizontal="right" vertical="center"/>
      <protection hidden="1"/>
    </xf>
    <xf numFmtId="165" fontId="104" fillId="14" borderId="3" xfId="0" applyNumberFormat="1" applyFont="1" applyFill="1" applyBorder="1" applyAlignment="1" applyProtection="1">
      <alignment horizontal="right" vertical="center"/>
      <protection hidden="1"/>
    </xf>
    <xf numFmtId="165" fontId="128" fillId="14" borderId="108" xfId="0" applyNumberFormat="1" applyFont="1" applyFill="1" applyBorder="1" applyAlignment="1" applyProtection="1">
      <alignment horizontal="right" vertical="center"/>
      <protection hidden="1"/>
    </xf>
    <xf numFmtId="165" fontId="104" fillId="14" borderId="108" xfId="0" applyNumberFormat="1" applyFont="1" applyFill="1" applyBorder="1" applyAlignment="1" applyProtection="1">
      <alignment horizontal="right" vertical="center"/>
      <protection hidden="1"/>
    </xf>
    <xf numFmtId="165" fontId="128" fillId="14" borderId="76" xfId="0" applyNumberFormat="1" applyFont="1" applyFill="1" applyBorder="1" applyAlignment="1" applyProtection="1">
      <alignment horizontal="right" vertical="center"/>
      <protection hidden="1"/>
    </xf>
    <xf numFmtId="165" fontId="128" fillId="14" borderId="33" xfId="0" applyNumberFormat="1" applyFont="1" applyFill="1" applyBorder="1" applyAlignment="1" applyProtection="1">
      <alignment horizontal="right" vertical="center"/>
      <protection hidden="1"/>
    </xf>
    <xf numFmtId="165" fontId="128" fillId="14" borderId="87" xfId="0" applyNumberFormat="1" applyFont="1" applyFill="1" applyBorder="1" applyAlignment="1" applyProtection="1">
      <alignment horizontal="right" vertical="center"/>
      <protection hidden="1"/>
    </xf>
    <xf numFmtId="165" fontId="104" fillId="14" borderId="87" xfId="0" applyNumberFormat="1" applyFont="1" applyFill="1" applyBorder="1" applyAlignment="1" applyProtection="1">
      <alignment horizontal="right" vertical="center"/>
      <protection hidden="1"/>
    </xf>
    <xf numFmtId="165" fontId="128" fillId="14" borderId="119" xfId="0" applyNumberFormat="1" applyFont="1" applyFill="1" applyBorder="1" applyAlignment="1" applyProtection="1">
      <alignment horizontal="right" vertical="center"/>
      <protection hidden="1"/>
    </xf>
    <xf numFmtId="165" fontId="128" fillId="14" borderId="82" xfId="0" applyNumberFormat="1" applyFont="1" applyFill="1" applyBorder="1" applyAlignment="1" applyProtection="1">
      <alignment horizontal="right" vertical="center"/>
      <protection hidden="1"/>
    </xf>
    <xf numFmtId="165" fontId="104" fillId="14" borderId="82" xfId="0" applyNumberFormat="1" applyFont="1" applyFill="1" applyBorder="1" applyAlignment="1" applyProtection="1">
      <alignment horizontal="right" vertical="center"/>
      <protection hidden="1"/>
    </xf>
    <xf numFmtId="165" fontId="22" fillId="10" borderId="179" xfId="0" applyNumberFormat="1" applyFont="1" applyFill="1" applyBorder="1" applyAlignment="1" applyProtection="1">
      <alignment horizontal="right" vertical="center"/>
    </xf>
    <xf numFmtId="165" fontId="22" fillId="10" borderId="180" xfId="0" applyNumberFormat="1" applyFont="1" applyFill="1" applyBorder="1" applyAlignment="1" applyProtection="1">
      <alignment horizontal="right" vertical="center"/>
    </xf>
    <xf numFmtId="165" fontId="22" fillId="10" borderId="158" xfId="0" applyNumberFormat="1" applyFont="1" applyFill="1" applyBorder="1" applyAlignment="1" applyProtection="1">
      <alignment horizontal="right" vertical="center"/>
    </xf>
    <xf numFmtId="165" fontId="22" fillId="10" borderId="213" xfId="0" applyNumberFormat="1" applyFont="1" applyFill="1" applyBorder="1" applyAlignment="1" applyProtection="1">
      <alignment horizontal="right" vertical="center"/>
    </xf>
    <xf numFmtId="165" fontId="22" fillId="10" borderId="214" xfId="0" applyNumberFormat="1" applyFont="1" applyFill="1" applyBorder="1" applyAlignment="1" applyProtection="1">
      <alignment horizontal="right" vertical="center"/>
    </xf>
    <xf numFmtId="165" fontId="22" fillId="10" borderId="161" xfId="0" applyNumberFormat="1" applyFont="1" applyFill="1" applyBorder="1" applyAlignment="1" applyProtection="1">
      <alignment horizontal="right" vertical="center"/>
    </xf>
    <xf numFmtId="165" fontId="22" fillId="4" borderId="38" xfId="0" applyNumberFormat="1" applyFont="1" applyFill="1" applyBorder="1" applyAlignment="1" applyProtection="1">
      <alignment horizontal="right" vertical="center"/>
      <protection hidden="1"/>
    </xf>
    <xf numFmtId="0" fontId="32" fillId="5" borderId="215" xfId="0" applyNumberFormat="1" applyFont="1" applyFill="1" applyBorder="1" applyAlignment="1" applyProtection="1">
      <alignment horizontal="center" vertical="center"/>
      <protection hidden="1"/>
    </xf>
    <xf numFmtId="0" fontId="32" fillId="5" borderId="216" xfId="0" applyNumberFormat="1" applyFont="1" applyFill="1" applyBorder="1" applyAlignment="1" applyProtection="1">
      <alignment horizontal="center" vertical="center"/>
      <protection hidden="1"/>
    </xf>
    <xf numFmtId="0" fontId="34" fillId="5" borderId="216" xfId="0" applyNumberFormat="1" applyFont="1" applyFill="1" applyBorder="1" applyAlignment="1" applyProtection="1">
      <alignment horizontal="center" vertical="center"/>
      <protection hidden="1"/>
    </xf>
    <xf numFmtId="0" fontId="32" fillId="5" borderId="217" xfId="0" applyNumberFormat="1" applyFont="1" applyFill="1" applyBorder="1" applyAlignment="1" applyProtection="1">
      <alignment horizontal="center" vertical="center"/>
      <protection hidden="1"/>
    </xf>
    <xf numFmtId="165" fontId="41" fillId="8" borderId="218" xfId="0" applyNumberFormat="1" applyFont="1" applyFill="1" applyBorder="1" applyAlignment="1" applyProtection="1">
      <alignment horizontal="right" vertical="center"/>
      <protection hidden="1"/>
    </xf>
    <xf numFmtId="165" fontId="41" fillId="4" borderId="216" xfId="0" applyNumberFormat="1" applyFont="1" applyFill="1" applyBorder="1" applyAlignment="1" applyProtection="1">
      <alignment horizontal="right" vertical="center"/>
      <protection hidden="1"/>
    </xf>
    <xf numFmtId="165" fontId="23" fillId="4" borderId="216" xfId="0" applyNumberFormat="1" applyFont="1" applyFill="1" applyBorder="1" applyAlignment="1" applyProtection="1">
      <alignment horizontal="right" vertical="center"/>
      <protection hidden="1"/>
    </xf>
    <xf numFmtId="165" fontId="41" fillId="4" borderId="219" xfId="0" applyNumberFormat="1" applyFont="1" applyFill="1" applyBorder="1" applyAlignment="1" applyProtection="1">
      <alignment horizontal="right" vertical="center"/>
      <protection hidden="1"/>
    </xf>
    <xf numFmtId="165" fontId="30" fillId="5" borderId="220" xfId="0" applyNumberFormat="1" applyFont="1" applyFill="1" applyBorder="1" applyAlignment="1" applyProtection="1">
      <alignment horizontal="right" vertical="center"/>
      <protection hidden="1"/>
    </xf>
    <xf numFmtId="165" fontId="30" fillId="5" borderId="221" xfId="0" applyNumberFormat="1" applyFont="1" applyFill="1" applyBorder="1" applyAlignment="1" applyProtection="1">
      <alignment horizontal="right" vertical="center"/>
      <protection hidden="1"/>
    </xf>
    <xf numFmtId="165" fontId="30" fillId="5" borderId="216" xfId="0" applyNumberFormat="1" applyFont="1" applyFill="1" applyBorder="1" applyAlignment="1" applyProtection="1">
      <alignment horizontal="right" vertical="center"/>
      <protection hidden="1"/>
    </xf>
    <xf numFmtId="165" fontId="30" fillId="5" borderId="222" xfId="0" applyNumberFormat="1" applyFont="1" applyFill="1" applyBorder="1" applyAlignment="1" applyProtection="1">
      <alignment horizontal="right" vertical="center"/>
      <protection hidden="1"/>
    </xf>
    <xf numFmtId="165" fontId="30" fillId="5" borderId="223" xfId="0" applyNumberFormat="1" applyFont="1" applyFill="1" applyBorder="1" applyAlignment="1" applyProtection="1">
      <alignment horizontal="right" vertical="center"/>
      <protection hidden="1"/>
    </xf>
    <xf numFmtId="165" fontId="30" fillId="5" borderId="224" xfId="0" applyNumberFormat="1" applyFont="1" applyFill="1" applyBorder="1" applyAlignment="1" applyProtection="1">
      <alignment horizontal="right" vertical="center"/>
      <protection hidden="1"/>
    </xf>
    <xf numFmtId="165" fontId="30" fillId="5" borderId="219" xfId="0" applyNumberFormat="1" applyFont="1" applyFill="1" applyBorder="1" applyAlignment="1" applyProtection="1">
      <alignment horizontal="right" vertical="center"/>
      <protection hidden="1"/>
    </xf>
    <xf numFmtId="165" fontId="30" fillId="5" borderId="225" xfId="0" applyNumberFormat="1" applyFont="1" applyFill="1" applyBorder="1" applyAlignment="1" applyProtection="1">
      <alignment horizontal="right" vertical="center"/>
      <protection hidden="1"/>
    </xf>
    <xf numFmtId="165" fontId="30" fillId="5" borderId="226" xfId="0" applyNumberFormat="1" applyFont="1" applyFill="1" applyBorder="1" applyAlignment="1" applyProtection="1">
      <alignment horizontal="right" vertical="center"/>
      <protection hidden="1"/>
    </xf>
    <xf numFmtId="165" fontId="27" fillId="14" borderId="49" xfId="0" applyNumberFormat="1" applyFont="1" applyFill="1" applyBorder="1" applyAlignment="1" applyProtection="1">
      <alignment horizontal="right" vertical="center"/>
      <protection hidden="1"/>
    </xf>
    <xf numFmtId="165" fontId="26" fillId="14" borderId="71" xfId="0" applyNumberFormat="1" applyFont="1" applyFill="1" applyBorder="1" applyAlignment="1" applyProtection="1">
      <alignment horizontal="right" vertical="center"/>
      <protection hidden="1"/>
    </xf>
    <xf numFmtId="165" fontId="128" fillId="14" borderId="71" xfId="0" applyNumberFormat="1" applyFont="1" applyFill="1" applyBorder="1" applyAlignment="1" applyProtection="1">
      <alignment horizontal="right" vertical="center"/>
      <protection hidden="1"/>
    </xf>
    <xf numFmtId="165" fontId="128" fillId="14" borderId="227" xfId="0" applyNumberFormat="1" applyFont="1" applyFill="1" applyBorder="1" applyAlignment="1" applyProtection="1">
      <alignment horizontal="right" vertical="center"/>
      <protection hidden="1"/>
    </xf>
    <xf numFmtId="165" fontId="128" fillId="14" borderId="228" xfId="0" applyNumberFormat="1" applyFont="1" applyFill="1" applyBorder="1" applyAlignment="1" applyProtection="1">
      <alignment horizontal="right" vertical="center"/>
      <protection hidden="1"/>
    </xf>
    <xf numFmtId="165" fontId="128" fillId="14" borderId="96" xfId="0" applyNumberFormat="1" applyFont="1" applyFill="1" applyBorder="1" applyAlignment="1" applyProtection="1">
      <alignment horizontal="right" vertical="center"/>
      <protection hidden="1"/>
    </xf>
    <xf numFmtId="165" fontId="128" fillId="14" borderId="229" xfId="0" applyNumberFormat="1" applyFont="1" applyFill="1" applyBorder="1" applyAlignment="1" applyProtection="1">
      <alignment horizontal="right" vertical="center"/>
      <protection hidden="1"/>
    </xf>
    <xf numFmtId="165" fontId="128" fillId="14" borderId="194" xfId="0" applyNumberFormat="1" applyFont="1" applyFill="1" applyBorder="1" applyAlignment="1" applyProtection="1">
      <alignment horizontal="right" vertical="center"/>
      <protection hidden="1"/>
    </xf>
    <xf numFmtId="165" fontId="128" fillId="14" borderId="111" xfId="0" applyNumberFormat="1" applyFont="1" applyFill="1" applyBorder="1" applyAlignment="1" applyProtection="1">
      <alignment horizontal="right" vertical="center"/>
      <protection hidden="1"/>
    </xf>
    <xf numFmtId="165" fontId="128" fillId="14" borderId="230" xfId="0" applyNumberFormat="1" applyFont="1" applyFill="1" applyBorder="1" applyAlignment="1" applyProtection="1">
      <alignment horizontal="right" vertical="center"/>
      <protection hidden="1"/>
    </xf>
    <xf numFmtId="165" fontId="128" fillId="14" borderId="231" xfId="0" applyNumberFormat="1" applyFont="1" applyFill="1" applyBorder="1" applyAlignment="1" applyProtection="1">
      <alignment horizontal="right" vertical="center"/>
      <protection hidden="1"/>
    </xf>
    <xf numFmtId="165" fontId="104" fillId="14" borderId="231" xfId="0" applyNumberFormat="1" applyFont="1" applyFill="1" applyBorder="1" applyAlignment="1" applyProtection="1">
      <alignment horizontal="right" vertical="center"/>
      <protection hidden="1"/>
    </xf>
    <xf numFmtId="0" fontId="133" fillId="0" borderId="0" xfId="0" applyFont="1" applyProtection="1">
      <protection hidden="1"/>
    </xf>
    <xf numFmtId="165" fontId="35" fillId="10" borderId="19" xfId="0" applyNumberFormat="1" applyFont="1" applyFill="1" applyBorder="1" applyAlignment="1" applyProtection="1">
      <alignment horizontal="right" vertical="center"/>
      <protection hidden="1"/>
    </xf>
    <xf numFmtId="165" fontId="129" fillId="10" borderId="193" xfId="0" applyNumberFormat="1" applyFont="1" applyFill="1" applyBorder="1" applyAlignment="1" applyProtection="1">
      <alignment horizontal="center" vertical="center"/>
      <protection hidden="1"/>
    </xf>
    <xf numFmtId="165" fontId="31" fillId="10" borderId="193" xfId="0" applyNumberFormat="1" applyFont="1" applyFill="1" applyBorder="1" applyAlignment="1" applyProtection="1">
      <alignment horizontal="center" vertical="center"/>
      <protection hidden="1"/>
    </xf>
    <xf numFmtId="1" fontId="19" fillId="0" borderId="0" xfId="0" applyNumberFormat="1" applyFont="1" applyFill="1" applyBorder="1" applyAlignment="1" applyProtection="1">
      <alignment horizontal="left" vertical="center"/>
    </xf>
    <xf numFmtId="1" fontId="114" fillId="0" borderId="0" xfId="0" applyNumberFormat="1" applyFont="1" applyFill="1" applyBorder="1" applyAlignment="1" applyProtection="1">
      <alignment horizontal="center" vertical="center"/>
    </xf>
    <xf numFmtId="0" fontId="115" fillId="0" borderId="0" xfId="0" applyFont="1" applyFill="1" applyAlignment="1" applyProtection="1"/>
    <xf numFmtId="0" fontId="22" fillId="0" borderId="37" xfId="0" applyNumberFormat="1" applyFont="1" applyFill="1" applyBorder="1" applyAlignment="1" applyProtection="1">
      <alignment horizontal="center" vertical="center" wrapText="1"/>
      <protection locked="0"/>
    </xf>
    <xf numFmtId="0" fontId="22" fillId="0" borderId="3" xfId="0" applyNumberFormat="1" applyFont="1" applyFill="1" applyBorder="1" applyAlignment="1" applyProtection="1">
      <alignment horizontal="center" vertical="center"/>
      <protection locked="0"/>
    </xf>
    <xf numFmtId="0" fontId="15" fillId="0" borderId="0" xfId="0" applyNumberFormat="1" applyFont="1" applyFill="1" applyBorder="1" applyAlignment="1" applyProtection="1">
      <alignment vertical="top" wrapText="1"/>
      <protection locked="0"/>
    </xf>
    <xf numFmtId="0" fontId="15" fillId="0" borderId="0" xfId="0" applyFont="1" applyAlignment="1">
      <alignment vertical="top" wrapText="1"/>
    </xf>
    <xf numFmtId="0" fontId="15" fillId="0" borderId="0" xfId="0" applyFont="1" applyAlignment="1">
      <alignment vertical="top"/>
    </xf>
    <xf numFmtId="0" fontId="19" fillId="0" borderId="0" xfId="0" applyFont="1" applyBorder="1" applyAlignment="1" applyProtection="1">
      <alignment vertical="top"/>
      <protection locked="0"/>
    </xf>
    <xf numFmtId="0" fontId="0" fillId="0" borderId="0" xfId="0" applyBorder="1" applyAlignment="1" applyProtection="1">
      <alignment vertical="top"/>
      <protection locked="0"/>
    </xf>
    <xf numFmtId="165" fontId="22" fillId="16" borderId="76" xfId="0" applyNumberFormat="1" applyFont="1" applyFill="1" applyBorder="1" applyAlignment="1" applyProtection="1">
      <alignment horizontal="right" vertical="center"/>
      <protection locked="0"/>
    </xf>
    <xf numFmtId="165" fontId="22" fillId="16" borderId="77" xfId="0" applyNumberFormat="1" applyFont="1" applyFill="1" applyBorder="1" applyAlignment="1" applyProtection="1">
      <alignment horizontal="right" vertical="center"/>
      <protection locked="0"/>
    </xf>
    <xf numFmtId="165" fontId="22" fillId="16" borderId="33" xfId="0" applyNumberFormat="1" applyFont="1" applyFill="1" applyBorder="1" applyAlignment="1" applyProtection="1">
      <alignment horizontal="right" vertical="center"/>
      <protection locked="0"/>
    </xf>
    <xf numFmtId="165" fontId="22" fillId="16" borderId="73" xfId="0" applyNumberFormat="1" applyFont="1" applyFill="1" applyBorder="1" applyAlignment="1" applyProtection="1">
      <alignment horizontal="right" vertical="center"/>
      <protection locked="0"/>
    </xf>
    <xf numFmtId="165" fontId="83" fillId="10" borderId="79" xfId="0" applyNumberFormat="1" applyFont="1" applyFill="1" applyBorder="1" applyAlignment="1" applyProtection="1">
      <alignment horizontal="right" vertical="center"/>
      <protection hidden="1"/>
    </xf>
    <xf numFmtId="165" fontId="83" fillId="10" borderId="91" xfId="0" applyNumberFormat="1" applyFont="1" applyFill="1" applyBorder="1" applyAlignment="1" applyProtection="1">
      <alignment horizontal="right" vertical="center"/>
      <protection hidden="1"/>
    </xf>
    <xf numFmtId="165" fontId="83" fillId="10" borderId="80" xfId="0" applyNumberFormat="1" applyFont="1" applyFill="1" applyBorder="1" applyAlignment="1" applyProtection="1">
      <alignment horizontal="right" vertical="center"/>
      <protection hidden="1"/>
    </xf>
    <xf numFmtId="165" fontId="83" fillId="10" borderId="81" xfId="0" applyNumberFormat="1" applyFont="1" applyFill="1" applyBorder="1" applyAlignment="1" applyProtection="1">
      <alignment horizontal="right" vertical="center"/>
      <protection hidden="1"/>
    </xf>
    <xf numFmtId="165" fontId="22" fillId="16" borderId="87" xfId="0" applyNumberFormat="1" applyFont="1" applyFill="1" applyBorder="1" applyAlignment="1" applyProtection="1">
      <alignment horizontal="right" vertical="center"/>
      <protection locked="0"/>
    </xf>
    <xf numFmtId="0" fontId="122" fillId="0" borderId="0" xfId="0" applyNumberFormat="1" applyFont="1" applyFill="1" applyBorder="1" applyAlignment="1" applyProtection="1">
      <alignment horizontal="centerContinuous" vertical="center"/>
      <protection hidden="1"/>
    </xf>
    <xf numFmtId="49" fontId="112" fillId="0" borderId="0" xfId="0" applyNumberFormat="1" applyFont="1" applyFill="1" applyBorder="1" applyProtection="1">
      <protection hidden="1"/>
    </xf>
    <xf numFmtId="0" fontId="113" fillId="0" borderId="0" xfId="0" applyFont="1" applyProtection="1"/>
    <xf numFmtId="0" fontId="49" fillId="0" borderId="0" xfId="0" applyFont="1" applyBorder="1" applyAlignment="1" applyProtection="1">
      <alignment horizontal="right"/>
      <protection hidden="1"/>
    </xf>
    <xf numFmtId="0" fontId="0" fillId="0" borderId="0" xfId="0" applyBorder="1" applyAlignment="1" applyProtection="1">
      <alignment horizontal="center" vertical="center"/>
      <protection hidden="1"/>
    </xf>
    <xf numFmtId="2" fontId="49" fillId="0" borderId="0" xfId="0" applyNumberFormat="1" applyFont="1" applyBorder="1" applyProtection="1">
      <protection hidden="1"/>
    </xf>
    <xf numFmtId="165" fontId="23" fillId="10" borderId="33" xfId="0" applyNumberFormat="1" applyFont="1" applyFill="1" applyBorder="1" applyAlignment="1" applyProtection="1">
      <alignment horizontal="right" vertical="center"/>
    </xf>
    <xf numFmtId="0" fontId="22" fillId="5" borderId="90" xfId="0" applyNumberFormat="1" applyFont="1" applyFill="1" applyBorder="1" applyAlignment="1" applyProtection="1">
      <alignment vertical="center"/>
      <protection hidden="1"/>
    </xf>
    <xf numFmtId="0" fontId="22" fillId="5" borderId="237" xfId="0" applyNumberFormat="1" applyFont="1" applyFill="1" applyBorder="1" applyAlignment="1" applyProtection="1">
      <alignment vertical="center"/>
      <protection hidden="1"/>
    </xf>
    <xf numFmtId="0" fontId="29" fillId="5" borderId="97" xfId="0" applyNumberFormat="1" applyFont="1" applyFill="1" applyBorder="1" applyAlignment="1" applyProtection="1">
      <alignment horizontal="left" vertical="center" indent="1"/>
      <protection hidden="1"/>
    </xf>
    <xf numFmtId="165" fontId="22" fillId="0" borderId="87" xfId="0" applyNumberFormat="1" applyFont="1" applyFill="1" applyBorder="1" applyAlignment="1" applyProtection="1">
      <alignment horizontal="right" vertical="center"/>
      <protection locked="0"/>
    </xf>
    <xf numFmtId="165" fontId="22" fillId="16" borderId="97" xfId="0" applyNumberFormat="1" applyFont="1" applyFill="1" applyBorder="1" applyAlignment="1" applyProtection="1">
      <alignment horizontal="right" vertical="center"/>
      <protection locked="0"/>
    </xf>
    <xf numFmtId="165" fontId="83" fillId="10" borderId="86" xfId="0" applyNumberFormat="1" applyFont="1" applyFill="1" applyBorder="1" applyAlignment="1" applyProtection="1">
      <alignment horizontal="right" vertical="center"/>
      <protection hidden="1"/>
    </xf>
    <xf numFmtId="165" fontId="83" fillId="10" borderId="99" xfId="0" applyNumberFormat="1" applyFont="1" applyFill="1" applyBorder="1" applyAlignment="1" applyProtection="1">
      <alignment horizontal="right" vertical="center"/>
      <protection hidden="1"/>
    </xf>
    <xf numFmtId="0" fontId="22" fillId="0" borderId="102" xfId="0" applyFont="1" applyBorder="1" applyAlignment="1" applyProtection="1">
      <alignment vertical="center"/>
      <protection locked="0"/>
    </xf>
    <xf numFmtId="0" fontId="22" fillId="0" borderId="240" xfId="0" applyFont="1" applyBorder="1" applyAlignment="1" applyProtection="1">
      <alignment vertical="center"/>
      <protection locked="0"/>
    </xf>
    <xf numFmtId="0" fontId="22" fillId="10" borderId="95" xfId="0" applyFont="1" applyFill="1" applyBorder="1" applyAlignment="1" applyProtection="1">
      <alignment vertical="center"/>
      <protection locked="0"/>
    </xf>
    <xf numFmtId="165" fontId="41" fillId="4" borderId="155" xfId="0" applyNumberFormat="1" applyFont="1" applyFill="1" applyBorder="1" applyAlignment="1" applyProtection="1">
      <alignment horizontal="right" vertical="center"/>
      <protection hidden="1"/>
    </xf>
    <xf numFmtId="165" fontId="41" fillId="4" borderId="156" xfId="0" applyNumberFormat="1" applyFont="1" applyFill="1" applyBorder="1" applyAlignment="1" applyProtection="1">
      <alignment horizontal="right" vertical="center"/>
      <protection hidden="1"/>
    </xf>
    <xf numFmtId="165" fontId="30" fillId="10" borderId="74" xfId="0" applyNumberFormat="1" applyFont="1" applyFill="1" applyBorder="1" applyAlignment="1" applyProtection="1">
      <alignment horizontal="right" vertical="center"/>
      <protection hidden="1"/>
    </xf>
    <xf numFmtId="0" fontId="23" fillId="5" borderId="50" xfId="0" applyNumberFormat="1" applyFont="1" applyFill="1" applyBorder="1" applyAlignment="1" applyProtection="1">
      <alignment vertical="center"/>
      <protection hidden="1"/>
    </xf>
    <xf numFmtId="0" fontId="35" fillId="5" borderId="0" xfId="0" applyNumberFormat="1" applyFont="1" applyFill="1" applyBorder="1" applyAlignment="1" applyProtection="1">
      <alignment horizontal="center" vertical="center"/>
      <protection hidden="1"/>
    </xf>
    <xf numFmtId="165" fontId="22" fillId="5" borderId="0" xfId="0" applyNumberFormat="1" applyFont="1" applyFill="1" applyBorder="1" applyAlignment="1" applyProtection="1">
      <alignment horizontal="right" vertical="center"/>
      <protection hidden="1"/>
    </xf>
    <xf numFmtId="165" fontId="30" fillId="5" borderId="0" xfId="0" applyNumberFormat="1" applyFont="1" applyFill="1" applyBorder="1" applyAlignment="1" applyProtection="1">
      <alignment horizontal="right" vertical="center"/>
      <protection hidden="1"/>
    </xf>
    <xf numFmtId="165" fontId="29" fillId="5" borderId="0" xfId="0" applyNumberFormat="1" applyFont="1" applyFill="1" applyBorder="1" applyAlignment="1" applyProtection="1">
      <alignment horizontal="right" vertical="center"/>
      <protection hidden="1"/>
    </xf>
    <xf numFmtId="0" fontId="22" fillId="5" borderId="117" xfId="0" applyFont="1" applyFill="1" applyBorder="1" applyAlignment="1" applyProtection="1">
      <alignment vertical="center"/>
      <protection hidden="1"/>
    </xf>
    <xf numFmtId="0" fontId="22" fillId="5" borderId="105" xfId="0" applyNumberFormat="1" applyFont="1" applyFill="1" applyBorder="1" applyAlignment="1" applyProtection="1">
      <alignment horizontal="center" vertical="center"/>
      <protection hidden="1"/>
    </xf>
    <xf numFmtId="165" fontId="22" fillId="0" borderId="155" xfId="0" applyNumberFormat="1" applyFont="1" applyFill="1" applyBorder="1" applyAlignment="1" applyProtection="1">
      <alignment horizontal="right" vertical="center"/>
      <protection locked="0"/>
    </xf>
    <xf numFmtId="165" fontId="83" fillId="4" borderId="106" xfId="0" applyNumberFormat="1" applyFont="1" applyFill="1" applyBorder="1" applyAlignment="1" applyProtection="1">
      <alignment horizontal="right" vertical="center"/>
      <protection hidden="1"/>
    </xf>
    <xf numFmtId="165" fontId="23" fillId="4" borderId="241" xfId="0" applyNumberFormat="1" applyFont="1" applyFill="1" applyBorder="1" applyAlignment="1" applyProtection="1">
      <alignment horizontal="right" vertical="center"/>
      <protection hidden="1"/>
    </xf>
    <xf numFmtId="165" fontId="22" fillId="0" borderId="231" xfId="0" applyNumberFormat="1" applyFont="1" applyFill="1" applyBorder="1" applyAlignment="1" applyProtection="1">
      <alignment horizontal="right" vertical="center"/>
      <protection locked="0"/>
    </xf>
    <xf numFmtId="165" fontId="30" fillId="5" borderId="244" xfId="0" applyNumberFormat="1" applyFont="1" applyFill="1" applyBorder="1" applyAlignment="1" applyProtection="1">
      <alignment horizontal="right" vertical="center"/>
      <protection hidden="1"/>
    </xf>
    <xf numFmtId="165" fontId="29" fillId="5" borderId="231" xfId="0" applyNumberFormat="1" applyFont="1" applyFill="1" applyBorder="1" applyAlignment="1" applyProtection="1">
      <alignment horizontal="right" vertical="center"/>
      <protection hidden="1"/>
    </xf>
    <xf numFmtId="0" fontId="22" fillId="0" borderId="245" xfId="0" applyFont="1" applyBorder="1" applyAlignment="1" applyProtection="1">
      <alignment vertical="center"/>
      <protection locked="0"/>
    </xf>
    <xf numFmtId="165" fontId="22" fillId="16" borderId="231" xfId="0" applyNumberFormat="1" applyFont="1" applyFill="1" applyBorder="1" applyAlignment="1" applyProtection="1">
      <alignment horizontal="right" vertical="center"/>
      <protection locked="0"/>
    </xf>
    <xf numFmtId="165" fontId="22" fillId="16" borderId="243" xfId="0" applyNumberFormat="1" applyFont="1" applyFill="1" applyBorder="1" applyAlignment="1" applyProtection="1">
      <alignment horizontal="right" vertical="center"/>
      <protection locked="0"/>
    </xf>
    <xf numFmtId="165" fontId="30" fillId="10" borderId="33" xfId="0" applyNumberFormat="1" applyFont="1" applyFill="1" applyBorder="1" applyAlignment="1" applyProtection="1">
      <alignment horizontal="right" vertical="center"/>
      <protection hidden="1"/>
    </xf>
    <xf numFmtId="0" fontId="29" fillId="5" borderId="155" xfId="0" applyNumberFormat="1" applyFont="1" applyFill="1" applyBorder="1" applyAlignment="1" applyProtection="1">
      <alignment horizontal="left" vertical="center" indent="1"/>
      <protection hidden="1"/>
    </xf>
    <xf numFmtId="0" fontId="14" fillId="0" borderId="107" xfId="0" applyFont="1" applyBorder="1" applyAlignment="1" applyProtection="1">
      <alignment vertical="center"/>
      <protection locked="0"/>
    </xf>
    <xf numFmtId="0" fontId="23" fillId="5" borderId="0" xfId="0" applyNumberFormat="1" applyFont="1" applyFill="1" applyBorder="1" applyAlignment="1" applyProtection="1">
      <alignment vertical="center"/>
      <protection hidden="1"/>
    </xf>
    <xf numFmtId="0" fontId="22" fillId="5" borderId="23" xfId="0" applyNumberFormat="1" applyFont="1" applyFill="1" applyBorder="1" applyAlignment="1" applyProtection="1">
      <alignment vertical="center"/>
      <protection hidden="1"/>
    </xf>
    <xf numFmtId="0" fontId="35" fillId="4" borderId="38" xfId="0" applyNumberFormat="1" applyFont="1" applyFill="1" applyBorder="1" applyAlignment="1" applyProtection="1">
      <alignment horizontal="right" vertical="center"/>
      <protection hidden="1"/>
    </xf>
    <xf numFmtId="165" fontId="40" fillId="4" borderId="108" xfId="0" applyNumberFormat="1" applyFont="1" applyFill="1" applyBorder="1" applyAlignment="1" applyProtection="1">
      <alignment horizontal="right" vertical="center"/>
      <protection hidden="1"/>
    </xf>
    <xf numFmtId="165" fontId="40" fillId="4" borderId="3" xfId="0" applyNumberFormat="1" applyFont="1" applyFill="1" applyBorder="1" applyAlignment="1" applyProtection="1">
      <alignment horizontal="right" vertical="center"/>
      <protection hidden="1"/>
    </xf>
    <xf numFmtId="165" fontId="40" fillId="4" borderId="67" xfId="0" applyNumberFormat="1" applyFont="1" applyFill="1" applyBorder="1" applyAlignment="1" applyProtection="1">
      <alignment horizontal="right" vertical="center"/>
      <protection hidden="1"/>
    </xf>
    <xf numFmtId="165" fontId="40" fillId="4" borderId="72" xfId="0" applyNumberFormat="1" applyFont="1" applyFill="1" applyBorder="1" applyAlignment="1" applyProtection="1">
      <alignment horizontal="right" vertical="center"/>
      <protection hidden="1"/>
    </xf>
    <xf numFmtId="165" fontId="76" fillId="4" borderId="3" xfId="0" applyNumberFormat="1" applyFont="1" applyFill="1" applyBorder="1" applyAlignment="1" applyProtection="1">
      <alignment horizontal="right" vertical="center"/>
      <protection hidden="1"/>
    </xf>
    <xf numFmtId="165" fontId="76" fillId="4" borderId="108" xfId="0" applyNumberFormat="1" applyFont="1" applyFill="1" applyBorder="1" applyAlignment="1" applyProtection="1">
      <alignment horizontal="right" vertical="center"/>
      <protection hidden="1"/>
    </xf>
    <xf numFmtId="0" fontId="64" fillId="2" borderId="0" xfId="0" applyFont="1" applyFill="1" applyAlignment="1">
      <alignment horizontal="center" vertical="center"/>
    </xf>
    <xf numFmtId="0" fontId="49" fillId="0" borderId="162" xfId="0" applyFont="1" applyFill="1" applyBorder="1" applyAlignment="1" applyProtection="1">
      <alignment horizontal="center" vertical="center"/>
      <protection locked="0"/>
    </xf>
    <xf numFmtId="0" fontId="10" fillId="5" borderId="162" xfId="0" applyFont="1" applyFill="1" applyBorder="1" applyAlignment="1" applyProtection="1">
      <alignment horizontal="center" vertical="center"/>
      <protection hidden="1"/>
    </xf>
    <xf numFmtId="0" fontId="75" fillId="5" borderId="248" xfId="0" applyFont="1" applyFill="1" applyBorder="1" applyAlignment="1" applyProtection="1">
      <alignment vertical="center" wrapText="1"/>
      <protection hidden="1"/>
    </xf>
    <xf numFmtId="0" fontId="45" fillId="3" borderId="249" xfId="0" applyFont="1" applyFill="1" applyBorder="1" applyAlignment="1" applyProtection="1">
      <alignment horizontal="center" vertical="center"/>
      <protection hidden="1"/>
    </xf>
    <xf numFmtId="0" fontId="45" fillId="4" borderId="249" xfId="0" applyFont="1" applyFill="1" applyBorder="1" applyAlignment="1" applyProtection="1">
      <alignment horizontal="center" vertical="center"/>
      <protection hidden="1"/>
    </xf>
    <xf numFmtId="0" fontId="45" fillId="3" borderId="250" xfId="0" applyFont="1" applyFill="1" applyBorder="1" applyAlignment="1" applyProtection="1">
      <alignment horizontal="center" vertical="center"/>
      <protection hidden="1"/>
    </xf>
    <xf numFmtId="0" fontId="17" fillId="0" borderId="38" xfId="0" applyFont="1" applyFill="1" applyBorder="1" applyAlignment="1" applyProtection="1">
      <alignment vertical="justify" wrapText="1"/>
      <protection hidden="1"/>
    </xf>
    <xf numFmtId="0" fontId="0" fillId="0" borderId="0" xfId="0" applyBorder="1" applyProtection="1">
      <protection hidden="1"/>
    </xf>
    <xf numFmtId="0" fontId="17" fillId="0" borderId="38" xfId="0" applyFont="1" applyBorder="1" applyProtection="1">
      <protection hidden="1"/>
    </xf>
    <xf numFmtId="0" fontId="17" fillId="0" borderId="23" xfId="0" applyFont="1" applyFill="1" applyBorder="1" applyAlignment="1" applyProtection="1">
      <alignment vertical="justify" wrapText="1"/>
      <protection hidden="1"/>
    </xf>
    <xf numFmtId="0" fontId="0" fillId="0" borderId="67" xfId="0" applyBorder="1" applyProtection="1">
      <protection hidden="1"/>
    </xf>
    <xf numFmtId="0" fontId="113" fillId="0" borderId="187" xfId="0" applyFont="1" applyBorder="1" applyAlignment="1" applyProtection="1">
      <protection hidden="1"/>
    </xf>
    <xf numFmtId="0" fontId="22" fillId="0" borderId="67" xfId="4" applyBorder="1"/>
    <xf numFmtId="0" fontId="29" fillId="17" borderId="67" xfId="0" applyNumberFormat="1" applyFont="1" applyFill="1" applyBorder="1" applyAlignment="1" applyProtection="1">
      <alignment vertical="center"/>
      <protection locked="0" hidden="1"/>
    </xf>
    <xf numFmtId="0" fontId="50" fillId="0" borderId="233" xfId="0" applyFont="1" applyFill="1" applyBorder="1" applyAlignment="1" applyProtection="1">
      <alignment vertical="center"/>
      <protection hidden="1"/>
    </xf>
    <xf numFmtId="0" fontId="29" fillId="0" borderId="155" xfId="0" applyNumberFormat="1" applyFont="1" applyFill="1" applyBorder="1" applyAlignment="1" applyProtection="1">
      <alignment horizontal="left" vertical="center" indent="1"/>
      <protection locked="0" hidden="1"/>
    </xf>
    <xf numFmtId="0" fontId="49" fillId="0" borderId="162" xfId="0" applyFont="1" applyBorder="1" applyAlignment="1" applyProtection="1">
      <alignment horizontal="center" vertical="center"/>
      <protection locked="0"/>
    </xf>
    <xf numFmtId="0" fontId="49" fillId="0" borderId="169" xfId="0" applyFont="1" applyBorder="1" applyAlignment="1" applyProtection="1">
      <alignment horizontal="center" vertical="center"/>
      <protection locked="0"/>
    </xf>
    <xf numFmtId="0" fontId="49" fillId="0" borderId="251" xfId="0" applyFont="1" applyBorder="1" applyAlignment="1" applyProtection="1">
      <alignment horizontal="center" vertical="center"/>
      <protection locked="0"/>
    </xf>
    <xf numFmtId="0" fontId="0" fillId="17" borderId="0" xfId="0" applyFill="1" applyAlignment="1">
      <alignment horizontal="left" vertical="top" wrapText="1"/>
    </xf>
    <xf numFmtId="0" fontId="64" fillId="2" borderId="0" xfId="0" applyFont="1" applyFill="1" applyAlignment="1">
      <alignment horizontal="right" vertical="center"/>
    </xf>
    <xf numFmtId="0" fontId="136" fillId="2" borderId="0" xfId="0" applyFont="1" applyFill="1" applyAlignment="1">
      <alignment horizontal="left" vertical="center" wrapText="1"/>
    </xf>
    <xf numFmtId="0" fontId="0" fillId="17" borderId="162" xfId="0" applyFill="1" applyBorder="1" applyAlignment="1" applyProtection="1">
      <alignment horizontal="left" vertical="center"/>
      <protection locked="0"/>
    </xf>
    <xf numFmtId="0" fontId="29" fillId="17" borderId="162" xfId="0" applyNumberFormat="1" applyFont="1" applyFill="1" applyBorder="1" applyAlignment="1" applyProtection="1">
      <alignment horizontal="left" vertical="center"/>
      <protection locked="0" hidden="1"/>
    </xf>
    <xf numFmtId="165" fontId="23" fillId="10" borderId="74" xfId="0" applyNumberFormat="1" applyFont="1" applyFill="1" applyBorder="1" applyAlignment="1" applyProtection="1">
      <alignment horizontal="right" vertical="center"/>
    </xf>
    <xf numFmtId="0" fontId="2" fillId="2" borderId="0" xfId="41" applyFill="1" applyProtection="1">
      <protection hidden="1"/>
    </xf>
    <xf numFmtId="0" fontId="2" fillId="2" borderId="0" xfId="41" applyNumberFormat="1" applyFill="1" applyProtection="1">
      <protection hidden="1"/>
    </xf>
    <xf numFmtId="0" fontId="2" fillId="2" borderId="0" xfId="41" applyFill="1" applyAlignment="1" applyProtection="1">
      <alignment horizontal="right" vertical="center"/>
      <protection hidden="1"/>
    </xf>
    <xf numFmtId="0" fontId="2" fillId="2" borderId="0" xfId="41" applyFill="1"/>
    <xf numFmtId="0" fontId="16" fillId="2" borderId="0" xfId="41" applyFont="1" applyFill="1" applyProtection="1">
      <protection hidden="1"/>
    </xf>
    <xf numFmtId="1" fontId="10" fillId="2" borderId="0" xfId="41" applyNumberFormat="1" applyFont="1" applyFill="1" applyAlignment="1" applyProtection="1">
      <protection hidden="1"/>
    </xf>
    <xf numFmtId="0" fontId="10" fillId="2" borderId="0" xfId="41" applyFont="1" applyFill="1" applyAlignment="1" applyProtection="1">
      <protection hidden="1"/>
    </xf>
    <xf numFmtId="0" fontId="2" fillId="2" borderId="0" xfId="41" applyFill="1" applyAlignment="1" applyProtection="1">
      <alignment horizontal="center"/>
      <protection hidden="1"/>
    </xf>
    <xf numFmtId="0" fontId="26" fillId="2" borderId="0" xfId="41" applyFont="1" applyFill="1" applyAlignment="1" applyProtection="1">
      <alignment horizontal="justify" vertical="center" wrapText="1"/>
      <protection hidden="1"/>
    </xf>
    <xf numFmtId="0" fontId="32" fillId="2" borderId="165" xfId="41" applyFont="1" applyFill="1" applyBorder="1" applyAlignment="1" applyProtection="1">
      <alignment horizontal="center" vertical="center"/>
      <protection hidden="1"/>
    </xf>
    <xf numFmtId="0" fontId="32" fillId="2" borderId="165" xfId="41" applyFont="1" applyFill="1" applyBorder="1" applyAlignment="1" applyProtection="1">
      <alignment vertical="center"/>
      <protection hidden="1"/>
    </xf>
    <xf numFmtId="0" fontId="32" fillId="2" borderId="170" xfId="41" applyFont="1" applyFill="1" applyBorder="1" applyAlignment="1" applyProtection="1">
      <alignment horizontal="center" vertical="center"/>
      <protection hidden="1"/>
    </xf>
    <xf numFmtId="0" fontId="106" fillId="2" borderId="170" xfId="41" applyFont="1" applyFill="1" applyBorder="1" applyAlignment="1" applyProtection="1">
      <alignment vertical="center"/>
      <protection hidden="1"/>
    </xf>
    <xf numFmtId="0" fontId="32" fillId="2" borderId="170" xfId="41" applyFont="1" applyFill="1" applyBorder="1" applyAlignment="1" applyProtection="1">
      <alignment vertical="center"/>
      <protection hidden="1"/>
    </xf>
    <xf numFmtId="0" fontId="32" fillId="2" borderId="23" xfId="41" applyFont="1" applyFill="1" applyBorder="1" applyAlignment="1" applyProtection="1">
      <alignment vertical="center"/>
      <protection hidden="1"/>
    </xf>
    <xf numFmtId="0" fontId="32" fillId="2" borderId="232" xfId="41" applyFont="1" applyFill="1" applyBorder="1" applyAlignment="1" applyProtection="1">
      <alignment vertical="center"/>
      <protection hidden="1"/>
    </xf>
    <xf numFmtId="0" fontId="2" fillId="2" borderId="0" xfId="41" applyFill="1" applyAlignment="1">
      <alignment vertical="center"/>
    </xf>
    <xf numFmtId="0" fontId="34" fillId="2" borderId="0" xfId="41" applyFont="1" applyFill="1" applyAlignment="1" applyProtection="1">
      <alignment vertical="center"/>
      <protection hidden="1"/>
    </xf>
    <xf numFmtId="0" fontId="22" fillId="2" borderId="0" xfId="41" applyFont="1" applyFill="1" applyAlignment="1" applyProtection="1">
      <alignment vertical="center"/>
      <protection hidden="1"/>
    </xf>
    <xf numFmtId="44" fontId="22" fillId="2" borderId="0" xfId="1" applyFont="1" applyFill="1" applyAlignment="1" applyProtection="1">
      <alignment vertical="center"/>
      <protection hidden="1"/>
    </xf>
    <xf numFmtId="0" fontId="22" fillId="2" borderId="0" xfId="41" applyFont="1" applyFill="1" applyProtection="1">
      <protection hidden="1"/>
    </xf>
    <xf numFmtId="0" fontId="107" fillId="2" borderId="0" xfId="41" applyFont="1" applyFill="1" applyProtection="1">
      <protection hidden="1"/>
    </xf>
    <xf numFmtId="0" fontId="130" fillId="15" borderId="0" xfId="41" applyFont="1" applyFill="1" applyBorder="1" applyAlignment="1">
      <alignment horizontal="right"/>
    </xf>
    <xf numFmtId="44" fontId="22" fillId="2" borderId="173" xfId="1" applyFont="1" applyFill="1" applyBorder="1" applyAlignment="1" applyProtection="1">
      <protection hidden="1"/>
    </xf>
    <xf numFmtId="0" fontId="32" fillId="2" borderId="0" xfId="41" applyFont="1" applyFill="1" applyBorder="1" applyAlignment="1" applyProtection="1">
      <alignment horizontal="center" vertical="top"/>
      <protection hidden="1"/>
    </xf>
    <xf numFmtId="0" fontId="22" fillId="2" borderId="0" xfId="41" applyFont="1" applyFill="1" applyBorder="1" applyAlignment="1" applyProtection="1">
      <protection hidden="1"/>
    </xf>
    <xf numFmtId="0" fontId="32" fillId="2" borderId="174" xfId="41" applyFont="1" applyFill="1" applyBorder="1" applyAlignment="1" applyProtection="1">
      <alignment horizontal="center" vertical="top"/>
      <protection hidden="1"/>
    </xf>
    <xf numFmtId="0" fontId="32" fillId="2" borderId="193" xfId="41" applyFont="1" applyFill="1" applyBorder="1" applyAlignment="1" applyProtection="1">
      <alignment vertical="center"/>
      <protection hidden="1"/>
    </xf>
    <xf numFmtId="0" fontId="32" fillId="2" borderId="235" xfId="41" applyFont="1" applyFill="1" applyBorder="1" applyAlignment="1" applyProtection="1">
      <alignment vertical="center"/>
      <protection hidden="1"/>
    </xf>
    <xf numFmtId="165" fontId="22" fillId="0" borderId="213" xfId="0" applyNumberFormat="1" applyFont="1" applyFill="1" applyBorder="1" applyAlignment="1" applyProtection="1">
      <alignment horizontal="right" vertical="center"/>
      <protection locked="0"/>
    </xf>
    <xf numFmtId="165" fontId="22" fillId="0" borderId="214" xfId="0" applyNumberFormat="1" applyFont="1" applyFill="1" applyBorder="1" applyAlignment="1" applyProtection="1">
      <alignment horizontal="right" vertical="center"/>
      <protection locked="0"/>
    </xf>
    <xf numFmtId="165" fontId="23" fillId="10" borderId="214" xfId="0" applyNumberFormat="1" applyFont="1" applyFill="1" applyBorder="1" applyAlignment="1" applyProtection="1">
      <alignment horizontal="right" vertical="center"/>
    </xf>
    <xf numFmtId="165" fontId="22" fillId="0" borderId="270" xfId="0" applyNumberFormat="1" applyFont="1" applyFill="1" applyBorder="1" applyAlignment="1" applyProtection="1">
      <alignment horizontal="right" vertical="center"/>
      <protection locked="0"/>
    </xf>
    <xf numFmtId="165" fontId="41" fillId="8" borderId="271" xfId="0" applyNumberFormat="1" applyFont="1" applyFill="1" applyBorder="1" applyAlignment="1" applyProtection="1">
      <alignment horizontal="right" vertical="center"/>
      <protection hidden="1"/>
    </xf>
    <xf numFmtId="165" fontId="40" fillId="4" borderId="155" xfId="0" applyNumberFormat="1" applyFont="1" applyFill="1" applyBorder="1" applyAlignment="1" applyProtection="1">
      <alignment horizontal="right" vertical="center"/>
      <protection hidden="1"/>
    </xf>
    <xf numFmtId="165" fontId="40" fillId="4" borderId="156" xfId="0" applyNumberFormat="1" applyFont="1" applyFill="1" applyBorder="1" applyAlignment="1" applyProtection="1">
      <alignment horizontal="right" vertical="center"/>
      <protection hidden="1"/>
    </xf>
    <xf numFmtId="0" fontId="104" fillId="2" borderId="0" xfId="41" applyFont="1" applyFill="1" applyAlignment="1" applyProtection="1">
      <alignment horizontal="right" vertical="top"/>
      <protection hidden="1"/>
    </xf>
    <xf numFmtId="0" fontId="107" fillId="2" borderId="0" xfId="41" applyFont="1" applyFill="1" applyAlignment="1" applyProtection="1">
      <alignment vertical="top"/>
      <protection hidden="1"/>
    </xf>
    <xf numFmtId="0" fontId="0" fillId="19" borderId="2" xfId="0" applyFill="1" applyBorder="1" applyAlignment="1" applyProtection="1">
      <alignment horizontal="center"/>
      <protection locked="0"/>
    </xf>
    <xf numFmtId="0" fontId="0" fillId="19" borderId="1" xfId="0" applyFill="1" applyBorder="1" applyAlignment="1" applyProtection="1">
      <alignment horizontal="center"/>
      <protection locked="0"/>
    </xf>
    <xf numFmtId="0" fontId="43" fillId="0" borderId="1" xfId="0" applyFont="1" applyFill="1" applyBorder="1" applyAlignment="1" applyProtection="1">
      <alignment horizontal="center" vertical="center"/>
      <protection locked="0"/>
    </xf>
    <xf numFmtId="0" fontId="43" fillId="0" borderId="60" xfId="0" applyFont="1" applyFill="1" applyBorder="1" applyAlignment="1" applyProtection="1">
      <alignment horizontal="center" vertical="center"/>
      <protection locked="0"/>
    </xf>
    <xf numFmtId="0" fontId="43" fillId="0" borderId="20" xfId="0" applyFont="1" applyFill="1" applyBorder="1" applyAlignment="1" applyProtection="1">
      <alignment horizontal="center" vertical="center"/>
      <protection locked="0"/>
    </xf>
    <xf numFmtId="0" fontId="43" fillId="0" borderId="24" xfId="0" applyFont="1" applyFill="1" applyBorder="1" applyAlignment="1" applyProtection="1">
      <alignment horizontal="center" vertical="center"/>
      <protection locked="0"/>
    </xf>
    <xf numFmtId="0" fontId="43" fillId="19" borderId="11" xfId="0" applyFont="1" applyFill="1" applyBorder="1" applyAlignment="1" applyProtection="1">
      <alignment horizontal="center" vertical="center"/>
      <protection locked="0"/>
    </xf>
    <xf numFmtId="0" fontId="9" fillId="0" borderId="0" xfId="0" applyFont="1" applyFill="1" applyAlignment="1" applyProtection="1">
      <alignment horizontal="right" vertical="center"/>
      <protection hidden="1"/>
    </xf>
    <xf numFmtId="0" fontId="9" fillId="0" borderId="0" xfId="0" applyFont="1" applyFill="1" applyBorder="1" applyAlignment="1" applyProtection="1">
      <alignment vertical="center"/>
      <protection hidden="1"/>
    </xf>
    <xf numFmtId="0" fontId="77" fillId="0" borderId="0" xfId="0" applyNumberFormat="1" applyFont="1" applyFill="1" applyBorder="1" applyAlignment="1" applyProtection="1">
      <alignment vertical="center"/>
      <protection hidden="1"/>
    </xf>
    <xf numFmtId="0" fontId="0" fillId="0" borderId="0" xfId="0" applyFill="1" applyAlignment="1" applyProtection="1">
      <alignment vertical="center"/>
      <protection hidden="1"/>
    </xf>
    <xf numFmtId="49" fontId="52" fillId="0" borderId="0" xfId="0" applyNumberFormat="1" applyFont="1" applyFill="1" applyBorder="1" applyAlignment="1" applyProtection="1">
      <alignment horizontal="left" vertical="center"/>
      <protection hidden="1"/>
    </xf>
    <xf numFmtId="0" fontId="22" fillId="10" borderId="242" xfId="0" applyFont="1" applyFill="1" applyBorder="1" applyAlignment="1" applyProtection="1">
      <alignment vertical="center"/>
      <protection locked="0"/>
    </xf>
    <xf numFmtId="165" fontId="22" fillId="10" borderId="91" xfId="0" applyNumberFormat="1" applyFont="1" applyFill="1" applyBorder="1" applyAlignment="1" applyProtection="1">
      <alignment horizontal="right" vertical="center"/>
    </xf>
    <xf numFmtId="165" fontId="30" fillId="10" borderId="91" xfId="0" applyNumberFormat="1" applyFont="1" applyFill="1" applyBorder="1" applyAlignment="1" applyProtection="1">
      <alignment horizontal="right" vertical="center"/>
      <protection hidden="1"/>
    </xf>
    <xf numFmtId="165" fontId="29" fillId="10" borderId="91" xfId="0" applyNumberFormat="1" applyFont="1" applyFill="1" applyBorder="1" applyAlignment="1" applyProtection="1">
      <alignment horizontal="right" vertical="center"/>
      <protection hidden="1"/>
    </xf>
    <xf numFmtId="165" fontId="22" fillId="10" borderId="81" xfId="0" applyNumberFormat="1" applyFont="1" applyFill="1" applyBorder="1" applyAlignment="1" applyProtection="1">
      <alignment horizontal="right" vertical="center"/>
    </xf>
    <xf numFmtId="165" fontId="29" fillId="10" borderId="81" xfId="0" applyNumberFormat="1" applyFont="1" applyFill="1" applyBorder="1" applyAlignment="1" applyProtection="1">
      <alignment horizontal="right" vertical="center"/>
      <protection hidden="1"/>
    </xf>
    <xf numFmtId="0" fontId="29" fillId="5" borderId="76" xfId="0" applyNumberFormat="1" applyFont="1" applyFill="1" applyBorder="1" applyAlignment="1" applyProtection="1">
      <alignment horizontal="left" vertical="center" indent="1"/>
      <protection hidden="1"/>
    </xf>
    <xf numFmtId="0" fontId="29" fillId="5" borderId="108" xfId="0" applyNumberFormat="1" applyFont="1" applyFill="1" applyBorder="1" applyAlignment="1" applyProtection="1">
      <alignment horizontal="left" vertical="center" indent="1"/>
      <protection hidden="1"/>
    </xf>
    <xf numFmtId="0" fontId="29" fillId="5" borderId="274" xfId="0" applyNumberFormat="1" applyFont="1" applyFill="1" applyBorder="1" applyAlignment="1" applyProtection="1">
      <alignment horizontal="left" vertical="center" indent="1"/>
      <protection hidden="1"/>
    </xf>
    <xf numFmtId="0" fontId="22" fillId="5" borderId="183" xfId="0" applyNumberFormat="1" applyFont="1" applyFill="1" applyBorder="1" applyAlignment="1" applyProtection="1">
      <alignment horizontal="center" vertical="center"/>
      <protection hidden="1"/>
    </xf>
    <xf numFmtId="0" fontId="22" fillId="10" borderId="275" xfId="0" applyFont="1" applyFill="1" applyBorder="1" applyAlignment="1" applyProtection="1">
      <alignment vertical="center"/>
    </xf>
    <xf numFmtId="165" fontId="128" fillId="10" borderId="91" xfId="0" applyNumberFormat="1" applyFont="1" applyFill="1" applyBorder="1" applyAlignment="1" applyProtection="1">
      <alignment horizontal="right" vertical="center"/>
      <protection hidden="1"/>
    </xf>
    <xf numFmtId="0" fontId="22" fillId="0" borderId="3" xfId="0" applyNumberFormat="1" applyFont="1" applyFill="1" applyBorder="1" applyAlignment="1" applyProtection="1">
      <alignment horizontal="center" vertical="center"/>
      <protection locked="0"/>
    </xf>
    <xf numFmtId="0" fontId="24" fillId="0" borderId="0" xfId="0" applyNumberFormat="1" applyFont="1" applyFill="1" applyBorder="1" applyAlignment="1" applyProtection="1">
      <alignment horizontal="right" vertical="center"/>
      <protection hidden="1"/>
    </xf>
    <xf numFmtId="165" fontId="83" fillId="4" borderId="276" xfId="0" applyNumberFormat="1" applyFont="1" applyFill="1" applyBorder="1" applyAlignment="1" applyProtection="1">
      <alignment horizontal="right" vertical="center"/>
      <protection hidden="1"/>
    </xf>
    <xf numFmtId="165" fontId="41" fillId="4" borderId="177" xfId="0" applyNumberFormat="1" applyFont="1" applyFill="1" applyBorder="1" applyAlignment="1" applyProtection="1">
      <alignment horizontal="right" vertical="center"/>
      <protection hidden="1"/>
    </xf>
    <xf numFmtId="165" fontId="22" fillId="4" borderId="72" xfId="0" applyNumberFormat="1" applyFont="1" applyFill="1" applyBorder="1" applyAlignment="1" applyProtection="1">
      <alignment horizontal="right" vertical="center"/>
      <protection hidden="1"/>
    </xf>
    <xf numFmtId="0" fontId="18" fillId="18" borderId="0" xfId="0" applyFont="1" applyFill="1" applyAlignment="1">
      <alignment horizontal="right" vertical="center"/>
    </xf>
    <xf numFmtId="0" fontId="100" fillId="18" borderId="0" xfId="0" applyFont="1" applyFill="1" applyAlignment="1">
      <alignment horizontal="left" vertical="center"/>
    </xf>
    <xf numFmtId="0" fontId="22" fillId="5" borderId="119" xfId="0" applyNumberFormat="1" applyFont="1" applyFill="1" applyBorder="1" applyAlignment="1" applyProtection="1">
      <alignment horizontal="center" vertical="center"/>
      <protection hidden="1"/>
    </xf>
    <xf numFmtId="0" fontId="0" fillId="0" borderId="67" xfId="0" applyFill="1" applyBorder="1" applyAlignment="1" applyProtection="1">
      <alignment horizontal="left" vertical="center" indent="1"/>
      <protection locked="0" hidden="1"/>
    </xf>
    <xf numFmtId="0" fontId="32" fillId="0" borderId="240" xfId="0" applyFont="1" applyBorder="1" applyAlignment="1" applyProtection="1">
      <alignment vertical="center"/>
      <protection locked="0"/>
    </xf>
    <xf numFmtId="0" fontId="22" fillId="5" borderId="239" xfId="0" applyNumberFormat="1" applyFont="1" applyFill="1" applyBorder="1" applyAlignment="1" applyProtection="1">
      <alignment vertical="center"/>
      <protection hidden="1"/>
    </xf>
    <xf numFmtId="0" fontId="29" fillId="0" borderId="277" xfId="0" applyNumberFormat="1" applyFont="1" applyFill="1" applyBorder="1" applyAlignment="1" applyProtection="1">
      <alignment horizontal="left" vertical="center" indent="1"/>
      <protection locked="0" hidden="1"/>
    </xf>
    <xf numFmtId="165" fontId="83" fillId="10" borderId="278" xfId="0" applyNumberFormat="1" applyFont="1" applyFill="1" applyBorder="1" applyAlignment="1" applyProtection="1">
      <alignment horizontal="right" vertical="center"/>
      <protection hidden="1"/>
    </xf>
    <xf numFmtId="165" fontId="83" fillId="10" borderId="197" xfId="0" applyNumberFormat="1" applyFont="1" applyFill="1" applyBorder="1" applyAlignment="1" applyProtection="1">
      <alignment horizontal="right" vertical="center"/>
      <protection hidden="1"/>
    </xf>
    <xf numFmtId="165" fontId="30" fillId="5" borderId="279" xfId="0" applyNumberFormat="1" applyFont="1" applyFill="1" applyBorder="1" applyAlignment="1" applyProtection="1">
      <alignment horizontal="right" vertical="center"/>
      <protection hidden="1"/>
    </xf>
    <xf numFmtId="0" fontId="22" fillId="0" borderId="280" xfId="0" applyFont="1" applyBorder="1" applyAlignment="1" applyProtection="1">
      <alignment vertical="center"/>
      <protection locked="0"/>
    </xf>
    <xf numFmtId="0" fontId="22" fillId="5" borderId="82" xfId="0" applyNumberFormat="1" applyFont="1" applyFill="1" applyBorder="1" applyAlignment="1" applyProtection="1">
      <alignment horizontal="center" vertical="center"/>
      <protection hidden="1"/>
    </xf>
    <xf numFmtId="0" fontId="0" fillId="0" borderId="281" xfId="0" applyFill="1" applyBorder="1" applyAlignment="1" applyProtection="1">
      <alignment horizontal="left" vertical="center" indent="1"/>
      <protection locked="0" hidden="1"/>
    </xf>
    <xf numFmtId="165" fontId="22" fillId="10" borderId="82" xfId="0" applyNumberFormat="1" applyFont="1" applyFill="1" applyBorder="1" applyAlignment="1" applyProtection="1">
      <alignment horizontal="right" vertical="center"/>
    </xf>
    <xf numFmtId="0" fontId="32" fillId="0" borderId="282" xfId="0" applyFont="1" applyBorder="1" applyAlignment="1" applyProtection="1">
      <alignment vertical="center"/>
      <protection locked="0"/>
    </xf>
    <xf numFmtId="0" fontId="23" fillId="4" borderId="0" xfId="0" applyNumberFormat="1" applyFont="1" applyFill="1" applyBorder="1" applyAlignment="1" applyProtection="1">
      <alignment horizontal="right" vertical="center"/>
      <protection hidden="1"/>
    </xf>
    <xf numFmtId="0" fontId="24" fillId="0" borderId="0" xfId="0" applyNumberFormat="1" applyFont="1" applyFill="1" applyBorder="1" applyAlignment="1" applyProtection="1">
      <alignment vertical="center"/>
      <protection hidden="1"/>
    </xf>
    <xf numFmtId="0" fontId="29" fillId="5" borderId="119" xfId="0" applyNumberFormat="1" applyFont="1" applyFill="1" applyBorder="1" applyAlignment="1" applyProtection="1">
      <alignment horizontal="left" vertical="center" indent="1"/>
      <protection hidden="1"/>
    </xf>
    <xf numFmtId="165" fontId="83" fillId="10" borderId="192" xfId="0" applyNumberFormat="1" applyFont="1" applyFill="1" applyBorder="1" applyAlignment="1" applyProtection="1">
      <alignment horizontal="right" vertical="center"/>
      <protection hidden="1"/>
    </xf>
    <xf numFmtId="165" fontId="83" fillId="10" borderId="172" xfId="0" applyNumberFormat="1" applyFont="1" applyFill="1" applyBorder="1" applyAlignment="1" applyProtection="1">
      <alignment horizontal="right" vertical="center"/>
      <protection hidden="1"/>
    </xf>
    <xf numFmtId="0" fontId="29" fillId="5" borderId="87" xfId="0" applyNumberFormat="1" applyFont="1" applyFill="1" applyBorder="1" applyAlignment="1" applyProtection="1">
      <alignment horizontal="left" vertical="center" indent="1"/>
      <protection hidden="1"/>
    </xf>
    <xf numFmtId="0" fontId="38" fillId="0" borderId="0" xfId="0" applyNumberFormat="1" applyFont="1" applyFill="1" applyBorder="1" applyAlignment="1" applyProtection="1">
      <alignment vertical="center"/>
      <protection hidden="1"/>
    </xf>
    <xf numFmtId="165" fontId="30" fillId="5" borderId="99" xfId="0" applyNumberFormat="1" applyFont="1" applyFill="1" applyBorder="1" applyAlignment="1" applyProtection="1">
      <alignment horizontal="right" vertical="center"/>
      <protection hidden="1"/>
    </xf>
    <xf numFmtId="165" fontId="30" fillId="5" borderId="180" xfId="0" applyNumberFormat="1" applyFont="1" applyFill="1" applyBorder="1" applyAlignment="1" applyProtection="1">
      <alignment horizontal="right" vertical="center"/>
      <protection hidden="1"/>
    </xf>
    <xf numFmtId="165" fontId="30" fillId="5" borderId="92" xfId="0" applyNumberFormat="1" applyFont="1" applyFill="1" applyBorder="1" applyAlignment="1" applyProtection="1">
      <alignment horizontal="right" vertical="center"/>
      <protection hidden="1"/>
    </xf>
    <xf numFmtId="0" fontId="22" fillId="0" borderId="282" xfId="0" applyFont="1" applyBorder="1" applyAlignment="1" applyProtection="1">
      <alignment vertical="center"/>
      <protection locked="0"/>
    </xf>
    <xf numFmtId="165" fontId="22" fillId="0" borderId="274" xfId="0" applyNumberFormat="1" applyFont="1" applyFill="1" applyBorder="1" applyAlignment="1" applyProtection="1">
      <alignment horizontal="right" vertical="center"/>
      <protection locked="0"/>
    </xf>
    <xf numFmtId="165" fontId="29" fillId="5" borderId="274" xfId="0" applyNumberFormat="1" applyFont="1" applyFill="1" applyBorder="1" applyAlignment="1" applyProtection="1">
      <alignment horizontal="right" vertical="center"/>
      <protection hidden="1"/>
    </xf>
    <xf numFmtId="0" fontId="22" fillId="0" borderId="284" xfId="0" applyFont="1" applyBorder="1" applyAlignment="1" applyProtection="1">
      <alignment vertical="center"/>
      <protection locked="0"/>
    </xf>
    <xf numFmtId="0" fontId="27" fillId="5" borderId="67" xfId="0" applyNumberFormat="1" applyFont="1" applyFill="1" applyBorder="1" applyAlignment="1" applyProtection="1">
      <alignment horizontal="center" vertical="center"/>
      <protection hidden="1"/>
    </xf>
    <xf numFmtId="0" fontId="22" fillId="0" borderId="67" xfId="0" applyNumberFormat="1" applyFont="1" applyFill="1" applyBorder="1" applyAlignment="1" applyProtection="1">
      <alignment horizontal="center" vertical="center"/>
      <protection locked="0"/>
    </xf>
    <xf numFmtId="0" fontId="32" fillId="5" borderId="169" xfId="0" applyNumberFormat="1" applyFont="1" applyFill="1" applyBorder="1" applyAlignment="1" applyProtection="1">
      <alignment horizontal="center" vertical="center"/>
      <protection hidden="1"/>
    </xf>
    <xf numFmtId="165" fontId="23" fillId="4" borderId="3" xfId="0" applyNumberFormat="1" applyFont="1" applyFill="1" applyBorder="1" applyAlignment="1" applyProtection="1">
      <alignment horizontal="right" vertical="center"/>
      <protection hidden="1"/>
    </xf>
    <xf numFmtId="165" fontId="30" fillId="10" borderId="73" xfId="0" applyNumberFormat="1" applyFont="1" applyFill="1" applyBorder="1" applyAlignment="1" applyProtection="1">
      <alignment horizontal="right" vertical="center"/>
      <protection hidden="1"/>
    </xf>
    <xf numFmtId="165" fontId="30" fillId="5" borderId="231" xfId="0" applyNumberFormat="1" applyFont="1" applyFill="1" applyBorder="1" applyAlignment="1" applyProtection="1">
      <alignment horizontal="right" vertical="center"/>
      <protection hidden="1"/>
    </xf>
    <xf numFmtId="165" fontId="30" fillId="5" borderId="274" xfId="0" applyNumberFormat="1" applyFont="1" applyFill="1" applyBorder="1" applyAlignment="1" applyProtection="1">
      <alignment horizontal="right" vertical="center"/>
      <protection hidden="1"/>
    </xf>
    <xf numFmtId="165" fontId="30" fillId="5" borderId="119" xfId="0" applyNumberFormat="1" applyFont="1" applyFill="1" applyBorder="1" applyAlignment="1" applyProtection="1">
      <alignment horizontal="right" vertical="center"/>
      <protection hidden="1"/>
    </xf>
    <xf numFmtId="165" fontId="30" fillId="5" borderId="82" xfId="0" applyNumberFormat="1" applyFont="1" applyFill="1" applyBorder="1" applyAlignment="1" applyProtection="1">
      <alignment horizontal="right" vertical="center"/>
      <protection hidden="1"/>
    </xf>
    <xf numFmtId="0" fontId="22" fillId="4" borderId="45" xfId="0" applyFont="1" applyFill="1" applyBorder="1" applyProtection="1">
      <protection hidden="1"/>
    </xf>
    <xf numFmtId="0" fontId="22" fillId="4" borderId="21" xfId="0" applyNumberFormat="1" applyFont="1" applyFill="1" applyBorder="1" applyAlignment="1" applyProtection="1">
      <alignment vertical="center"/>
      <protection hidden="1"/>
    </xf>
    <xf numFmtId="0" fontId="22" fillId="4" borderId="170" xfId="0" applyNumberFormat="1" applyFont="1" applyFill="1" applyBorder="1" applyAlignment="1" applyProtection="1">
      <alignment vertical="center"/>
      <protection hidden="1"/>
    </xf>
    <xf numFmtId="165" fontId="30" fillId="5" borderId="108" xfId="0" applyNumberFormat="1" applyFont="1" applyFill="1" applyBorder="1" applyAlignment="1" applyProtection="1">
      <alignment horizontal="right" vertical="center"/>
      <protection hidden="1"/>
    </xf>
    <xf numFmtId="0" fontId="22" fillId="0" borderId="3" xfId="0" applyNumberFormat="1" applyFont="1" applyFill="1" applyBorder="1" applyAlignment="1" applyProtection="1">
      <alignment horizontal="center" vertical="center"/>
      <protection locked="0"/>
    </xf>
    <xf numFmtId="0" fontId="22" fillId="0" borderId="286" xfId="0" applyFont="1" applyFill="1" applyBorder="1" applyAlignment="1" applyProtection="1">
      <alignment vertical="center"/>
      <protection locked="0"/>
    </xf>
    <xf numFmtId="0" fontId="22" fillId="5" borderId="191" xfId="0" applyNumberFormat="1" applyFont="1" applyFill="1" applyBorder="1" applyAlignment="1" applyProtection="1">
      <alignment vertical="center"/>
      <protection hidden="1"/>
    </xf>
    <xf numFmtId="0" fontId="22" fillId="5" borderId="184" xfId="0" applyNumberFormat="1" applyFont="1" applyFill="1" applyBorder="1" applyAlignment="1" applyProtection="1">
      <alignment vertical="center"/>
      <protection hidden="1"/>
    </xf>
    <xf numFmtId="0" fontId="29" fillId="0" borderId="119" xfId="0" applyNumberFormat="1" applyFont="1" applyFill="1" applyBorder="1" applyAlignment="1" applyProtection="1">
      <alignment horizontal="left" vertical="center" indent="1"/>
      <protection locked="0"/>
    </xf>
    <xf numFmtId="165" fontId="23" fillId="10" borderId="265" xfId="0" applyNumberFormat="1" applyFont="1" applyFill="1" applyBorder="1" applyAlignment="1" applyProtection="1">
      <alignment horizontal="right" vertical="center"/>
    </xf>
    <xf numFmtId="165" fontId="22" fillId="10" borderId="119" xfId="0" applyNumberFormat="1" applyFont="1" applyFill="1" applyBorder="1" applyAlignment="1" applyProtection="1">
      <alignment horizontal="right" vertical="center"/>
    </xf>
    <xf numFmtId="0" fontId="159" fillId="0" borderId="0" xfId="0" applyFont="1" applyAlignment="1">
      <alignment vertical="center" wrapText="1"/>
    </xf>
    <xf numFmtId="0" fontId="160" fillId="0" borderId="0" xfId="0" applyFont="1" applyAlignment="1">
      <alignment horizontal="right" vertical="center"/>
    </xf>
    <xf numFmtId="0" fontId="32" fillId="0" borderId="181" xfId="0" applyNumberFormat="1" applyFont="1" applyFill="1" applyBorder="1" applyAlignment="1" applyProtection="1">
      <alignment vertical="top"/>
      <protection locked="0"/>
    </xf>
    <xf numFmtId="0" fontId="32" fillId="0" borderId="181" xfId="0" applyFont="1" applyBorder="1" applyAlignment="1">
      <alignment vertical="top"/>
    </xf>
    <xf numFmtId="0" fontId="122" fillId="0" borderId="0" xfId="0" applyFont="1" applyAlignment="1">
      <alignment vertical="center" wrapText="1"/>
    </xf>
    <xf numFmtId="0" fontId="22" fillId="0" borderId="0" xfId="0" applyFont="1" applyAlignment="1"/>
    <xf numFmtId="0" fontId="22" fillId="0" borderId="3" xfId="0" applyNumberFormat="1" applyFont="1" applyFill="1" applyBorder="1" applyAlignment="1" applyProtection="1">
      <alignment horizontal="center" vertical="center"/>
      <protection locked="0"/>
    </xf>
    <xf numFmtId="0" fontId="29" fillId="10" borderId="77" xfId="0" applyNumberFormat="1" applyFont="1" applyFill="1" applyBorder="1" applyAlignment="1" applyProtection="1">
      <alignment horizontal="left" vertical="center" indent="1"/>
      <protection hidden="1"/>
    </xf>
    <xf numFmtId="0" fontId="22" fillId="5" borderId="180" xfId="0" applyNumberFormat="1" applyFont="1" applyFill="1" applyBorder="1" applyAlignment="1" applyProtection="1">
      <alignment horizontal="center" vertical="center"/>
      <protection hidden="1"/>
    </xf>
    <xf numFmtId="0" fontId="22" fillId="5" borderId="179" xfId="0" applyNumberFormat="1" applyFont="1" applyFill="1" applyBorder="1" applyAlignment="1" applyProtection="1">
      <alignment horizontal="center" vertical="center"/>
      <protection hidden="1"/>
    </xf>
    <xf numFmtId="0" fontId="22" fillId="5" borderId="158" xfId="0" applyNumberFormat="1" applyFont="1" applyFill="1" applyBorder="1" applyAlignment="1" applyProtection="1">
      <alignment horizontal="center" vertical="center"/>
      <protection hidden="1"/>
    </xf>
    <xf numFmtId="0" fontId="22" fillId="10" borderId="77" xfId="0" applyNumberFormat="1" applyFont="1" applyFill="1" applyBorder="1" applyAlignment="1" applyProtection="1">
      <alignment horizontal="center" vertical="center"/>
      <protection hidden="1"/>
    </xf>
    <xf numFmtId="0" fontId="22" fillId="10" borderId="155" xfId="0" applyNumberFormat="1" applyFont="1" applyFill="1" applyBorder="1" applyAlignment="1" applyProtection="1">
      <alignment horizontal="center" vertical="center"/>
      <protection hidden="1"/>
    </xf>
    <xf numFmtId="0" fontId="29" fillId="10" borderId="155" xfId="0" applyNumberFormat="1" applyFont="1" applyFill="1" applyBorder="1" applyAlignment="1" applyProtection="1">
      <alignment horizontal="left" vertical="center" indent="1"/>
      <protection hidden="1"/>
    </xf>
    <xf numFmtId="0" fontId="22" fillId="10" borderId="287" xfId="0" applyFont="1" applyFill="1" applyBorder="1" applyAlignment="1" applyProtection="1">
      <alignment vertical="center"/>
      <protection locked="0"/>
    </xf>
    <xf numFmtId="0" fontId="22" fillId="5" borderId="105" xfId="0" applyNumberFormat="1" applyFont="1" applyFill="1" applyBorder="1" applyAlignment="1" applyProtection="1">
      <alignment vertical="center"/>
      <protection hidden="1"/>
    </xf>
    <xf numFmtId="1" fontId="38" fillId="0" borderId="0" xfId="0" applyNumberFormat="1" applyFont="1" applyFill="1" applyAlignment="1" applyProtection="1">
      <alignment vertical="center"/>
      <protection hidden="1"/>
    </xf>
    <xf numFmtId="0" fontId="133" fillId="0" borderId="95" xfId="0" applyFont="1" applyFill="1" applyBorder="1" applyAlignment="1" applyProtection="1">
      <alignment horizontal="center" vertical="center"/>
    </xf>
    <xf numFmtId="0" fontId="133" fillId="10" borderId="95" xfId="0" applyFont="1" applyFill="1" applyBorder="1" applyAlignment="1" applyProtection="1">
      <alignment horizontal="center" vertical="center"/>
      <protection locked="0"/>
    </xf>
    <xf numFmtId="0" fontId="133" fillId="10" borderId="95" xfId="0" applyFont="1" applyFill="1" applyBorder="1" applyAlignment="1" applyProtection="1">
      <alignment horizontal="center" vertical="center"/>
    </xf>
    <xf numFmtId="0" fontId="133" fillId="10" borderId="242" xfId="0" applyFont="1" applyFill="1" applyBorder="1" applyAlignment="1" applyProtection="1">
      <alignment horizontal="center" vertical="center"/>
    </xf>
    <xf numFmtId="0" fontId="0" fillId="0" borderId="67" xfId="0" applyBorder="1"/>
    <xf numFmtId="0" fontId="0" fillId="43" borderId="55" xfId="0" applyFill="1" applyBorder="1" applyProtection="1">
      <protection locked="0"/>
    </xf>
    <xf numFmtId="0" fontId="0" fillId="43" borderId="170" xfId="0" applyFill="1" applyBorder="1" applyProtection="1">
      <protection locked="0"/>
    </xf>
    <xf numFmtId="0" fontId="22" fillId="0" borderId="0" xfId="0" applyNumberFormat="1" applyFont="1" applyFill="1" applyBorder="1" applyAlignment="1" applyProtection="1">
      <alignment horizontal="center" vertical="center"/>
      <protection locked="0" hidden="1"/>
    </xf>
    <xf numFmtId="0" fontId="14" fillId="0" borderId="0" xfId="0" applyFont="1" applyProtection="1">
      <protection locked="0"/>
    </xf>
    <xf numFmtId="165" fontId="22" fillId="10" borderId="73" xfId="0" applyNumberFormat="1" applyFont="1" applyFill="1" applyBorder="1" applyAlignment="1" applyProtection="1">
      <alignment horizontal="right" vertical="center"/>
    </xf>
    <xf numFmtId="165" fontId="22" fillId="10" borderId="74" xfId="0" applyNumberFormat="1" applyFont="1" applyFill="1" applyBorder="1" applyAlignment="1" applyProtection="1">
      <alignment horizontal="right" vertical="center"/>
    </xf>
    <xf numFmtId="165" fontId="22" fillId="0" borderId="97" xfId="0" applyNumberFormat="1" applyFont="1" applyFill="1" applyBorder="1" applyAlignment="1" applyProtection="1">
      <alignment horizontal="right" vertical="center"/>
      <protection locked="0"/>
    </xf>
    <xf numFmtId="165" fontId="22" fillId="0" borderId="243" xfId="0" applyNumberFormat="1" applyFont="1" applyFill="1" applyBorder="1" applyAlignment="1" applyProtection="1">
      <alignment horizontal="right" vertical="center"/>
      <protection locked="0"/>
    </xf>
    <xf numFmtId="165" fontId="22" fillId="0" borderId="98" xfId="0" applyNumberFormat="1" applyFont="1" applyFill="1" applyBorder="1" applyAlignment="1" applyProtection="1">
      <alignment horizontal="right" vertical="center"/>
      <protection locked="0"/>
    </xf>
    <xf numFmtId="165" fontId="22" fillId="0" borderId="179" xfId="0" applyNumberFormat="1" applyFont="1" applyFill="1" applyBorder="1" applyAlignment="1" applyProtection="1">
      <alignment horizontal="right" vertical="center"/>
      <protection locked="0"/>
    </xf>
    <xf numFmtId="165" fontId="22" fillId="0" borderId="180" xfId="0" applyNumberFormat="1" applyFont="1" applyFill="1" applyBorder="1" applyAlignment="1" applyProtection="1">
      <alignment horizontal="right" vertical="center"/>
      <protection locked="0"/>
    </xf>
    <xf numFmtId="0" fontId="0" fillId="0" borderId="38" xfId="0" applyBorder="1" applyProtection="1">
      <protection hidden="1"/>
    </xf>
    <xf numFmtId="0" fontId="32" fillId="0" borderId="5" xfId="0" applyFont="1" applyFill="1" applyBorder="1" applyAlignment="1" applyProtection="1">
      <alignment vertical="center" wrapText="1"/>
      <protection locked="0"/>
    </xf>
    <xf numFmtId="1" fontId="37" fillId="2" borderId="28" xfId="0" applyNumberFormat="1" applyFont="1" applyFill="1" applyBorder="1" applyAlignment="1" applyProtection="1">
      <alignment horizontal="center" vertical="center"/>
      <protection hidden="1"/>
    </xf>
    <xf numFmtId="49" fontId="164" fillId="0" borderId="42" xfId="0" applyNumberFormat="1" applyFont="1" applyFill="1" applyBorder="1" applyAlignment="1" applyProtection="1">
      <alignment vertical="center" wrapText="1"/>
      <protection locked="0"/>
    </xf>
    <xf numFmtId="49" fontId="164" fillId="0" borderId="66" xfId="0" applyNumberFormat="1" applyFont="1" applyFill="1" applyBorder="1" applyAlignment="1" applyProtection="1">
      <alignment wrapText="1"/>
      <protection locked="0"/>
    </xf>
    <xf numFmtId="49" fontId="165" fillId="3" borderId="39" xfId="0" applyNumberFormat="1" applyFont="1" applyFill="1" applyBorder="1" applyAlignment="1" applyProtection="1">
      <alignment horizontal="center" vertical="center"/>
      <protection hidden="1"/>
    </xf>
    <xf numFmtId="49" fontId="165" fillId="3" borderId="39" xfId="0" applyNumberFormat="1" applyFont="1" applyFill="1" applyBorder="1" applyAlignment="1" applyProtection="1">
      <alignment horizontal="center"/>
      <protection hidden="1"/>
    </xf>
    <xf numFmtId="0" fontId="22" fillId="0" borderId="124" xfId="0" applyNumberFormat="1" applyFont="1" applyFill="1" applyBorder="1" applyAlignment="1" applyProtection="1">
      <alignment vertical="center" wrapText="1"/>
      <protection locked="0"/>
    </xf>
    <xf numFmtId="12" fontId="26" fillId="0" borderId="124" xfId="0" applyNumberFormat="1" applyFont="1" applyFill="1" applyBorder="1" applyAlignment="1" applyProtection="1">
      <alignment horizontal="center" vertical="center"/>
      <protection locked="0"/>
    </xf>
    <xf numFmtId="12" fontId="26" fillId="0" borderId="124" xfId="0" applyNumberFormat="1" applyFont="1" applyFill="1" applyBorder="1" applyAlignment="1" applyProtection="1">
      <alignment horizontal="center" vertical="center" wrapText="1"/>
      <protection locked="0"/>
    </xf>
    <xf numFmtId="2" fontId="26" fillId="0" borderId="124" xfId="0" applyNumberFormat="1" applyFont="1" applyFill="1" applyBorder="1" applyAlignment="1" applyProtection="1">
      <alignment horizontal="left" vertical="center"/>
      <protection locked="0"/>
    </xf>
    <xf numFmtId="0" fontId="35" fillId="0" borderId="113" xfId="0" applyNumberFormat="1" applyFont="1" applyFill="1" applyBorder="1" applyAlignment="1" applyProtection="1">
      <alignment horizontal="center" vertical="center" wrapText="1"/>
      <protection locked="0"/>
    </xf>
    <xf numFmtId="12" fontId="23" fillId="0" borderId="5" xfId="0" applyNumberFormat="1" applyFont="1" applyFill="1" applyBorder="1" applyAlignment="1" applyProtection="1">
      <alignment horizontal="left" vertical="center" wrapText="1"/>
      <protection locked="0"/>
    </xf>
    <xf numFmtId="0" fontId="22" fillId="0" borderId="5" xfId="0" applyNumberFormat="1" applyFont="1" applyFill="1" applyBorder="1" applyAlignment="1" applyProtection="1">
      <alignment horizontal="center" vertical="center" wrapText="1"/>
      <protection locked="0"/>
    </xf>
    <xf numFmtId="12" fontId="26" fillId="5" borderId="5" xfId="0" applyNumberFormat="1" applyFont="1" applyFill="1" applyBorder="1" applyAlignment="1" applyProtection="1">
      <alignment vertical="center" wrapText="1"/>
      <protection hidden="1"/>
    </xf>
    <xf numFmtId="12" fontId="26" fillId="5" borderId="5" xfId="0" applyNumberFormat="1" applyFont="1" applyFill="1" applyBorder="1" applyAlignment="1" applyProtection="1">
      <alignment horizontal="center" vertical="center" wrapText="1"/>
      <protection hidden="1"/>
    </xf>
    <xf numFmtId="12" fontId="41" fillId="5" borderId="5" xfId="0" applyNumberFormat="1" applyFont="1" applyFill="1" applyBorder="1" applyAlignment="1" applyProtection="1">
      <alignment horizontal="right" vertical="center" wrapText="1"/>
      <protection hidden="1"/>
    </xf>
    <xf numFmtId="12" fontId="22" fillId="5" borderId="5" xfId="0" applyNumberFormat="1" applyFont="1" applyFill="1" applyBorder="1" applyAlignment="1" applyProtection="1">
      <alignment horizontal="center" vertical="center" wrapText="1"/>
      <protection hidden="1"/>
    </xf>
    <xf numFmtId="49" fontId="164" fillId="0" borderId="40" xfId="0" applyNumberFormat="1" applyFont="1" applyFill="1" applyBorder="1" applyAlignment="1" applyProtection="1">
      <alignment vertical="center" wrapText="1"/>
      <protection locked="0"/>
    </xf>
    <xf numFmtId="12" fontId="26" fillId="0" borderId="288" xfId="0" applyNumberFormat="1" applyFont="1" applyFill="1" applyBorder="1" applyAlignment="1" applyProtection="1">
      <alignment horizontal="center" vertical="center" wrapText="1"/>
      <protection locked="0"/>
    </xf>
    <xf numFmtId="165" fontId="22" fillId="0" borderId="244" xfId="0" applyNumberFormat="1" applyFont="1" applyFill="1" applyBorder="1" applyAlignment="1" applyProtection="1">
      <alignment horizontal="right" vertical="center"/>
      <protection locked="0"/>
    </xf>
    <xf numFmtId="165" fontId="23" fillId="0" borderId="33" xfId="0" applyNumberFormat="1" applyFont="1" applyFill="1" applyBorder="1" applyAlignment="1" applyProtection="1">
      <alignment horizontal="right" vertical="center"/>
    </xf>
    <xf numFmtId="165" fontId="22" fillId="0" borderId="285" xfId="0" applyNumberFormat="1" applyFont="1" applyFill="1" applyBorder="1" applyAlignment="1" applyProtection="1">
      <alignment horizontal="right" vertical="center"/>
      <protection locked="0"/>
    </xf>
    <xf numFmtId="0" fontId="32" fillId="2" borderId="292" xfId="41" applyFont="1" applyFill="1" applyBorder="1" applyAlignment="1" applyProtection="1">
      <alignment horizontal="center" vertical="center" wrapText="1"/>
      <protection hidden="1"/>
    </xf>
    <xf numFmtId="0" fontId="32" fillId="2" borderId="162" xfId="41" applyFont="1" applyFill="1" applyBorder="1" applyAlignment="1" applyProtection="1">
      <alignment horizontal="center" vertical="center" wrapText="1"/>
      <protection hidden="1"/>
    </xf>
    <xf numFmtId="0" fontId="32" fillId="2" borderId="289" xfId="41" applyFont="1" applyFill="1" applyBorder="1" applyAlignment="1" applyProtection="1">
      <alignment horizontal="center" vertical="center"/>
      <protection hidden="1"/>
    </xf>
    <xf numFmtId="0" fontId="27" fillId="2" borderId="293" xfId="41" applyFont="1" applyFill="1" applyBorder="1" applyAlignment="1" applyProtection="1">
      <alignment vertical="center"/>
      <protection hidden="1"/>
    </xf>
    <xf numFmtId="0" fontId="32" fillId="2" borderId="293" xfId="41" applyFont="1" applyFill="1" applyBorder="1" applyAlignment="1" applyProtection="1">
      <alignment vertical="center"/>
      <protection hidden="1"/>
    </xf>
    <xf numFmtId="0" fontId="132" fillId="2" borderId="290" xfId="41" applyFont="1" applyFill="1" applyBorder="1" applyAlignment="1" applyProtection="1">
      <alignment horizontal="right" vertical="center"/>
      <protection hidden="1"/>
    </xf>
    <xf numFmtId="168" fontId="23" fillId="2" borderId="175" xfId="1" applyNumberFormat="1" applyFont="1" applyFill="1" applyBorder="1" applyAlignment="1" applyProtection="1">
      <alignment vertical="center"/>
      <protection hidden="1"/>
    </xf>
    <xf numFmtId="0" fontId="32" fillId="2" borderId="166" xfId="41" applyFont="1" applyFill="1" applyBorder="1" applyAlignment="1" applyProtection="1">
      <alignment horizontal="center" vertical="center"/>
      <protection hidden="1"/>
    </xf>
    <xf numFmtId="0" fontId="32" fillId="2" borderId="167" xfId="41" applyFont="1" applyFill="1" applyBorder="1" applyAlignment="1" applyProtection="1">
      <alignment horizontal="center" vertical="center"/>
      <protection hidden="1"/>
    </xf>
    <xf numFmtId="0" fontId="22" fillId="2" borderId="166" xfId="41" applyFont="1" applyFill="1" applyBorder="1" applyAlignment="1" applyProtection="1">
      <alignment vertical="center"/>
      <protection hidden="1"/>
    </xf>
    <xf numFmtId="0" fontId="32" fillId="2" borderId="199" xfId="41" applyFont="1" applyFill="1" applyBorder="1" applyAlignment="1" applyProtection="1">
      <alignment vertical="center"/>
      <protection hidden="1"/>
    </xf>
    <xf numFmtId="0" fontId="22" fillId="2" borderId="167" xfId="41" applyFont="1" applyFill="1" applyBorder="1" applyAlignment="1" applyProtection="1">
      <alignment vertical="center"/>
      <protection hidden="1"/>
    </xf>
    <xf numFmtId="0" fontId="22" fillId="2" borderId="50" xfId="41" applyFont="1" applyFill="1" applyBorder="1" applyAlignment="1" applyProtection="1">
      <alignment vertical="center"/>
      <protection hidden="1"/>
    </xf>
    <xf numFmtId="0" fontId="32" fillId="2" borderId="0" xfId="41" applyFont="1" applyFill="1" applyBorder="1" applyAlignment="1" applyProtection="1">
      <alignment horizontal="center" vertical="center"/>
      <protection hidden="1"/>
    </xf>
    <xf numFmtId="0" fontId="22" fillId="2" borderId="294" xfId="41" applyFont="1" applyFill="1" applyBorder="1" applyAlignment="1" applyProtection="1">
      <alignment vertical="center"/>
      <protection hidden="1"/>
    </xf>
    <xf numFmtId="0" fontId="32" fillId="2" borderId="193" xfId="41" applyFont="1" applyFill="1" applyBorder="1" applyAlignment="1" applyProtection="1">
      <alignment horizontal="center" vertical="center"/>
      <protection hidden="1"/>
    </xf>
    <xf numFmtId="168" fontId="27" fillId="2" borderId="46" xfId="1" applyNumberFormat="1" applyFont="1" applyFill="1" applyBorder="1" applyAlignment="1" applyProtection="1">
      <alignment horizontal="right" vertical="center"/>
      <protection hidden="1"/>
    </xf>
    <xf numFmtId="2" fontId="2" fillId="2" borderId="0" xfId="41" applyNumberFormat="1" applyFill="1"/>
    <xf numFmtId="168" fontId="27" fillId="2" borderId="175" xfId="1" applyNumberFormat="1" applyFont="1" applyFill="1" applyBorder="1" applyAlignment="1" applyProtection="1">
      <alignment horizontal="right" vertical="center"/>
      <protection hidden="1"/>
    </xf>
    <xf numFmtId="2" fontId="27" fillId="12" borderId="295" xfId="41" applyNumberFormat="1" applyFont="1" applyFill="1" applyBorder="1" applyAlignment="1" applyProtection="1">
      <alignment horizontal="center" vertical="center"/>
    </xf>
    <xf numFmtId="0" fontId="32" fillId="2" borderId="294" xfId="41" applyFont="1" applyFill="1" applyBorder="1" applyAlignment="1" applyProtection="1">
      <alignment horizontal="right"/>
      <protection hidden="1"/>
    </xf>
    <xf numFmtId="0" fontId="22" fillId="2" borderId="193" xfId="41" applyNumberFormat="1" applyFont="1" applyFill="1" applyBorder="1" applyAlignment="1" applyProtection="1">
      <alignment horizontal="left" vertical="center" wrapText="1"/>
      <protection hidden="1"/>
    </xf>
    <xf numFmtId="0" fontId="32" fillId="2" borderId="193" xfId="41" applyNumberFormat="1" applyFont="1" applyFill="1" applyBorder="1" applyAlignment="1" applyProtection="1">
      <alignment horizontal="left" vertical="center"/>
      <protection hidden="1"/>
    </xf>
    <xf numFmtId="0" fontId="32" fillId="2" borderId="235" xfId="41" applyFont="1" applyFill="1" applyBorder="1" applyProtection="1">
      <protection hidden="1"/>
    </xf>
    <xf numFmtId="4" fontId="158" fillId="0" borderId="162" xfId="41" applyNumberFormat="1" applyFont="1" applyFill="1" applyBorder="1" applyAlignment="1" applyProtection="1">
      <alignment horizontal="right" vertical="center"/>
      <protection hidden="1"/>
    </xf>
    <xf numFmtId="4" fontId="158" fillId="2" borderId="175" xfId="1" applyNumberFormat="1" applyFont="1" applyFill="1" applyBorder="1" applyAlignment="1" applyProtection="1">
      <alignment vertical="center"/>
      <protection hidden="1"/>
    </xf>
    <xf numFmtId="168" fontId="44" fillId="2" borderId="175" xfId="41" applyNumberFormat="1" applyFont="1" applyFill="1" applyBorder="1" applyAlignment="1" applyProtection="1">
      <alignment vertical="center"/>
      <protection hidden="1"/>
    </xf>
    <xf numFmtId="168" fontId="27" fillId="2" borderId="175" xfId="1" applyNumberFormat="1" applyFont="1" applyFill="1" applyBorder="1" applyAlignment="1" applyProtection="1">
      <alignment vertical="center"/>
      <protection hidden="1"/>
    </xf>
    <xf numFmtId="0" fontId="32" fillId="2" borderId="174" xfId="41" applyFont="1" applyFill="1" applyBorder="1" applyAlignment="1" applyProtection="1">
      <alignment horizontal="right" vertical="top"/>
      <protection hidden="1"/>
    </xf>
    <xf numFmtId="0" fontId="11" fillId="0" borderId="0" xfId="0" applyFont="1" applyAlignment="1">
      <alignment horizontal="right"/>
    </xf>
    <xf numFmtId="166" fontId="168" fillId="2" borderId="36" xfId="0" applyNumberFormat="1" applyFont="1" applyFill="1" applyBorder="1" applyAlignment="1" applyProtection="1">
      <alignment horizontal="left" vertical="top" indent="2"/>
      <protection hidden="1"/>
    </xf>
    <xf numFmtId="49" fontId="52" fillId="0" borderId="0" xfId="0" applyNumberFormat="1" applyFont="1" applyFill="1" applyAlignment="1" applyProtection="1">
      <alignment vertical="center"/>
      <protection hidden="1"/>
    </xf>
    <xf numFmtId="0" fontId="23" fillId="4" borderId="212" xfId="0" applyNumberFormat="1" applyFont="1" applyFill="1" applyBorder="1" applyAlignment="1" applyProtection="1">
      <alignment horizontal="left" vertical="center" textRotation="90" wrapText="1"/>
      <protection hidden="1"/>
    </xf>
    <xf numFmtId="12" fontId="41" fillId="4" borderId="297" xfId="0" applyNumberFormat="1" applyFont="1" applyFill="1" applyBorder="1" applyAlignment="1" applyProtection="1">
      <alignment horizontal="center" vertical="center" wrapText="1"/>
      <protection hidden="1"/>
    </xf>
    <xf numFmtId="0" fontId="27" fillId="4" borderId="297" xfId="0" applyNumberFormat="1" applyFont="1" applyFill="1" applyBorder="1" applyAlignment="1" applyProtection="1">
      <alignment horizontal="center" vertical="center" textRotation="90" wrapText="1"/>
      <protection hidden="1"/>
    </xf>
    <xf numFmtId="0" fontId="27" fillId="4" borderId="297" xfId="0" applyFont="1" applyFill="1" applyBorder="1" applyAlignment="1" applyProtection="1">
      <alignment horizontal="center" vertical="center" textRotation="90" wrapText="1"/>
      <protection hidden="1"/>
    </xf>
    <xf numFmtId="0" fontId="27" fillId="4" borderId="297" xfId="0" applyFont="1" applyFill="1" applyBorder="1" applyAlignment="1" applyProtection="1">
      <alignment horizontal="center" vertical="center" wrapText="1"/>
      <protection hidden="1"/>
    </xf>
    <xf numFmtId="12" fontId="23" fillId="4" borderId="297" xfId="0" applyNumberFormat="1" applyFont="1" applyFill="1" applyBorder="1" applyAlignment="1" applyProtection="1">
      <alignment horizontal="center" vertical="center" textRotation="90" wrapText="1"/>
      <protection hidden="1"/>
    </xf>
    <xf numFmtId="0" fontId="23" fillId="4" borderId="291" xfId="0" applyNumberFormat="1" applyFont="1" applyFill="1" applyBorder="1" applyAlignment="1" applyProtection="1">
      <alignment horizontal="center" vertical="center"/>
      <protection hidden="1"/>
    </xf>
    <xf numFmtId="0" fontId="22" fillId="0" borderId="235" xfId="0" applyNumberFormat="1" applyFont="1" applyFill="1" applyBorder="1" applyAlignment="1" applyProtection="1">
      <alignment horizontal="center" vertical="center" wrapText="1"/>
      <protection locked="0"/>
    </xf>
    <xf numFmtId="12" fontId="23" fillId="0" borderId="162" xfId="0" applyNumberFormat="1" applyFont="1" applyFill="1" applyBorder="1" applyAlignment="1" applyProtection="1">
      <alignment horizontal="left" vertical="center" wrapText="1" indent="1"/>
      <protection locked="0"/>
    </xf>
    <xf numFmtId="0" fontId="32" fillId="0" borderId="162" xfId="0" applyNumberFormat="1" applyFont="1" applyFill="1" applyBorder="1" applyAlignment="1" applyProtection="1">
      <alignment horizontal="center" vertical="center" wrapText="1"/>
      <protection locked="0"/>
    </xf>
    <xf numFmtId="0" fontId="32" fillId="0" borderId="162" xfId="0" applyFont="1" applyFill="1" applyBorder="1" applyAlignment="1" applyProtection="1">
      <alignment horizontal="center" vertical="center" wrapText="1"/>
      <protection locked="0"/>
    </xf>
    <xf numFmtId="0" fontId="32" fillId="0" borderId="162" xfId="0" applyFont="1" applyFill="1" applyBorder="1" applyAlignment="1" applyProtection="1">
      <alignment horizontal="left" vertical="center" wrapText="1" indent="1"/>
      <protection locked="0"/>
    </xf>
    <xf numFmtId="2" fontId="40" fillId="5" borderId="162" xfId="0" applyNumberFormat="1" applyFont="1" applyFill="1" applyBorder="1" applyAlignment="1" applyProtection="1">
      <alignment vertical="center" wrapText="1"/>
      <protection hidden="1"/>
    </xf>
    <xf numFmtId="2" fontId="76" fillId="5" borderId="162" xfId="0" applyNumberFormat="1" applyFont="1" applyFill="1" applyBorder="1" applyAlignment="1" applyProtection="1">
      <alignment vertical="center"/>
      <protection hidden="1"/>
    </xf>
    <xf numFmtId="2" fontId="76" fillId="5" borderId="162" xfId="0" applyNumberFormat="1" applyFont="1" applyFill="1" applyBorder="1" applyAlignment="1" applyProtection="1">
      <alignment horizontal="center" vertical="center"/>
      <protection hidden="1"/>
    </xf>
    <xf numFmtId="49" fontId="51" fillId="0" borderId="175" xfId="0" applyNumberFormat="1" applyFont="1" applyFill="1" applyBorder="1" applyAlignment="1" applyProtection="1">
      <alignment vertical="center" wrapText="1"/>
      <protection locked="0"/>
    </xf>
    <xf numFmtId="12" fontId="23" fillId="0" borderId="169" xfId="0" applyNumberFormat="1" applyFont="1" applyFill="1" applyBorder="1" applyAlignment="1" applyProtection="1">
      <alignment horizontal="left" vertical="center" wrapText="1" indent="1"/>
      <protection locked="0"/>
    </xf>
    <xf numFmtId="0" fontId="32" fillId="0" borderId="169" xfId="0" applyNumberFormat="1" applyFont="1" applyFill="1" applyBorder="1" applyAlignment="1" applyProtection="1">
      <alignment horizontal="center" vertical="center" wrapText="1"/>
      <protection locked="0"/>
    </xf>
    <xf numFmtId="0" fontId="32" fillId="0" borderId="169" xfId="0" applyFont="1" applyFill="1" applyBorder="1" applyAlignment="1" applyProtection="1">
      <alignment horizontal="center" vertical="center" wrapText="1"/>
      <protection locked="0"/>
    </xf>
    <xf numFmtId="0" fontId="32" fillId="0" borderId="169" xfId="0" applyFont="1" applyFill="1" applyBorder="1" applyAlignment="1" applyProtection="1">
      <alignment horizontal="left" vertical="center" wrapText="1" indent="1"/>
      <protection locked="0"/>
    </xf>
    <xf numFmtId="2" fontId="40" fillId="2" borderId="162" xfId="0" applyNumberFormat="1" applyFont="1" applyFill="1" applyBorder="1" applyAlignment="1" applyProtection="1">
      <alignment vertical="center" wrapText="1"/>
      <protection locked="0"/>
    </xf>
    <xf numFmtId="2" fontId="40" fillId="5" borderId="169" xfId="0" applyNumberFormat="1" applyFont="1" applyFill="1" applyBorder="1" applyAlignment="1" applyProtection="1">
      <alignment vertical="center" wrapText="1"/>
      <protection hidden="1"/>
    </xf>
    <xf numFmtId="0" fontId="32" fillId="0" borderId="5" xfId="0" applyFont="1" applyFill="1" applyBorder="1" applyAlignment="1" applyProtection="1">
      <alignment horizontal="left" vertical="center" wrapText="1" indent="2"/>
      <protection locked="0"/>
    </xf>
    <xf numFmtId="0" fontId="22" fillId="0" borderId="298" xfId="0" applyNumberFormat="1" applyFont="1" applyFill="1" applyBorder="1" applyAlignment="1" applyProtection="1">
      <alignment horizontal="center" vertical="center" wrapText="1"/>
      <protection locked="0"/>
    </xf>
    <xf numFmtId="0" fontId="32" fillId="0" borderId="169" xfId="0" applyFont="1" applyFill="1" applyBorder="1" applyAlignment="1" applyProtection="1">
      <alignment horizontal="left" vertical="center" wrapText="1" indent="2"/>
      <protection locked="0"/>
    </xf>
    <xf numFmtId="2" fontId="40" fillId="0" borderId="169" xfId="0" applyNumberFormat="1" applyFont="1" applyFill="1" applyBorder="1" applyAlignment="1" applyProtection="1">
      <alignment vertical="center" wrapText="1"/>
      <protection locked="0"/>
    </xf>
    <xf numFmtId="0" fontId="32" fillId="0" borderId="4" xfId="0" applyFont="1" applyFill="1" applyBorder="1" applyAlignment="1" applyProtection="1">
      <alignment horizontal="left" vertical="center" wrapText="1" indent="2"/>
      <protection locked="0"/>
    </xf>
    <xf numFmtId="0" fontId="23" fillId="0" borderId="298" xfId="0" applyNumberFormat="1" applyFont="1" applyFill="1" applyBorder="1" applyAlignment="1" applyProtection="1">
      <alignment horizontal="center" vertical="center" wrapText="1"/>
      <protection locked="0"/>
    </xf>
    <xf numFmtId="0" fontId="49" fillId="0" borderId="169" xfId="0" applyFont="1" applyFill="1" applyBorder="1" applyAlignment="1" applyProtection="1">
      <alignment horizontal="center" vertical="center"/>
      <protection locked="0"/>
    </xf>
    <xf numFmtId="0" fontId="49" fillId="0" borderId="251" xfId="0" applyFont="1" applyFill="1" applyBorder="1" applyAlignment="1" applyProtection="1">
      <alignment horizontal="center" vertical="center"/>
      <protection locked="0"/>
    </xf>
    <xf numFmtId="0" fontId="49" fillId="0" borderId="235" xfId="0" applyFont="1" applyFill="1" applyBorder="1" applyAlignment="1" applyProtection="1">
      <alignment horizontal="center" vertical="center"/>
      <protection locked="0"/>
    </xf>
    <xf numFmtId="0" fontId="49" fillId="0" borderId="175"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45" xfId="0" applyFont="1" applyFill="1" applyBorder="1" applyAlignment="1" applyProtection="1">
      <alignment horizontal="center" vertical="center"/>
      <protection locked="0"/>
    </xf>
    <xf numFmtId="0" fontId="49" fillId="0" borderId="254" xfId="0" applyFont="1" applyFill="1" applyBorder="1" applyAlignment="1" applyProtection="1">
      <alignment horizontal="center" vertical="center"/>
      <protection locked="0"/>
    </xf>
    <xf numFmtId="0" fontId="22" fillId="0" borderId="0" xfId="4" applyBorder="1"/>
    <xf numFmtId="0" fontId="169" fillId="0" borderId="0" xfId="0" applyFont="1" applyAlignment="1">
      <alignment vertical="top"/>
    </xf>
    <xf numFmtId="0" fontId="22" fillId="0" borderId="3" xfId="0" applyNumberFormat="1" applyFont="1" applyFill="1" applyBorder="1" applyAlignment="1" applyProtection="1">
      <alignment horizontal="center" vertical="center"/>
      <protection locked="0"/>
    </xf>
    <xf numFmtId="0" fontId="24" fillId="0" borderId="0" xfId="0" applyNumberFormat="1" applyFont="1" applyFill="1" applyBorder="1" applyAlignment="1" applyProtection="1">
      <alignment horizontal="right" vertical="center"/>
      <protection hidden="1"/>
    </xf>
    <xf numFmtId="0" fontId="32" fillId="0" borderId="0" xfId="0" applyNumberFormat="1" applyFont="1" applyFill="1" applyBorder="1" applyAlignment="1" applyProtection="1">
      <alignment vertical="top" wrapText="1"/>
      <protection locked="0"/>
    </xf>
    <xf numFmtId="0" fontId="32" fillId="0" borderId="0" xfId="0" applyFont="1" applyAlignment="1">
      <alignment vertical="top" wrapText="1"/>
    </xf>
    <xf numFmtId="0" fontId="45" fillId="3" borderId="303" xfId="0" applyFont="1" applyFill="1" applyBorder="1" applyAlignment="1" applyProtection="1">
      <alignment horizontal="center" vertical="center"/>
      <protection hidden="1"/>
    </xf>
    <xf numFmtId="165" fontId="41" fillId="4" borderId="297" xfId="0" applyNumberFormat="1" applyFont="1" applyFill="1" applyBorder="1" applyAlignment="1" applyProtection="1">
      <alignment horizontal="right" vertical="center"/>
      <protection hidden="1"/>
    </xf>
    <xf numFmtId="165" fontId="27" fillId="14" borderId="297" xfId="0" applyNumberFormat="1" applyFont="1" applyFill="1" applyBorder="1" applyAlignment="1" applyProtection="1">
      <alignment horizontal="right" vertical="center"/>
      <protection hidden="1"/>
    </xf>
    <xf numFmtId="0" fontId="35" fillId="5" borderId="268" xfId="0" applyNumberFormat="1" applyFont="1" applyFill="1" applyBorder="1" applyAlignment="1" applyProtection="1">
      <alignment horizontal="center" vertical="center"/>
      <protection hidden="1"/>
    </xf>
    <xf numFmtId="165" fontId="35" fillId="5" borderId="268" xfId="0" applyNumberFormat="1" applyFont="1" applyFill="1" applyBorder="1" applyAlignment="1" applyProtection="1">
      <alignment horizontal="right" vertical="center"/>
      <protection hidden="1"/>
    </xf>
    <xf numFmtId="165" fontId="84" fillId="5" borderId="268" xfId="0" applyNumberFormat="1" applyFont="1" applyFill="1" applyBorder="1" applyAlignment="1" applyProtection="1">
      <alignment horizontal="right" vertical="center"/>
      <protection hidden="1"/>
    </xf>
    <xf numFmtId="165" fontId="35" fillId="10" borderId="268" xfId="0" applyNumberFormat="1" applyFont="1" applyFill="1" applyBorder="1" applyAlignment="1" applyProtection="1">
      <alignment horizontal="right" vertical="center"/>
      <protection hidden="1"/>
    </xf>
    <xf numFmtId="165" fontId="129" fillId="10" borderId="268" xfId="0" applyNumberFormat="1" applyFont="1" applyFill="1" applyBorder="1" applyAlignment="1" applyProtection="1">
      <alignment horizontal="center" vertical="center"/>
      <protection hidden="1"/>
    </xf>
    <xf numFmtId="165" fontId="31" fillId="10" borderId="268" xfId="0" applyNumberFormat="1" applyFont="1" applyFill="1" applyBorder="1" applyAlignment="1" applyProtection="1">
      <alignment horizontal="center" vertical="center"/>
      <protection hidden="1"/>
    </xf>
    <xf numFmtId="165" fontId="83" fillId="5" borderId="307" xfId="0" applyNumberFormat="1" applyFont="1" applyFill="1" applyBorder="1" applyAlignment="1" applyProtection="1">
      <alignment horizontal="right" vertical="center"/>
      <protection hidden="1"/>
    </xf>
    <xf numFmtId="165" fontId="30" fillId="5" borderId="308" xfId="0" applyNumberFormat="1" applyFont="1" applyFill="1" applyBorder="1" applyAlignment="1" applyProtection="1">
      <alignment horizontal="right" vertical="center"/>
      <protection hidden="1"/>
    </xf>
    <xf numFmtId="0" fontId="23" fillId="5" borderId="294" xfId="0" applyNumberFormat="1" applyFont="1" applyFill="1" applyBorder="1" applyAlignment="1" applyProtection="1">
      <alignment vertical="center"/>
      <protection hidden="1"/>
    </xf>
    <xf numFmtId="0" fontId="23" fillId="5" borderId="268" xfId="0" applyNumberFormat="1" applyFont="1" applyFill="1" applyBorder="1" applyAlignment="1" applyProtection="1">
      <alignment vertical="center"/>
      <protection hidden="1"/>
    </xf>
    <xf numFmtId="165" fontId="22" fillId="10" borderId="268" xfId="0" applyNumberFormat="1" applyFont="1" applyFill="1" applyBorder="1" applyAlignment="1" applyProtection="1">
      <alignment horizontal="right" vertical="center"/>
      <protection hidden="1"/>
    </xf>
    <xf numFmtId="165" fontId="83" fillId="10" borderId="268" xfId="0" applyNumberFormat="1" applyFont="1" applyFill="1" applyBorder="1" applyAlignment="1" applyProtection="1">
      <alignment horizontal="right" vertical="center"/>
      <protection hidden="1"/>
    </xf>
    <xf numFmtId="165" fontId="30" fillId="5" borderId="268" xfId="0" applyNumberFormat="1" applyFont="1" applyFill="1" applyBorder="1" applyAlignment="1" applyProtection="1">
      <alignment horizontal="right" vertical="center"/>
      <protection hidden="1"/>
    </xf>
    <xf numFmtId="165" fontId="29" fillId="5" borderId="268" xfId="0" applyNumberFormat="1" applyFont="1" applyFill="1" applyBorder="1" applyAlignment="1" applyProtection="1">
      <alignment horizontal="right" vertical="center"/>
      <protection hidden="1"/>
    </xf>
    <xf numFmtId="0" fontId="22" fillId="5" borderId="309" xfId="0" applyFont="1" applyFill="1" applyBorder="1" applyAlignment="1" applyProtection="1">
      <alignment vertical="center"/>
      <protection hidden="1"/>
    </xf>
    <xf numFmtId="0" fontId="22" fillId="4" borderId="167" xfId="0" applyNumberFormat="1" applyFont="1" applyFill="1" applyBorder="1" applyAlignment="1" applyProtection="1">
      <alignment vertical="center"/>
      <protection hidden="1"/>
    </xf>
    <xf numFmtId="0" fontId="23" fillId="4" borderId="23" xfId="0" applyNumberFormat="1" applyFont="1" applyFill="1" applyBorder="1" applyAlignment="1" applyProtection="1">
      <alignment horizontal="right" vertical="center"/>
      <protection hidden="1"/>
    </xf>
    <xf numFmtId="165" fontId="22" fillId="4" borderId="169" xfId="0" applyNumberFormat="1" applyFont="1" applyFill="1" applyBorder="1" applyAlignment="1" applyProtection="1">
      <alignment horizontal="right" vertical="center"/>
      <protection hidden="1"/>
    </xf>
    <xf numFmtId="165" fontId="22" fillId="4" borderId="120" xfId="0" applyNumberFormat="1" applyFont="1" applyFill="1" applyBorder="1" applyAlignment="1" applyProtection="1">
      <alignment horizontal="right" vertical="center"/>
      <protection hidden="1"/>
    </xf>
    <xf numFmtId="165" fontId="23" fillId="4" borderId="217" xfId="0" applyNumberFormat="1" applyFont="1" applyFill="1" applyBorder="1" applyAlignment="1" applyProtection="1">
      <alignment horizontal="right" vertical="center"/>
      <protection hidden="1"/>
    </xf>
    <xf numFmtId="0" fontId="22" fillId="4" borderId="45" xfId="0" applyFont="1" applyFill="1" applyBorder="1" applyProtection="1">
      <protection locked="0" hidden="1"/>
    </xf>
    <xf numFmtId="0" fontId="0" fillId="17" borderId="265" xfId="0" applyFill="1" applyBorder="1" applyAlignment="1" applyProtection="1">
      <alignment horizontal="left" vertical="center"/>
      <protection locked="0"/>
    </xf>
    <xf numFmtId="0" fontId="15" fillId="0" borderId="0" xfId="0" applyNumberFormat="1" applyFont="1" applyFill="1" applyBorder="1" applyAlignment="1" applyProtection="1">
      <alignment vertical="top" wrapText="1"/>
      <protection locked="0"/>
    </xf>
    <xf numFmtId="0" fontId="15" fillId="0" borderId="0" xfId="0" applyFont="1" applyAlignment="1">
      <alignment vertical="top" wrapText="1"/>
    </xf>
    <xf numFmtId="0" fontId="15" fillId="0" borderId="0" xfId="0" applyFont="1" applyAlignment="1">
      <alignment vertical="top"/>
    </xf>
    <xf numFmtId="0" fontId="22" fillId="5" borderId="89" xfId="0" applyNumberFormat="1" applyFont="1" applyFill="1" applyBorder="1" applyAlignment="1" applyProtection="1">
      <alignment horizontal="center" vertical="center"/>
      <protection hidden="1"/>
    </xf>
    <xf numFmtId="0" fontId="0" fillId="0" borderId="76" xfId="0" applyFill="1" applyBorder="1" applyAlignment="1" applyProtection="1">
      <alignment horizontal="left" vertical="center" indent="1"/>
      <protection locked="0" hidden="1"/>
    </xf>
    <xf numFmtId="0" fontId="0" fillId="0" borderId="33" xfId="0" applyFill="1" applyBorder="1" applyAlignment="1" applyProtection="1">
      <alignment horizontal="left" vertical="center" indent="1"/>
      <protection locked="0" hidden="1"/>
    </xf>
    <xf numFmtId="0" fontId="122" fillId="0" borderId="0" xfId="0" applyFont="1" applyFill="1" applyAlignment="1" applyProtection="1">
      <alignment horizontal="right" vertical="top"/>
      <protection hidden="1"/>
    </xf>
    <xf numFmtId="165" fontId="22" fillId="0" borderId="161" xfId="0" applyNumberFormat="1" applyFont="1" applyFill="1" applyBorder="1" applyAlignment="1" applyProtection="1">
      <alignment horizontal="right" vertical="center"/>
      <protection locked="0"/>
    </xf>
    <xf numFmtId="0" fontId="35" fillId="5" borderId="19" xfId="0" applyNumberFormat="1" applyFont="1" applyFill="1" applyBorder="1" applyAlignment="1" applyProtection="1">
      <alignment horizontal="left" vertical="center"/>
      <protection hidden="1"/>
    </xf>
    <xf numFmtId="0" fontId="14" fillId="0" borderId="0" xfId="0" applyFont="1" applyAlignment="1">
      <alignment horizontal="right"/>
    </xf>
    <xf numFmtId="0" fontId="32" fillId="0" borderId="0" xfId="0" applyFont="1"/>
    <xf numFmtId="0" fontId="111" fillId="0" borderId="0" xfId="0" applyFont="1" applyFill="1" applyBorder="1" applyProtection="1">
      <protection hidden="1"/>
    </xf>
    <xf numFmtId="0" fontId="38" fillId="0" borderId="0" xfId="0" applyFont="1" applyFill="1" applyBorder="1" applyAlignment="1" applyProtection="1">
      <alignment vertical="center"/>
      <protection hidden="1"/>
    </xf>
    <xf numFmtId="0" fontId="32" fillId="5" borderId="297" xfId="0" applyNumberFormat="1" applyFont="1" applyFill="1" applyBorder="1" applyAlignment="1" applyProtection="1">
      <alignment horizontal="center" vertical="center"/>
      <protection hidden="1"/>
    </xf>
    <xf numFmtId="0" fontId="170" fillId="0" borderId="0" xfId="0" applyFont="1" applyFill="1" applyAlignment="1">
      <alignment horizontal="center" vertical="top"/>
    </xf>
    <xf numFmtId="0" fontId="133" fillId="0" borderId="0" xfId="0" applyFont="1" applyFill="1" applyAlignment="1" applyProtection="1">
      <alignment horizontal="right"/>
      <protection hidden="1"/>
    </xf>
    <xf numFmtId="165" fontId="22" fillId="0" borderId="81" xfId="0" applyNumberFormat="1" applyFont="1" applyFill="1" applyBorder="1" applyAlignment="1" applyProtection="1">
      <alignment horizontal="right" vertical="center"/>
    </xf>
    <xf numFmtId="0" fontId="23" fillId="4" borderId="110" xfId="0" applyNumberFormat="1" applyFont="1" applyFill="1" applyBorder="1" applyAlignment="1" applyProtection="1">
      <alignment vertical="center"/>
      <protection hidden="1"/>
    </xf>
    <xf numFmtId="0" fontId="23" fillId="4" borderId="181" xfId="0" applyNumberFormat="1" applyFont="1" applyFill="1" applyBorder="1" applyAlignment="1" applyProtection="1">
      <alignment vertical="center"/>
      <protection hidden="1"/>
    </xf>
    <xf numFmtId="0" fontId="23" fillId="4" borderId="170" xfId="0" applyNumberFormat="1" applyFont="1" applyFill="1" applyBorder="1" applyAlignment="1" applyProtection="1">
      <alignment horizontal="right" vertical="center"/>
      <protection hidden="1"/>
    </xf>
    <xf numFmtId="165" fontId="23" fillId="4" borderId="169" xfId="0" applyNumberFormat="1" applyFont="1" applyFill="1" applyBorder="1" applyAlignment="1" applyProtection="1">
      <alignment horizontal="right" vertical="center"/>
      <protection hidden="1"/>
    </xf>
    <xf numFmtId="165" fontId="29" fillId="4" borderId="169" xfId="0" applyNumberFormat="1" applyFont="1" applyFill="1" applyBorder="1" applyAlignment="1" applyProtection="1">
      <alignment horizontal="right" vertical="center"/>
      <protection hidden="1"/>
    </xf>
    <xf numFmtId="0" fontId="171" fillId="0" borderId="0" xfId="0" applyFont="1" applyFill="1" applyAlignment="1" applyProtection="1">
      <alignment horizontal="right"/>
      <protection hidden="1"/>
    </xf>
    <xf numFmtId="165" fontId="22" fillId="0" borderId="239" xfId="0" applyNumberFormat="1" applyFont="1" applyFill="1" applyBorder="1" applyAlignment="1" applyProtection="1">
      <alignment horizontal="right" vertical="center"/>
      <protection locked="0"/>
    </xf>
    <xf numFmtId="165" fontId="22" fillId="0" borderId="277" xfId="0" applyNumberFormat="1" applyFont="1" applyFill="1" applyBorder="1" applyAlignment="1" applyProtection="1">
      <alignment horizontal="right" vertical="center"/>
      <protection locked="0"/>
    </xf>
    <xf numFmtId="0" fontId="22" fillId="0" borderId="0" xfId="0" applyFont="1" applyProtection="1">
      <protection locked="0" hidden="1"/>
    </xf>
    <xf numFmtId="0" fontId="29" fillId="10" borderId="243" xfId="0" applyNumberFormat="1" applyFont="1" applyFill="1" applyBorder="1" applyAlignment="1" applyProtection="1">
      <alignment horizontal="left" vertical="center" indent="1"/>
      <protection hidden="1"/>
    </xf>
    <xf numFmtId="0" fontId="32" fillId="0" borderId="0" xfId="0" applyFont="1" applyAlignment="1">
      <alignment vertical="top" wrapText="1"/>
    </xf>
    <xf numFmtId="0" fontId="29" fillId="10" borderId="183" xfId="0" applyNumberFormat="1" applyFont="1" applyFill="1" applyBorder="1" applyAlignment="1" applyProtection="1">
      <alignment horizontal="left" vertical="center" indent="1"/>
      <protection hidden="1"/>
    </xf>
    <xf numFmtId="0" fontId="50" fillId="0" borderId="38" xfId="0" applyFont="1" applyBorder="1" applyProtection="1"/>
    <xf numFmtId="0" fontId="29" fillId="0" borderId="38" xfId="0" applyNumberFormat="1" applyFont="1" applyFill="1" applyBorder="1" applyAlignment="1" applyProtection="1">
      <alignment vertical="center"/>
    </xf>
    <xf numFmtId="0" fontId="29" fillId="0" borderId="38" xfId="0" applyNumberFormat="1" applyFont="1" applyFill="1" applyBorder="1" applyAlignment="1" applyProtection="1">
      <alignment horizontal="left" vertical="center"/>
    </xf>
    <xf numFmtId="0" fontId="29" fillId="17" borderId="162" xfId="0" applyNumberFormat="1" applyFont="1" applyFill="1" applyBorder="1" applyAlignment="1" applyProtection="1">
      <alignment horizontal="left" vertical="center"/>
      <protection locked="0"/>
    </xf>
    <xf numFmtId="0" fontId="29" fillId="17" borderId="265" xfId="0" applyNumberFormat="1" applyFont="1" applyFill="1" applyBorder="1" applyAlignment="1" applyProtection="1">
      <alignment horizontal="left" vertical="center"/>
      <protection locked="0"/>
    </xf>
    <xf numFmtId="0" fontId="22" fillId="0" borderId="95" xfId="0" applyFont="1" applyBorder="1" applyProtection="1">
      <protection locked="0"/>
    </xf>
    <xf numFmtId="0" fontId="22" fillId="0" borderId="112" xfId="0" applyFont="1" applyBorder="1" applyProtection="1">
      <protection locked="0"/>
    </xf>
    <xf numFmtId="0" fontId="0" fillId="0" borderId="3" xfId="0" applyBorder="1" applyProtection="1">
      <protection locked="0" hidden="1"/>
    </xf>
    <xf numFmtId="0" fontId="22" fillId="0" borderId="4" xfId="0" applyNumberFormat="1" applyFont="1" applyFill="1" applyBorder="1" applyAlignment="1" applyProtection="1">
      <alignment horizontal="center" vertical="center" wrapText="1"/>
      <protection locked="0"/>
    </xf>
    <xf numFmtId="4" fontId="2" fillId="2" borderId="0" xfId="41" applyNumberFormat="1" applyFill="1"/>
    <xf numFmtId="12" fontId="26" fillId="0" borderId="288" xfId="0" applyNumberFormat="1" applyFont="1" applyFill="1" applyBorder="1" applyAlignment="1" applyProtection="1">
      <alignment horizontal="center" vertical="center"/>
      <protection locked="0"/>
    </xf>
    <xf numFmtId="2" fontId="26" fillId="0" borderId="288" xfId="0" applyNumberFormat="1" applyFont="1" applyFill="1" applyBorder="1" applyAlignment="1" applyProtection="1">
      <alignment horizontal="left" vertical="center"/>
      <protection locked="0"/>
    </xf>
    <xf numFmtId="12" fontId="26" fillId="0" borderId="265" xfId="0" applyNumberFormat="1" applyFont="1" applyFill="1" applyBorder="1" applyAlignment="1" applyProtection="1">
      <alignment horizontal="center" vertical="center"/>
      <protection locked="0"/>
    </xf>
    <xf numFmtId="2" fontId="26" fillId="0" borderId="265" xfId="0" applyNumberFormat="1" applyFont="1" applyFill="1" applyBorder="1" applyAlignment="1" applyProtection="1">
      <alignment horizontal="left" vertical="center"/>
      <protection locked="0"/>
    </xf>
    <xf numFmtId="2" fontId="26" fillId="0" borderId="265" xfId="0" applyNumberFormat="1" applyFont="1" applyFill="1" applyBorder="1" applyAlignment="1" applyProtection="1">
      <alignment horizontal="center" vertical="center" wrapText="1"/>
      <protection locked="0"/>
    </xf>
    <xf numFmtId="2" fontId="26" fillId="0" borderId="265" xfId="0" applyNumberFormat="1" applyFont="1" applyFill="1" applyBorder="1" applyAlignment="1" applyProtection="1">
      <alignment vertical="center" wrapText="1"/>
      <protection locked="0"/>
    </xf>
    <xf numFmtId="2" fontId="26" fillId="0" borderId="288" xfId="0" applyNumberFormat="1" applyFont="1" applyFill="1" applyBorder="1" applyAlignment="1" applyProtection="1">
      <alignment horizontal="center" vertical="center" wrapText="1"/>
      <protection locked="0"/>
    </xf>
    <xf numFmtId="2" fontId="26" fillId="0" borderId="288" xfId="0" applyNumberFormat="1" applyFont="1" applyFill="1" applyBorder="1" applyAlignment="1" applyProtection="1">
      <alignment vertical="center" wrapText="1"/>
      <protection locked="0"/>
    </xf>
    <xf numFmtId="0" fontId="23" fillId="4" borderId="181" xfId="0" applyNumberFormat="1" applyFont="1" applyFill="1" applyBorder="1" applyAlignment="1" applyProtection="1">
      <alignment horizontal="right" vertical="center"/>
      <protection hidden="1"/>
    </xf>
    <xf numFmtId="0" fontId="29" fillId="5" borderId="0" xfId="0" applyNumberFormat="1" applyFont="1" applyFill="1" applyBorder="1" applyAlignment="1" applyProtection="1">
      <alignment horizontal="left" vertical="center" indent="1"/>
      <protection hidden="1"/>
    </xf>
    <xf numFmtId="165" fontId="22" fillId="10" borderId="265" xfId="0" applyNumberFormat="1" applyFont="1" applyFill="1" applyBorder="1" applyAlignment="1" applyProtection="1">
      <alignment horizontal="right" vertical="center"/>
    </xf>
    <xf numFmtId="165" fontId="22" fillId="0" borderId="265" xfId="0" applyNumberFormat="1" applyFont="1" applyFill="1" applyBorder="1" applyAlignment="1" applyProtection="1">
      <alignment horizontal="right" vertical="center"/>
      <protection locked="0"/>
    </xf>
    <xf numFmtId="165" fontId="22" fillId="0" borderId="169" xfId="0" applyNumberFormat="1" applyFont="1" applyFill="1" applyBorder="1" applyAlignment="1" applyProtection="1">
      <alignment horizontal="right" vertical="center"/>
      <protection locked="0"/>
    </xf>
    <xf numFmtId="0" fontId="35" fillId="5" borderId="193" xfId="0" applyNumberFormat="1" applyFont="1" applyFill="1" applyBorder="1" applyAlignment="1" applyProtection="1">
      <alignment horizontal="left" vertical="center"/>
      <protection hidden="1"/>
    </xf>
    <xf numFmtId="0" fontId="35" fillId="5" borderId="170" xfId="0" applyNumberFormat="1" applyFont="1" applyFill="1" applyBorder="1" applyAlignment="1" applyProtection="1">
      <alignment horizontal="left" vertical="center"/>
      <protection hidden="1"/>
    </xf>
    <xf numFmtId="0" fontId="32" fillId="0" borderId="65" xfId="0" applyFont="1" applyBorder="1" applyAlignment="1" applyProtection="1">
      <alignment vertical="center"/>
      <protection locked="0"/>
    </xf>
    <xf numFmtId="0" fontId="26" fillId="4" borderId="105" xfId="0" applyNumberFormat="1" applyFont="1" applyFill="1" applyBorder="1" applyAlignment="1" applyProtection="1">
      <alignment vertical="center"/>
      <protection hidden="1"/>
    </xf>
    <xf numFmtId="0" fontId="23" fillId="4" borderId="106" xfId="0" applyNumberFormat="1" applyFont="1" applyFill="1" applyBorder="1" applyAlignment="1" applyProtection="1">
      <alignment horizontal="right" vertical="center"/>
      <protection hidden="1"/>
    </xf>
    <xf numFmtId="0" fontId="34" fillId="5" borderId="21" xfId="0" applyNumberFormat="1" applyFont="1" applyFill="1" applyBorder="1" applyAlignment="1" applyProtection="1">
      <alignment horizontal="center" vertical="center" wrapText="1"/>
      <protection hidden="1"/>
    </xf>
    <xf numFmtId="0" fontId="35" fillId="5" borderId="193" xfId="0" applyNumberFormat="1" applyFont="1" applyFill="1" applyBorder="1" applyAlignment="1" applyProtection="1">
      <alignment vertical="center"/>
      <protection hidden="1"/>
    </xf>
    <xf numFmtId="0" fontId="29" fillId="5" borderId="268" xfId="0" applyNumberFormat="1" applyFont="1" applyFill="1" applyBorder="1" applyAlignment="1" applyProtection="1">
      <alignment horizontal="left" vertical="center" indent="1"/>
      <protection hidden="1"/>
    </xf>
    <xf numFmtId="0" fontId="22" fillId="0" borderId="265" xfId="0" applyFont="1" applyBorder="1" applyAlignment="1" applyProtection="1">
      <alignment vertical="center"/>
      <protection locked="0"/>
    </xf>
    <xf numFmtId="0" fontId="22" fillId="5" borderId="194" xfId="0" applyNumberFormat="1" applyFont="1" applyFill="1" applyBorder="1" applyAlignment="1" applyProtection="1">
      <alignment horizontal="center" vertical="center"/>
      <protection hidden="1"/>
    </xf>
    <xf numFmtId="0" fontId="29" fillId="0" borderId="172" xfId="0" applyNumberFormat="1" applyFont="1" applyFill="1" applyBorder="1" applyAlignment="1" applyProtection="1">
      <alignment horizontal="left" vertical="center" indent="1"/>
      <protection locked="0"/>
    </xf>
    <xf numFmtId="165" fontId="22" fillId="10" borderId="269" xfId="0" applyNumberFormat="1" applyFont="1" applyFill="1" applyBorder="1" applyAlignment="1" applyProtection="1">
      <alignment horizontal="right" vertical="center"/>
    </xf>
    <xf numFmtId="165" fontId="30" fillId="10" borderId="265" xfId="0" applyNumberFormat="1" applyFont="1" applyFill="1" applyBorder="1" applyAlignment="1" applyProtection="1">
      <alignment horizontal="right" vertical="center"/>
      <protection hidden="1"/>
    </xf>
    <xf numFmtId="165" fontId="29" fillId="10" borderId="265" xfId="0" applyNumberFormat="1" applyFont="1" applyFill="1" applyBorder="1" applyAlignment="1" applyProtection="1">
      <alignment horizontal="right" vertical="center"/>
      <protection hidden="1"/>
    </xf>
    <xf numFmtId="0" fontId="22" fillId="10" borderId="309" xfId="0" applyFont="1" applyFill="1" applyBorder="1" applyAlignment="1" applyProtection="1">
      <alignment vertical="center"/>
    </xf>
    <xf numFmtId="0" fontId="35" fillId="10" borderId="294" xfId="0" applyNumberFormat="1" applyFont="1" applyFill="1" applyBorder="1" applyAlignment="1" applyProtection="1">
      <alignment vertical="center"/>
    </xf>
    <xf numFmtId="0" fontId="173" fillId="2" borderId="0" xfId="0" applyFont="1" applyFill="1" applyAlignment="1" applyProtection="1">
      <alignment horizontal="left" vertical="center" wrapText="1"/>
    </xf>
    <xf numFmtId="0" fontId="29" fillId="0" borderId="87" xfId="0" applyNumberFormat="1" applyFont="1" applyFill="1" applyBorder="1" applyAlignment="1" applyProtection="1">
      <alignment horizontal="left" vertical="center" indent="1"/>
      <protection locked="0"/>
    </xf>
    <xf numFmtId="0" fontId="35" fillId="5" borderId="294" xfId="0" applyFont="1" applyFill="1" applyBorder="1" applyAlignment="1" applyProtection="1">
      <alignment vertical="center"/>
      <protection hidden="1"/>
    </xf>
    <xf numFmtId="0" fontId="35" fillId="5" borderId="268" xfId="0" applyFont="1" applyFill="1" applyBorder="1" applyAlignment="1" applyProtection="1">
      <alignment vertical="center"/>
      <protection hidden="1"/>
    </xf>
    <xf numFmtId="0" fontId="35" fillId="5" borderId="266" xfId="0" applyFont="1" applyFill="1" applyBorder="1" applyAlignment="1" applyProtection="1">
      <alignment vertical="center"/>
      <protection hidden="1"/>
    </xf>
    <xf numFmtId="165" fontId="30" fillId="10" borderId="301" xfId="0" applyNumberFormat="1" applyFont="1" applyFill="1" applyBorder="1" applyAlignment="1" applyProtection="1">
      <alignment horizontal="right" vertical="center"/>
      <protection hidden="1"/>
    </xf>
    <xf numFmtId="0" fontId="133" fillId="10" borderId="309" xfId="0" applyFont="1" applyFill="1" applyBorder="1" applyAlignment="1" applyProtection="1">
      <alignment horizontal="center" vertical="center"/>
    </xf>
    <xf numFmtId="0" fontId="41" fillId="4" borderId="38" xfId="0" applyNumberFormat="1" applyFont="1" applyFill="1" applyBorder="1" applyAlignment="1" applyProtection="1">
      <alignment horizontal="right" vertical="center"/>
      <protection hidden="1"/>
    </xf>
    <xf numFmtId="0" fontId="41" fillId="4" borderId="106" xfId="0" applyNumberFormat="1" applyFont="1" applyFill="1" applyBorder="1" applyAlignment="1" applyProtection="1">
      <alignment horizontal="right" vertical="center"/>
      <protection hidden="1"/>
    </xf>
    <xf numFmtId="0" fontId="18" fillId="10" borderId="267" xfId="0" applyFont="1" applyFill="1" applyBorder="1" applyAlignment="1" applyProtection="1">
      <alignment vertical="center"/>
      <protection hidden="1"/>
    </xf>
    <xf numFmtId="0" fontId="18" fillId="10" borderId="268" xfId="0" applyFont="1" applyFill="1" applyBorder="1" applyAlignment="1" applyProtection="1">
      <alignment vertical="center"/>
      <protection hidden="1"/>
    </xf>
    <xf numFmtId="0" fontId="18" fillId="10" borderId="266" xfId="0" applyFont="1" applyFill="1" applyBorder="1" applyAlignment="1" applyProtection="1">
      <alignment vertical="center"/>
      <protection hidden="1"/>
    </xf>
    <xf numFmtId="0" fontId="29" fillId="0" borderId="0" xfId="0" applyNumberFormat="1" applyFont="1" applyFill="1" applyBorder="1" applyAlignment="1" applyProtection="1">
      <alignment horizontal="left" vertical="center" indent="1"/>
      <protection hidden="1"/>
    </xf>
    <xf numFmtId="0" fontId="29" fillId="0" borderId="265" xfId="0" applyNumberFormat="1" applyFont="1" applyFill="1" applyBorder="1" applyAlignment="1" applyProtection="1">
      <alignment horizontal="left" vertical="center" indent="1"/>
      <protection hidden="1"/>
    </xf>
    <xf numFmtId="0" fontId="0" fillId="0" borderId="265" xfId="0" applyBorder="1" applyProtection="1">
      <protection hidden="1"/>
    </xf>
    <xf numFmtId="0" fontId="0" fillId="0" borderId="265" xfId="0" applyBorder="1" applyAlignment="1" applyProtection="1">
      <alignment horizontal="right" vertical="center" indent="1"/>
      <protection hidden="1"/>
    </xf>
    <xf numFmtId="0" fontId="0" fillId="0" borderId="67" xfId="0" applyBorder="1" applyAlignment="1" applyProtection="1">
      <alignment horizontal="left" vertical="center"/>
    </xf>
    <xf numFmtId="0" fontId="0" fillId="0" borderId="0" xfId="0" applyFill="1" applyBorder="1" applyProtection="1">
      <protection locked="0"/>
    </xf>
    <xf numFmtId="0" fontId="0" fillId="0" borderId="0" xfId="0" applyFill="1" applyBorder="1" applyProtection="1">
      <protection locked="0" hidden="1"/>
    </xf>
    <xf numFmtId="0" fontId="29" fillId="0" borderId="0" xfId="0" applyNumberFormat="1" applyFont="1" applyFill="1" applyBorder="1" applyAlignment="1" applyProtection="1">
      <alignment vertical="center"/>
    </xf>
    <xf numFmtId="0" fontId="15" fillId="0" borderId="0" xfId="0" applyFont="1" applyAlignment="1">
      <alignment vertical="top"/>
    </xf>
    <xf numFmtId="165" fontId="83" fillId="4" borderId="75" xfId="0" applyNumberFormat="1" applyFont="1" applyFill="1" applyBorder="1" applyAlignment="1" applyProtection="1">
      <alignment horizontal="right" vertical="center"/>
      <protection hidden="1"/>
    </xf>
    <xf numFmtId="165" fontId="83" fillId="4" borderId="176" xfId="0" applyNumberFormat="1" applyFont="1" applyFill="1" applyBorder="1" applyAlignment="1" applyProtection="1">
      <alignment horizontal="right" vertical="center"/>
      <protection hidden="1"/>
    </xf>
    <xf numFmtId="0" fontId="14" fillId="0" borderId="0" xfId="0" applyFont="1" applyAlignment="1">
      <alignment horizontal="left"/>
    </xf>
    <xf numFmtId="4" fontId="26" fillId="5" borderId="169" xfId="41" applyNumberFormat="1" applyFont="1" applyFill="1" applyBorder="1" applyAlignment="1" applyProtection="1">
      <alignment horizontal="right" vertical="center"/>
      <protection locked="0"/>
    </xf>
    <xf numFmtId="0" fontId="22" fillId="0" borderId="43" xfId="0" applyFont="1" applyFill="1" applyBorder="1" applyAlignment="1" applyProtection="1">
      <alignment horizontal="center" vertical="center" wrapText="1"/>
      <protection locked="0"/>
    </xf>
    <xf numFmtId="0" fontId="22" fillId="0" borderId="43" xfId="0" applyNumberFormat="1" applyFont="1" applyFill="1" applyBorder="1" applyAlignment="1" applyProtection="1">
      <alignment horizontal="center" vertical="center" wrapText="1"/>
      <protection locked="0"/>
    </xf>
    <xf numFmtId="0" fontId="35" fillId="0" borderId="63" xfId="0" applyNumberFormat="1" applyFont="1" applyFill="1" applyBorder="1" applyAlignment="1" applyProtection="1">
      <alignment horizontal="center" vertical="center" wrapText="1"/>
      <protection locked="0"/>
    </xf>
    <xf numFmtId="12" fontId="41" fillId="0" borderId="43" xfId="0" applyNumberFormat="1" applyFont="1" applyFill="1" applyBorder="1" applyAlignment="1" applyProtection="1">
      <alignment horizontal="left" vertical="center" wrapText="1"/>
      <protection locked="0"/>
    </xf>
    <xf numFmtId="4" fontId="26" fillId="5" borderId="305" xfId="41" applyNumberFormat="1" applyFont="1" applyFill="1" applyBorder="1" applyAlignment="1" applyProtection="1">
      <alignment horizontal="right" vertical="center"/>
      <protection locked="0"/>
    </xf>
    <xf numFmtId="4" fontId="26" fillId="5" borderId="265" xfId="41" applyNumberFormat="1" applyFont="1" applyFill="1" applyBorder="1" applyAlignment="1" applyProtection="1">
      <alignment horizontal="right" vertical="center"/>
      <protection locked="0"/>
    </xf>
    <xf numFmtId="4" fontId="22" fillId="5" borderId="265" xfId="41" applyNumberFormat="1" applyFont="1" applyFill="1" applyBorder="1" applyAlignment="1" applyProtection="1">
      <alignment horizontal="right" vertical="center"/>
      <protection locked="0"/>
    </xf>
    <xf numFmtId="4" fontId="22" fillId="5" borderId="266" xfId="41" applyNumberFormat="1" applyFont="1" applyFill="1" applyBorder="1" applyAlignment="1" applyProtection="1">
      <alignment horizontal="right" vertical="center"/>
      <protection locked="0"/>
    </xf>
    <xf numFmtId="0" fontId="35" fillId="0" borderId="298" xfId="0" applyNumberFormat="1" applyFont="1" applyFill="1" applyBorder="1" applyAlignment="1" applyProtection="1">
      <alignment horizontal="center" vertical="center" wrapText="1"/>
      <protection locked="0"/>
    </xf>
    <xf numFmtId="0" fontId="22" fillId="0" borderId="265" xfId="0" applyNumberFormat="1" applyFont="1" applyFill="1" applyBorder="1" applyAlignment="1" applyProtection="1">
      <alignment vertical="center" wrapText="1"/>
      <protection locked="0"/>
    </xf>
    <xf numFmtId="12" fontId="41" fillId="0" borderId="265" xfId="0" applyNumberFormat="1" applyFont="1" applyFill="1" applyBorder="1" applyAlignment="1" applyProtection="1">
      <alignment horizontal="left" vertical="center" wrapText="1"/>
      <protection locked="0"/>
    </xf>
    <xf numFmtId="0" fontId="22" fillId="0" borderId="265" xfId="0" applyNumberFormat="1" applyFont="1" applyFill="1" applyBorder="1" applyAlignment="1" applyProtection="1">
      <alignment horizontal="center" vertical="center" wrapText="1"/>
      <protection locked="0"/>
    </xf>
    <xf numFmtId="0" fontId="22" fillId="0" borderId="265" xfId="0" applyNumberFormat="1" applyFont="1" applyFill="1" applyBorder="1" applyAlignment="1" applyProtection="1">
      <alignment horizontal="center" vertical="center"/>
      <protection locked="0"/>
    </xf>
    <xf numFmtId="0" fontId="22" fillId="0" borderId="265" xfId="0" applyFont="1" applyFill="1" applyBorder="1" applyAlignment="1" applyProtection="1">
      <alignment horizontal="center" vertical="center" wrapText="1"/>
      <protection locked="0"/>
    </xf>
    <xf numFmtId="0" fontId="32" fillId="0" borderId="265" xfId="0" applyFont="1" applyFill="1" applyBorder="1" applyAlignment="1" applyProtection="1">
      <alignment vertical="center" wrapText="1"/>
      <protection locked="0"/>
    </xf>
    <xf numFmtId="0" fontId="22" fillId="0" borderId="265" xfId="0" applyFont="1" applyFill="1" applyBorder="1" applyAlignment="1" applyProtection="1">
      <alignment vertical="center" wrapText="1"/>
      <protection locked="0"/>
    </xf>
    <xf numFmtId="12" fontId="23" fillId="0" borderId="265" xfId="0" applyNumberFormat="1" applyFont="1" applyFill="1" applyBorder="1" applyAlignment="1" applyProtection="1">
      <alignment horizontal="left" vertical="center" wrapText="1"/>
      <protection locked="0"/>
    </xf>
    <xf numFmtId="49" fontId="164" fillId="0" borderId="311" xfId="0" applyNumberFormat="1" applyFont="1" applyFill="1" applyBorder="1" applyAlignment="1" applyProtection="1">
      <alignment vertical="center" wrapText="1"/>
      <protection locked="0"/>
    </xf>
    <xf numFmtId="0" fontId="22" fillId="0" borderId="266" xfId="0" applyNumberFormat="1" applyFont="1" applyFill="1" applyBorder="1" applyAlignment="1" applyProtection="1">
      <alignment horizontal="center" vertical="center" wrapText="1"/>
      <protection locked="0"/>
    </xf>
    <xf numFmtId="12" fontId="23" fillId="0" borderId="265" xfId="0" applyNumberFormat="1" applyFont="1" applyFill="1" applyBorder="1" applyAlignment="1" applyProtection="1">
      <alignment horizontal="left" vertical="center" wrapText="1" indent="1"/>
      <protection locked="0"/>
    </xf>
    <xf numFmtId="0" fontId="32" fillId="0" borderId="265" xfId="0" applyNumberFormat="1" applyFont="1" applyFill="1" applyBorder="1" applyAlignment="1" applyProtection="1">
      <alignment horizontal="center" vertical="center" wrapText="1"/>
      <protection locked="0"/>
    </xf>
    <xf numFmtId="0" fontId="32" fillId="0" borderId="265" xfId="0" applyFont="1" applyFill="1" applyBorder="1" applyAlignment="1" applyProtection="1">
      <alignment horizontal="center" vertical="center" wrapText="1"/>
      <protection locked="0"/>
    </xf>
    <xf numFmtId="0" fontId="32" fillId="0" borderId="265" xfId="0" applyFont="1" applyFill="1" applyBorder="1" applyAlignment="1" applyProtection="1">
      <alignment horizontal="left" vertical="center" wrapText="1" indent="1"/>
      <protection locked="0"/>
    </xf>
    <xf numFmtId="2" fontId="40" fillId="0" borderId="265" xfId="0" applyNumberFormat="1" applyFont="1" applyFill="1" applyBorder="1" applyAlignment="1" applyProtection="1">
      <alignment vertical="center" wrapText="1"/>
      <protection locked="0"/>
    </xf>
    <xf numFmtId="12" fontId="23" fillId="0" borderId="288" xfId="0" applyNumberFormat="1" applyFont="1" applyFill="1" applyBorder="1" applyAlignment="1" applyProtection="1">
      <alignment horizontal="left" vertical="center" wrapText="1" indent="1"/>
      <protection locked="0"/>
    </xf>
    <xf numFmtId="0" fontId="32" fillId="0" borderId="288" xfId="0" applyNumberFormat="1" applyFont="1" applyFill="1" applyBorder="1" applyAlignment="1" applyProtection="1">
      <alignment horizontal="center" vertical="center" wrapText="1"/>
      <protection locked="0"/>
    </xf>
    <xf numFmtId="0" fontId="32" fillId="0" borderId="288" xfId="0" applyFont="1" applyFill="1" applyBorder="1" applyAlignment="1" applyProtection="1">
      <alignment horizontal="center" vertical="center" wrapText="1"/>
      <protection locked="0"/>
    </xf>
    <xf numFmtId="0" fontId="32" fillId="0" borderId="288" xfId="0" applyFont="1" applyFill="1" applyBorder="1" applyAlignment="1" applyProtection="1">
      <alignment horizontal="left" vertical="center" wrapText="1" indent="1"/>
      <protection locked="0"/>
    </xf>
    <xf numFmtId="2" fontId="40" fillId="2" borderId="288" xfId="0" applyNumberFormat="1" applyFont="1" applyFill="1" applyBorder="1" applyAlignment="1" applyProtection="1">
      <alignment vertical="center" wrapText="1"/>
      <protection locked="0"/>
    </xf>
    <xf numFmtId="0" fontId="32" fillId="0" borderId="265" xfId="0" applyFont="1" applyFill="1" applyBorder="1" applyAlignment="1" applyProtection="1">
      <alignment horizontal="left" vertical="center" wrapText="1" indent="2"/>
      <protection locked="0"/>
    </xf>
    <xf numFmtId="2" fontId="40" fillId="2" borderId="265" xfId="0" applyNumberFormat="1" applyFont="1" applyFill="1" applyBorder="1" applyAlignment="1" applyProtection="1">
      <alignment vertical="center" wrapText="1"/>
      <protection locked="0"/>
    </xf>
    <xf numFmtId="0" fontId="49" fillId="0" borderId="265" xfId="0" applyFont="1" applyFill="1" applyBorder="1" applyAlignment="1" applyProtection="1">
      <alignment horizontal="center" vertical="center"/>
      <protection locked="0"/>
    </xf>
    <xf numFmtId="0" fontId="49" fillId="0" borderId="269" xfId="0" applyFont="1" applyFill="1" applyBorder="1" applyAlignment="1" applyProtection="1">
      <alignment horizontal="center" vertical="center"/>
      <protection locked="0"/>
    </xf>
    <xf numFmtId="0" fontId="49" fillId="19" borderId="298" xfId="0" applyFont="1" applyFill="1" applyBorder="1" applyAlignment="1" applyProtection="1">
      <alignment horizontal="center" vertical="center"/>
      <protection locked="0"/>
    </xf>
    <xf numFmtId="0" fontId="49" fillId="0" borderId="311" xfId="0" applyFont="1" applyFill="1" applyBorder="1" applyAlignment="1" applyProtection="1">
      <alignment horizontal="center" vertical="center"/>
      <protection locked="0"/>
    </xf>
    <xf numFmtId="0" fontId="49" fillId="0" borderId="266" xfId="0" applyFont="1" applyFill="1" applyBorder="1" applyAlignment="1" applyProtection="1">
      <alignment horizontal="center" vertical="center"/>
      <protection locked="0"/>
    </xf>
    <xf numFmtId="0" fontId="43" fillId="0" borderId="265" xfId="0" applyFont="1" applyBorder="1" applyAlignment="1" applyProtection="1">
      <alignment horizontal="center" vertical="center"/>
      <protection locked="0"/>
    </xf>
    <xf numFmtId="0" fontId="43" fillId="0" borderId="265" xfId="0" applyFont="1" applyFill="1" applyBorder="1" applyAlignment="1" applyProtection="1">
      <alignment horizontal="center" vertical="center"/>
      <protection locked="0"/>
    </xf>
    <xf numFmtId="0" fontId="43" fillId="0" borderId="269" xfId="0" applyFont="1" applyFill="1" applyBorder="1" applyAlignment="1" applyProtection="1">
      <alignment horizontal="center" vertical="center"/>
      <protection locked="0"/>
    </xf>
    <xf numFmtId="0" fontId="43" fillId="19" borderId="298" xfId="0" applyFont="1" applyFill="1" applyBorder="1" applyAlignment="1" applyProtection="1">
      <alignment horizontal="center" vertical="center"/>
      <protection locked="0"/>
    </xf>
    <xf numFmtId="0" fontId="43" fillId="0" borderId="311" xfId="0" applyFont="1" applyFill="1" applyBorder="1" applyAlignment="1" applyProtection="1">
      <alignment horizontal="center" vertical="center"/>
      <protection locked="0"/>
    </xf>
    <xf numFmtId="0" fontId="43" fillId="0" borderId="266" xfId="0" applyFont="1" applyFill="1" applyBorder="1" applyAlignment="1" applyProtection="1">
      <alignment horizontal="center" vertical="center"/>
      <protection locked="0"/>
    </xf>
    <xf numFmtId="0" fontId="49" fillId="0" borderId="301" xfId="0" applyFont="1" applyFill="1" applyBorder="1" applyAlignment="1" applyProtection="1">
      <alignment horizontal="center" vertical="center"/>
      <protection locked="0"/>
    </xf>
    <xf numFmtId="0" fontId="49" fillId="0" borderId="265" xfId="0" applyFont="1" applyBorder="1" applyAlignment="1" applyProtection="1">
      <alignment horizontal="center" vertical="center"/>
      <protection locked="0"/>
    </xf>
    <xf numFmtId="0" fontId="166" fillId="0" borderId="265" xfId="0" applyFont="1" applyFill="1" applyBorder="1" applyAlignment="1" applyProtection="1">
      <alignment horizontal="center" vertical="center"/>
      <protection locked="0"/>
    </xf>
    <xf numFmtId="0" fontId="166" fillId="0" borderId="298" xfId="0" applyFont="1" applyFill="1" applyBorder="1" applyAlignment="1" applyProtection="1">
      <alignment horizontal="center" vertical="center"/>
      <protection locked="0"/>
    </xf>
    <xf numFmtId="0" fontId="166" fillId="0" borderId="269" xfId="0" applyFont="1" applyFill="1" applyBorder="1" applyAlignment="1" applyProtection="1">
      <alignment horizontal="center" vertical="center"/>
      <protection locked="0"/>
    </xf>
    <xf numFmtId="0" fontId="166" fillId="0" borderId="265" xfId="0" applyFont="1" applyBorder="1" applyAlignment="1" applyProtection="1">
      <alignment horizontal="center" vertical="center"/>
      <protection locked="0"/>
    </xf>
    <xf numFmtId="0" fontId="166" fillId="0" borderId="298" xfId="0" applyFont="1" applyBorder="1" applyAlignment="1" applyProtection="1">
      <alignment horizontal="center" vertical="center"/>
      <protection locked="0"/>
    </xf>
    <xf numFmtId="0" fontId="166" fillId="0" borderId="269" xfId="0" applyFont="1" applyBorder="1" applyAlignment="1" applyProtection="1">
      <alignment horizontal="center" vertical="center"/>
      <protection locked="0"/>
    </xf>
    <xf numFmtId="0" fontId="29" fillId="0" borderId="23" xfId="0" applyNumberFormat="1" applyFont="1" applyFill="1" applyBorder="1" applyAlignment="1" applyProtection="1">
      <alignment horizontal="left" vertical="center"/>
      <protection hidden="1"/>
    </xf>
    <xf numFmtId="0" fontId="29" fillId="17" borderId="55" xfId="0" applyNumberFormat="1" applyFont="1" applyFill="1" applyBorder="1" applyAlignment="1" applyProtection="1">
      <alignment vertical="center"/>
      <protection locked="0" hidden="1"/>
    </xf>
    <xf numFmtId="0" fontId="21" fillId="0" borderId="310" xfId="0" applyFont="1" applyFill="1" applyBorder="1" applyAlignment="1" applyProtection="1">
      <alignment horizontal="left" vertical="center" indent="1"/>
      <protection locked="0" hidden="1"/>
    </xf>
    <xf numFmtId="0" fontId="21" fillId="0" borderId="281" xfId="0" applyFont="1" applyFill="1" applyBorder="1" applyAlignment="1" applyProtection="1">
      <alignment horizontal="left" vertical="center" indent="1"/>
      <protection locked="0" hidden="1"/>
    </xf>
    <xf numFmtId="0" fontId="19" fillId="0" borderId="0"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24" fillId="0" borderId="0" xfId="0" applyNumberFormat="1" applyFont="1" applyFill="1" applyBorder="1" applyAlignment="1" applyProtection="1">
      <alignment horizontal="right" vertical="center"/>
      <protection hidden="1"/>
    </xf>
    <xf numFmtId="0" fontId="176" fillId="2" borderId="0" xfId="0" applyNumberFormat="1" applyFont="1" applyFill="1" applyBorder="1" applyAlignment="1" applyProtection="1">
      <alignment horizontal="right" vertical="center"/>
      <protection hidden="1"/>
    </xf>
    <xf numFmtId="0" fontId="0" fillId="0" borderId="265" xfId="0" applyBorder="1" applyAlignment="1" applyProtection="1">
      <protection hidden="1"/>
    </xf>
    <xf numFmtId="0" fontId="0" fillId="0" borderId="265" xfId="0" applyBorder="1"/>
    <xf numFmtId="0" fontId="26" fillId="2" borderId="233" xfId="41" applyFont="1" applyFill="1" applyBorder="1" applyAlignment="1" applyProtection="1">
      <alignment vertical="center"/>
      <protection hidden="1"/>
    </xf>
    <xf numFmtId="0" fontId="177" fillId="2" borderId="0" xfId="41" applyFont="1" applyFill="1" applyAlignment="1" applyProtection="1">
      <alignment vertical="center"/>
      <protection hidden="1"/>
    </xf>
    <xf numFmtId="49" fontId="103" fillId="2" borderId="0" xfId="41" applyNumberFormat="1" applyFont="1" applyFill="1" applyAlignment="1" applyProtection="1">
      <alignment vertical="center"/>
      <protection hidden="1"/>
    </xf>
    <xf numFmtId="0" fontId="178" fillId="0" borderId="0" xfId="0" applyFont="1" applyAlignment="1" applyProtection="1">
      <alignment horizontal="right"/>
      <protection hidden="1"/>
    </xf>
    <xf numFmtId="0" fontId="178" fillId="0" borderId="0" xfId="0" applyFont="1" applyProtection="1">
      <protection hidden="1"/>
    </xf>
    <xf numFmtId="0" fontId="77" fillId="0" borderId="0" xfId="0" applyNumberFormat="1" applyFont="1" applyFill="1" applyBorder="1" applyAlignment="1" applyProtection="1">
      <alignment horizontal="left" vertical="center" indent="1"/>
      <protection hidden="1"/>
    </xf>
    <xf numFmtId="0" fontId="22" fillId="5" borderId="191" xfId="0" applyNumberFormat="1" applyFont="1" applyFill="1" applyBorder="1" applyAlignment="1" applyProtection="1">
      <alignment vertical="center"/>
      <protection locked="0" hidden="1"/>
    </xf>
    <xf numFmtId="0" fontId="22" fillId="5" borderId="172" xfId="0" applyNumberFormat="1" applyFont="1" applyFill="1" applyBorder="1" applyAlignment="1" applyProtection="1">
      <alignment vertical="center"/>
      <protection locked="0" hidden="1"/>
    </xf>
    <xf numFmtId="0" fontId="0" fillId="13" borderId="0" xfId="0" applyFill="1" applyAlignment="1">
      <alignment vertical="center" textRotation="90"/>
    </xf>
    <xf numFmtId="0" fontId="0" fillId="0" borderId="67" xfId="0" applyFont="1" applyBorder="1" applyAlignment="1" applyProtection="1">
      <protection hidden="1"/>
    </xf>
    <xf numFmtId="0" fontId="22" fillId="0" borderId="170" xfId="4" applyBorder="1"/>
    <xf numFmtId="0" fontId="0" fillId="0" borderId="169" xfId="0" applyBorder="1" applyProtection="1">
      <protection locked="0" hidden="1"/>
    </xf>
    <xf numFmtId="0" fontId="0" fillId="0" borderId="23" xfId="0" applyBorder="1" applyProtection="1">
      <protection locked="0" hidden="1"/>
    </xf>
    <xf numFmtId="0" fontId="0" fillId="0" borderId="55" xfId="0" applyBorder="1" applyProtection="1">
      <protection locked="0" hidden="1"/>
    </xf>
    <xf numFmtId="0" fontId="17" fillId="0" borderId="23" xfId="0" applyFont="1" applyBorder="1" applyAlignment="1" applyProtection="1">
      <alignment horizontal="center" vertical="center"/>
      <protection locked="0" hidden="1"/>
    </xf>
    <xf numFmtId="0" fontId="15" fillId="0" borderId="0" xfId="0" applyNumberFormat="1" applyFont="1" applyFill="1" applyBorder="1" applyAlignment="1" applyProtection="1">
      <alignment vertical="top" wrapText="1"/>
      <protection locked="0"/>
    </xf>
    <xf numFmtId="0" fontId="15" fillId="0" borderId="0" xfId="0" applyFont="1" applyAlignment="1">
      <alignment vertical="top" wrapText="1"/>
    </xf>
    <xf numFmtId="0" fontId="15" fillId="0" borderId="0" xfId="0" applyFont="1" applyAlignment="1">
      <alignment vertical="top"/>
    </xf>
    <xf numFmtId="0" fontId="161" fillId="2" borderId="0" xfId="0" applyFont="1" applyFill="1" applyAlignment="1">
      <alignment horizontal="left" vertical="top" wrapText="1"/>
    </xf>
    <xf numFmtId="0" fontId="15" fillId="0" borderId="0" xfId="0" applyFont="1" applyAlignment="1">
      <alignment vertical="top" wrapText="1"/>
    </xf>
    <xf numFmtId="0" fontId="132" fillId="0" borderId="0" xfId="0" applyFont="1" applyFill="1" applyAlignment="1" applyProtection="1">
      <alignment horizontal="right"/>
      <protection hidden="1"/>
    </xf>
    <xf numFmtId="0" fontId="22" fillId="5" borderId="184" xfId="0" applyNumberFormat="1" applyFont="1" applyFill="1" applyBorder="1" applyAlignment="1" applyProtection="1">
      <alignment horizontal="center" vertical="center"/>
      <protection hidden="1"/>
    </xf>
    <xf numFmtId="0" fontId="22" fillId="5" borderId="180" xfId="0" applyNumberFormat="1" applyFont="1" applyFill="1" applyBorder="1" applyAlignment="1" applyProtection="1">
      <alignment horizontal="center" vertical="center"/>
      <protection hidden="1"/>
    </xf>
    <xf numFmtId="0" fontId="22" fillId="5" borderId="91" xfId="0" applyNumberFormat="1" applyFont="1" applyFill="1" applyBorder="1" applyAlignment="1" applyProtection="1">
      <alignment horizontal="center" vertical="center"/>
      <protection hidden="1"/>
    </xf>
    <xf numFmtId="0" fontId="22" fillId="5" borderId="81" xfId="0" applyNumberFormat="1" applyFont="1" applyFill="1" applyBorder="1" applyAlignment="1" applyProtection="1">
      <alignment horizontal="center" vertical="center"/>
      <protection hidden="1"/>
    </xf>
    <xf numFmtId="0" fontId="27" fillId="5" borderId="180" xfId="0" applyNumberFormat="1" applyFont="1" applyFill="1" applyBorder="1" applyAlignment="1" applyProtection="1">
      <alignment horizontal="center" vertical="center" wrapText="1"/>
      <protection hidden="1"/>
    </xf>
    <xf numFmtId="0" fontId="22" fillId="5" borderId="191" xfId="0" applyNumberFormat="1" applyFont="1" applyFill="1" applyBorder="1" applyAlignment="1" applyProtection="1">
      <alignment horizontal="right" vertical="center" indent="1"/>
      <protection locked="0" hidden="1"/>
    </xf>
    <xf numFmtId="0" fontId="22" fillId="5" borderId="184" xfId="0" applyNumberFormat="1" applyFont="1" applyFill="1" applyBorder="1" applyAlignment="1" applyProtection="1">
      <alignment horizontal="right" vertical="center" indent="1"/>
      <protection locked="0" hidden="1"/>
    </xf>
    <xf numFmtId="0" fontId="34" fillId="5" borderId="170" xfId="0" applyNumberFormat="1" applyFont="1" applyFill="1" applyBorder="1" applyAlignment="1" applyProtection="1">
      <alignment horizontal="center" vertical="center" wrapText="1"/>
      <protection hidden="1"/>
    </xf>
    <xf numFmtId="0" fontId="22" fillId="5" borderId="99" xfId="0" applyNumberFormat="1" applyFont="1" applyFill="1" applyBorder="1" applyAlignment="1" applyProtection="1">
      <alignment horizontal="center" vertical="center"/>
      <protection hidden="1"/>
    </xf>
    <xf numFmtId="0" fontId="22" fillId="5" borderId="211" xfId="0" applyNumberFormat="1" applyFont="1" applyFill="1" applyBorder="1" applyAlignment="1" applyProtection="1">
      <alignment horizontal="center" vertical="top"/>
      <protection locked="0"/>
    </xf>
    <xf numFmtId="0" fontId="2" fillId="0" borderId="0" xfId="69" applyNumberFormat="1" applyFont="1" applyFill="1" applyBorder="1" applyAlignment="1" applyProtection="1">
      <alignment vertical="center"/>
    </xf>
    <xf numFmtId="0" fontId="2" fillId="0" borderId="0" xfId="69" applyNumberFormat="1" applyFont="1" applyFill="1" applyBorder="1" applyAlignment="1" applyProtection="1">
      <alignment vertical="center"/>
      <protection locked="0"/>
    </xf>
    <xf numFmtId="0" fontId="43" fillId="0" borderId="0" xfId="69" applyNumberFormat="1" applyFont="1" applyFill="1" applyBorder="1" applyAlignment="1" applyProtection="1">
      <alignment vertical="center"/>
    </xf>
    <xf numFmtId="0" fontId="181" fillId="0" borderId="0" xfId="69" applyNumberFormat="1" applyFont="1" applyFill="1" applyBorder="1" applyAlignment="1" applyProtection="1">
      <alignment vertical="center" wrapText="1"/>
    </xf>
    <xf numFmtId="0" fontId="43" fillId="0" borderId="0" xfId="69" applyNumberFormat="1" applyFont="1" applyFill="1" applyBorder="1" applyAlignment="1" applyProtection="1">
      <alignment vertical="center"/>
      <protection locked="0"/>
    </xf>
    <xf numFmtId="0" fontId="2" fillId="0" borderId="265" xfId="69" applyNumberFormat="1" applyFont="1" applyFill="1" applyBorder="1" applyAlignment="1" applyProtection="1">
      <alignment horizontal="center" vertical="center"/>
    </xf>
    <xf numFmtId="0" fontId="2" fillId="0" borderId="265" xfId="69" applyNumberFormat="1" applyFont="1" applyFill="1" applyBorder="1" applyAlignment="1" applyProtection="1">
      <alignment horizontal="left" vertical="center" indent="1"/>
    </xf>
    <xf numFmtId="0" fontId="2" fillId="0" borderId="269" xfId="69" applyNumberFormat="1" applyFont="1" applyFill="1" applyBorder="1" applyAlignment="1" applyProtection="1">
      <alignment horizontal="left" vertical="center" indent="1"/>
    </xf>
    <xf numFmtId="0" fontId="2" fillId="0" borderId="266" xfId="69" applyNumberFormat="1" applyFont="1" applyFill="1" applyBorder="1" applyAlignment="1" applyProtection="1">
      <alignment vertical="center"/>
    </xf>
    <xf numFmtId="0" fontId="21" fillId="0" borderId="266" xfId="69" applyNumberFormat="1" applyFont="1" applyFill="1" applyBorder="1" applyAlignment="1" applyProtection="1">
      <alignment vertical="center"/>
    </xf>
    <xf numFmtId="0" fontId="43" fillId="0" borderId="0" xfId="69" applyNumberFormat="1" applyFont="1" applyFill="1" applyBorder="1" applyAlignment="1" applyProtection="1">
      <alignment horizontal="centerContinuous" vertical="center"/>
      <protection locked="0"/>
    </xf>
    <xf numFmtId="0" fontId="2" fillId="0" borderId="265" xfId="69" applyNumberFormat="1" applyFont="1" applyFill="1" applyBorder="1" applyAlignment="1" applyProtection="1">
      <alignment horizontal="center" vertical="center"/>
      <protection locked="0"/>
    </xf>
    <xf numFmtId="0" fontId="49" fillId="0" borderId="0" xfId="69" applyNumberFormat="1" applyFont="1" applyFill="1" applyBorder="1" applyAlignment="1" applyProtection="1">
      <alignment vertical="center"/>
      <protection locked="0"/>
    </xf>
    <xf numFmtId="0" fontId="183" fillId="0" borderId="0" xfId="69" applyNumberFormat="1" applyFont="1" applyFill="1" applyBorder="1" applyAlignment="1" applyProtection="1">
      <alignment vertical="center"/>
      <protection locked="0"/>
    </xf>
    <xf numFmtId="0" fontId="184" fillId="0" borderId="269" xfId="69" applyNumberFormat="1" applyFont="1" applyFill="1" applyBorder="1" applyAlignment="1" applyProtection="1">
      <alignment horizontal="center" vertical="center" wrapText="1"/>
    </xf>
    <xf numFmtId="0" fontId="179" fillId="0" borderId="265" xfId="69" applyNumberFormat="1" applyFont="1" applyFill="1" applyBorder="1" applyAlignment="1" applyProtection="1">
      <alignment horizontal="center" vertical="center" wrapText="1"/>
    </xf>
    <xf numFmtId="0" fontId="17" fillId="10" borderId="265" xfId="69" applyNumberFormat="1" applyFont="1" applyFill="1" applyBorder="1" applyAlignment="1" applyProtection="1">
      <alignment horizontal="center" vertical="center"/>
      <protection locked="0"/>
    </xf>
    <xf numFmtId="165" fontId="174" fillId="10" borderId="269" xfId="69" applyNumberFormat="1" applyFont="1" applyFill="1" applyBorder="1" applyAlignment="1" applyProtection="1">
      <alignment vertical="center"/>
      <protection locked="0"/>
    </xf>
    <xf numFmtId="0" fontId="11" fillId="10" borderId="265" xfId="69" applyNumberFormat="1" applyFont="1" applyFill="1" applyBorder="1" applyAlignment="1" applyProtection="1">
      <alignment horizontal="center" vertical="center"/>
      <protection locked="0"/>
    </xf>
    <xf numFmtId="165" fontId="113" fillId="10" borderId="269" xfId="69" applyNumberFormat="1" applyFont="1" applyFill="1" applyBorder="1" applyAlignment="1" applyProtection="1">
      <alignment vertical="center"/>
      <protection locked="0"/>
    </xf>
    <xf numFmtId="0" fontId="42" fillId="10" borderId="265" xfId="69" applyNumberFormat="1" applyFont="1" applyFill="1" applyBorder="1" applyAlignment="1" applyProtection="1">
      <alignment horizontal="center" vertical="center"/>
      <protection locked="0"/>
    </xf>
    <xf numFmtId="165" fontId="192" fillId="10" borderId="269" xfId="69" applyNumberFormat="1" applyFont="1" applyFill="1" applyBorder="1" applyAlignment="1" applyProtection="1">
      <alignment vertical="center"/>
      <protection locked="0"/>
    </xf>
    <xf numFmtId="165" fontId="186" fillId="10" borderId="269" xfId="69" quotePrefix="1" applyNumberFormat="1" applyFont="1" applyFill="1" applyBorder="1" applyAlignment="1" applyProtection="1">
      <alignment vertical="center"/>
      <protection locked="0"/>
    </xf>
    <xf numFmtId="165" fontId="186" fillId="10" borderId="269" xfId="69" applyNumberFormat="1" applyFont="1" applyFill="1" applyBorder="1" applyAlignment="1" applyProtection="1">
      <alignment vertical="center"/>
      <protection locked="0"/>
    </xf>
    <xf numFmtId="0" fontId="187" fillId="0" borderId="0" xfId="69" applyNumberFormat="1" applyFont="1" applyFill="1" applyBorder="1" applyAlignment="1" applyProtection="1">
      <alignment horizontal="right" vertical="center"/>
      <protection locked="0"/>
    </xf>
    <xf numFmtId="0" fontId="188" fillId="0" borderId="0" xfId="69" applyNumberFormat="1" applyFont="1" applyFill="1" applyBorder="1" applyAlignment="1" applyProtection="1">
      <alignment vertical="center"/>
    </xf>
    <xf numFmtId="0" fontId="186" fillId="0" borderId="0" xfId="69" applyNumberFormat="1" applyFont="1" applyFill="1" applyBorder="1" applyAlignment="1" applyProtection="1">
      <alignment vertical="center"/>
    </xf>
    <xf numFmtId="0" fontId="185" fillId="0" borderId="0" xfId="69" applyNumberFormat="1" applyFont="1" applyFill="1" applyBorder="1" applyAlignment="1" applyProtection="1">
      <alignment horizontal="right" vertical="center"/>
    </xf>
    <xf numFmtId="0" fontId="189" fillId="0" borderId="0" xfId="69" applyNumberFormat="1" applyFont="1" applyFill="1" applyBorder="1" applyAlignment="1" applyProtection="1">
      <alignment horizontal="right" vertical="center"/>
      <protection locked="0"/>
    </xf>
    <xf numFmtId="0" fontId="186" fillId="0" borderId="0" xfId="69" quotePrefix="1" applyNumberFormat="1" applyFont="1" applyFill="1" applyBorder="1" applyAlignment="1" applyProtection="1">
      <alignment horizontal="left" vertical="center"/>
      <protection locked="0"/>
    </xf>
    <xf numFmtId="0" fontId="43" fillId="0" borderId="0" xfId="69" applyNumberFormat="1" applyFont="1" applyFill="1" applyBorder="1" applyAlignment="1" applyProtection="1">
      <alignment horizontal="left" vertical="center"/>
      <protection locked="0"/>
    </xf>
    <xf numFmtId="0" fontId="65" fillId="0" borderId="0" xfId="69" applyNumberFormat="1" applyFont="1" applyFill="1" applyBorder="1" applyAlignment="1" applyProtection="1">
      <alignment vertical="center" wrapText="1"/>
      <protection locked="0"/>
    </xf>
    <xf numFmtId="171" fontId="62" fillId="0" borderId="265" xfId="69" applyNumberFormat="1" applyFont="1" applyFill="1" applyBorder="1" applyAlignment="1" applyProtection="1">
      <alignment horizontal="center" vertical="center" wrapText="1"/>
    </xf>
    <xf numFmtId="0" fontId="2" fillId="0" borderId="265" xfId="69" applyNumberFormat="1" applyFont="1" applyFill="1" applyBorder="1" applyAlignment="1" applyProtection="1">
      <alignment horizontal="center" vertical="center" wrapText="1"/>
    </xf>
    <xf numFmtId="0" fontId="2" fillId="10" borderId="265" xfId="69" applyNumberFormat="1" applyFont="1" applyFill="1" applyBorder="1" applyAlignment="1" applyProtection="1">
      <alignment horizontal="center" vertical="center"/>
      <protection locked="0"/>
    </xf>
    <xf numFmtId="14" fontId="2" fillId="10" borderId="265" xfId="69" applyNumberFormat="1" applyFont="1" applyFill="1" applyBorder="1" applyAlignment="1" applyProtection="1">
      <alignment horizontal="center" vertical="center" wrapText="1" shrinkToFit="1"/>
      <protection locked="0"/>
    </xf>
    <xf numFmtId="14" fontId="2" fillId="10" borderId="265" xfId="69" applyNumberFormat="1" applyFont="1" applyFill="1" applyBorder="1" applyAlignment="1" applyProtection="1">
      <alignment horizontal="center" vertical="center"/>
      <protection locked="0"/>
    </xf>
    <xf numFmtId="0" fontId="0" fillId="10" borderId="265" xfId="69" applyNumberFormat="1" applyFont="1" applyFill="1" applyBorder="1" applyAlignment="1" applyProtection="1">
      <alignment horizontal="center" vertical="center" wrapText="1" shrinkToFit="1"/>
      <protection locked="0"/>
    </xf>
    <xf numFmtId="0" fontId="2" fillId="10" borderId="265" xfId="69" applyNumberFormat="1" applyFont="1" applyFill="1" applyBorder="1" applyAlignment="1" applyProtection="1">
      <alignment horizontal="center" vertical="center" wrapText="1"/>
      <protection locked="0"/>
    </xf>
    <xf numFmtId="0" fontId="0" fillId="10" borderId="265" xfId="69" applyNumberFormat="1" applyFont="1" applyFill="1" applyBorder="1" applyAlignment="1" applyProtection="1">
      <alignment horizontal="center" vertical="center"/>
      <protection locked="0"/>
    </xf>
    <xf numFmtId="0" fontId="49" fillId="0" borderId="0" xfId="69" applyNumberFormat="1" applyFont="1" applyFill="1" applyBorder="1" applyAlignment="1" applyProtection="1">
      <alignment horizontal="right"/>
    </xf>
    <xf numFmtId="0" fontId="11" fillId="0" borderId="0" xfId="69" applyNumberFormat="1" applyFont="1" applyFill="1" applyBorder="1" applyAlignment="1" applyProtection="1">
      <alignment vertical="center"/>
    </xf>
    <xf numFmtId="0" fontId="96" fillId="0" borderId="0" xfId="69" applyNumberFormat="1" applyFont="1" applyFill="1" applyBorder="1" applyAlignment="1" applyProtection="1">
      <alignment horizontal="center" vertical="center"/>
    </xf>
    <xf numFmtId="0" fontId="19" fillId="0" borderId="0" xfId="69" applyNumberFormat="1" applyFont="1" applyFill="1" applyBorder="1" applyAlignment="1" applyProtection="1">
      <alignment vertical="center"/>
    </xf>
    <xf numFmtId="0" fontId="22" fillId="10" borderId="38" xfId="0" applyNumberFormat="1" applyFont="1" applyFill="1" applyBorder="1" applyAlignment="1" applyProtection="1">
      <alignment horizontal="center" vertical="center"/>
    </xf>
    <xf numFmtId="0" fontId="22" fillId="10" borderId="3" xfId="0" applyNumberFormat="1" applyFont="1" applyFill="1" applyBorder="1" applyAlignment="1" applyProtection="1">
      <alignment horizontal="center" vertical="center"/>
    </xf>
    <xf numFmtId="0" fontId="35" fillId="5" borderId="268" xfId="0" applyFont="1" applyFill="1" applyBorder="1" applyAlignment="1" applyProtection="1">
      <alignment horizontal="left" vertical="center" indent="4"/>
      <protection hidden="1"/>
    </xf>
    <xf numFmtId="0" fontId="35" fillId="5" borderId="294" xfId="0" applyFont="1" applyFill="1" applyBorder="1" applyAlignment="1" applyProtection="1">
      <alignment horizontal="left" vertical="center" indent="4"/>
      <protection hidden="1"/>
    </xf>
    <xf numFmtId="0" fontId="22" fillId="4" borderId="38" xfId="0" applyNumberFormat="1" applyFont="1" applyFill="1" applyBorder="1" applyAlignment="1" applyProtection="1">
      <alignment horizontal="right" vertical="center"/>
      <protection hidden="1"/>
    </xf>
    <xf numFmtId="0" fontId="22" fillId="5" borderId="172" xfId="0" applyNumberFormat="1" applyFont="1" applyFill="1" applyBorder="1" applyAlignment="1" applyProtection="1">
      <alignment horizontal="center" vertical="center"/>
      <protection locked="0" hidden="1"/>
    </xf>
    <xf numFmtId="0" fontId="22" fillId="5" borderId="91" xfId="0" applyNumberFormat="1" applyFont="1" applyFill="1" applyBorder="1" applyAlignment="1" applyProtection="1">
      <alignment vertical="center"/>
      <protection hidden="1"/>
    </xf>
    <xf numFmtId="0" fontId="22" fillId="5" borderId="81" xfId="0" applyNumberFormat="1" applyFont="1" applyFill="1" applyBorder="1" applyAlignment="1" applyProtection="1">
      <alignment vertical="center"/>
      <protection hidden="1"/>
    </xf>
    <xf numFmtId="0" fontId="22" fillId="5" borderId="99" xfId="0" applyNumberFormat="1" applyFont="1" applyFill="1" applyBorder="1" applyAlignment="1" applyProtection="1">
      <alignment vertical="center"/>
      <protection hidden="1"/>
    </xf>
    <xf numFmtId="0" fontId="22" fillId="5" borderId="87" xfId="0" applyNumberFormat="1" applyFont="1" applyFill="1" applyBorder="1" applyAlignment="1" applyProtection="1">
      <alignment horizontal="center" vertical="center"/>
      <protection hidden="1"/>
    </xf>
    <xf numFmtId="0" fontId="27" fillId="5" borderId="33" xfId="0" applyNumberFormat="1" applyFont="1" applyFill="1" applyBorder="1" applyAlignment="1" applyProtection="1">
      <alignment horizontal="center" vertical="center" wrapText="1"/>
      <protection hidden="1"/>
    </xf>
    <xf numFmtId="0" fontId="26" fillId="4" borderId="106" xfId="0" applyNumberFormat="1" applyFont="1" applyFill="1" applyBorder="1" applyAlignment="1" applyProtection="1">
      <alignment vertical="center"/>
      <protection hidden="1"/>
    </xf>
    <xf numFmtId="0" fontId="22" fillId="5" borderId="92" xfId="0" applyNumberFormat="1" applyFont="1" applyFill="1" applyBorder="1" applyAlignment="1" applyProtection="1">
      <alignment vertical="top"/>
      <protection locked="0"/>
    </xf>
    <xf numFmtId="0" fontId="22" fillId="5" borderId="172" xfId="0" applyNumberFormat="1" applyFont="1" applyFill="1" applyBorder="1" applyAlignment="1" applyProtection="1">
      <alignment horizontal="right" vertical="center" indent="1"/>
      <protection locked="0" hidden="1"/>
    </xf>
    <xf numFmtId="165" fontId="23" fillId="10" borderId="268" xfId="0" applyNumberFormat="1" applyFont="1" applyFill="1" applyBorder="1" applyAlignment="1" applyProtection="1">
      <alignment horizontal="right" vertical="center"/>
    </xf>
    <xf numFmtId="165" fontId="30" fillId="10" borderId="268" xfId="0" applyNumberFormat="1" applyFont="1" applyFill="1" applyBorder="1" applyAlignment="1" applyProtection="1">
      <alignment horizontal="right" vertical="center"/>
      <protection hidden="1"/>
    </xf>
    <xf numFmtId="0" fontId="26" fillId="4" borderId="21" xfId="0" applyNumberFormat="1" applyFont="1" applyFill="1" applyBorder="1" applyAlignment="1" applyProtection="1">
      <alignment vertical="center"/>
      <protection hidden="1"/>
    </xf>
    <xf numFmtId="0" fontId="26" fillId="4" borderId="170" xfId="0" applyNumberFormat="1" applyFont="1" applyFill="1" applyBorder="1" applyAlignment="1" applyProtection="1">
      <alignment vertical="center"/>
      <protection hidden="1"/>
    </xf>
    <xf numFmtId="165" fontId="41" fillId="4" borderId="169" xfId="0" applyNumberFormat="1" applyFont="1" applyFill="1" applyBorder="1" applyAlignment="1" applyProtection="1">
      <alignment horizontal="right" vertical="center"/>
      <protection hidden="1"/>
    </xf>
    <xf numFmtId="165" fontId="30" fillId="4" borderId="169" xfId="0" applyNumberFormat="1" applyFont="1" applyFill="1" applyBorder="1" applyAlignment="1" applyProtection="1">
      <alignment horizontal="right" vertical="center"/>
      <protection hidden="1"/>
    </xf>
    <xf numFmtId="0" fontId="22" fillId="4" borderId="191" xfId="0" applyNumberFormat="1" applyFont="1" applyFill="1" applyBorder="1" applyAlignment="1" applyProtection="1">
      <alignment vertical="center"/>
      <protection hidden="1"/>
    </xf>
    <xf numFmtId="0" fontId="22" fillId="4" borderId="172" xfId="0" applyNumberFormat="1" applyFont="1" applyFill="1" applyBorder="1" applyAlignment="1" applyProtection="1">
      <alignment vertical="center"/>
      <protection hidden="1"/>
    </xf>
    <xf numFmtId="0" fontId="23" fillId="4" borderId="184" xfId="0" applyNumberFormat="1" applyFont="1" applyFill="1" applyBorder="1" applyAlignment="1" applyProtection="1">
      <alignment horizontal="right" vertical="center"/>
      <protection hidden="1"/>
    </xf>
    <xf numFmtId="165" fontId="22" fillId="4" borderId="119" xfId="0" applyNumberFormat="1" applyFont="1" applyFill="1" applyBorder="1" applyAlignment="1" applyProtection="1">
      <alignment horizontal="right" vertical="center"/>
      <protection hidden="1"/>
    </xf>
    <xf numFmtId="165" fontId="23" fillId="4" borderId="182" xfId="0" applyNumberFormat="1" applyFont="1" applyFill="1" applyBorder="1" applyAlignment="1" applyProtection="1">
      <alignment horizontal="right" vertical="center"/>
      <protection hidden="1"/>
    </xf>
    <xf numFmtId="165" fontId="29" fillId="4" borderId="119" xfId="0" applyNumberFormat="1" applyFont="1" applyFill="1" applyBorder="1" applyAlignment="1" applyProtection="1">
      <alignment horizontal="right" vertical="center"/>
      <protection hidden="1"/>
    </xf>
    <xf numFmtId="0" fontId="22" fillId="4" borderId="240" xfId="0" applyFont="1" applyFill="1" applyBorder="1" applyProtection="1">
      <protection hidden="1"/>
    </xf>
    <xf numFmtId="165" fontId="41" fillId="4" borderId="94" xfId="0" applyNumberFormat="1" applyFont="1" applyFill="1" applyBorder="1" applyAlignment="1" applyProtection="1">
      <alignment horizontal="right" vertical="center"/>
      <protection hidden="1"/>
    </xf>
    <xf numFmtId="165" fontId="29" fillId="5" borderId="190" xfId="0" applyNumberFormat="1" applyFont="1" applyFill="1" applyBorder="1" applyAlignment="1" applyProtection="1">
      <alignment horizontal="right" vertical="center"/>
      <protection hidden="1"/>
    </xf>
    <xf numFmtId="0" fontId="27" fillId="5" borderId="82" xfId="0" applyNumberFormat="1" applyFont="1" applyFill="1" applyBorder="1" applyAlignment="1" applyProtection="1">
      <alignment horizontal="center" vertical="center" wrapText="1"/>
      <protection hidden="1"/>
    </xf>
    <xf numFmtId="0" fontId="29" fillId="10" borderId="281" xfId="0" applyNumberFormat="1" applyFont="1" applyFill="1" applyBorder="1" applyAlignment="1" applyProtection="1">
      <alignment horizontal="left" vertical="center" indent="1"/>
      <protection hidden="1"/>
    </xf>
    <xf numFmtId="0" fontId="26" fillId="0" borderId="0" xfId="0" applyFont="1" applyAlignment="1"/>
    <xf numFmtId="0" fontId="193" fillId="0" borderId="0" xfId="0" applyFont="1" applyAlignment="1">
      <alignment horizontal="left"/>
    </xf>
    <xf numFmtId="0" fontId="15" fillId="17" borderId="0" xfId="0" applyNumberFormat="1" applyFont="1" applyFill="1" applyBorder="1" applyAlignment="1" applyProtection="1">
      <alignment vertical="top" wrapText="1"/>
      <protection locked="0"/>
    </xf>
    <xf numFmtId="0" fontId="35" fillId="17" borderId="0" xfId="0" applyFont="1" applyFill="1"/>
    <xf numFmtId="0" fontId="34" fillId="5" borderId="294" xfId="0" applyNumberFormat="1" applyFont="1" applyFill="1" applyBorder="1" applyAlignment="1" applyProtection="1">
      <alignment horizontal="center" vertical="center" wrapText="1"/>
      <protection hidden="1"/>
    </xf>
    <xf numFmtId="0" fontId="22" fillId="5" borderId="237" xfId="0" applyNumberFormat="1" applyFont="1" applyFill="1" applyBorder="1" applyAlignment="1" applyProtection="1">
      <alignment horizontal="center" vertical="center"/>
      <protection hidden="1"/>
    </xf>
    <xf numFmtId="0" fontId="27" fillId="5" borderId="195" xfId="0" applyNumberFormat="1" applyFont="1" applyFill="1" applyBorder="1" applyAlignment="1" applyProtection="1">
      <alignment horizontal="center" vertical="center"/>
      <protection hidden="1"/>
    </xf>
    <xf numFmtId="0" fontId="22" fillId="5" borderId="172" xfId="0" applyNumberFormat="1" applyFont="1" applyFill="1" applyBorder="1" applyAlignment="1" applyProtection="1">
      <alignment vertical="center"/>
      <protection hidden="1"/>
    </xf>
    <xf numFmtId="0" fontId="29" fillId="5" borderId="81" xfId="0" applyNumberFormat="1" applyFont="1" applyFill="1" applyBorder="1" applyAlignment="1" applyProtection="1">
      <alignment vertical="center"/>
      <protection locked="0"/>
    </xf>
    <xf numFmtId="0" fontId="27" fillId="5" borderId="211" xfId="0" applyNumberFormat="1" applyFont="1" applyFill="1" applyBorder="1" applyAlignment="1" applyProtection="1">
      <alignment horizontal="center" vertical="center" wrapText="1"/>
      <protection hidden="1"/>
    </xf>
    <xf numFmtId="0" fontId="35" fillId="0" borderId="0" xfId="0" applyFont="1" applyFill="1" applyAlignment="1"/>
    <xf numFmtId="0" fontId="23" fillId="0" borderId="0" xfId="0" applyNumberFormat="1" applyFont="1" applyFill="1" applyBorder="1" applyAlignment="1" applyProtection="1">
      <alignment horizontal="right" vertical="center"/>
      <protection hidden="1"/>
    </xf>
    <xf numFmtId="0" fontId="0" fillId="0" borderId="265" xfId="0" applyBorder="1" applyAlignment="1" applyProtection="1">
      <alignment horizontal="center" vertical="center"/>
    </xf>
    <xf numFmtId="1" fontId="43" fillId="0" borderId="1" xfId="0" applyNumberFormat="1" applyFont="1" applyBorder="1" applyAlignment="1" applyProtection="1">
      <alignment horizontal="center" vertical="center"/>
      <protection hidden="1"/>
    </xf>
    <xf numFmtId="0" fontId="112" fillId="10" borderId="265" xfId="69" applyNumberFormat="1" applyFont="1" applyFill="1" applyBorder="1" applyAlignment="1" applyProtection="1">
      <alignment horizontal="left" vertical="center" indent="1"/>
      <protection locked="0"/>
    </xf>
    <xf numFmtId="0" fontId="100" fillId="0" borderId="0" xfId="0" applyFont="1" applyFill="1" applyAlignment="1">
      <alignment horizontal="left" vertical="center"/>
    </xf>
    <xf numFmtId="172" fontId="132" fillId="0" borderId="0" xfId="0" applyNumberFormat="1" applyFont="1" applyFill="1" applyAlignment="1" applyProtection="1">
      <alignment horizontal="left"/>
      <protection hidden="1"/>
    </xf>
    <xf numFmtId="0" fontId="122" fillId="0" borderId="0" xfId="0" applyNumberFormat="1" applyFont="1" applyFill="1" applyBorder="1" applyAlignment="1" applyProtection="1">
      <alignment vertical="center"/>
      <protection hidden="1"/>
    </xf>
    <xf numFmtId="14" fontId="122" fillId="0" borderId="0" xfId="0" applyNumberFormat="1" applyFont="1" applyFill="1" applyBorder="1" applyAlignment="1" applyProtection="1">
      <alignment horizontal="left" vertical="center"/>
      <protection hidden="1"/>
    </xf>
    <xf numFmtId="14" fontId="132" fillId="0" borderId="0" xfId="0" applyNumberFormat="1" applyFont="1" applyFill="1" applyBorder="1" applyAlignment="1" applyProtection="1">
      <alignment horizontal="left" vertical="center"/>
      <protection hidden="1"/>
    </xf>
    <xf numFmtId="14" fontId="178" fillId="0" borderId="0" xfId="0" applyNumberFormat="1" applyFont="1" applyAlignment="1" applyProtection="1">
      <alignment horizontal="left"/>
      <protection hidden="1"/>
    </xf>
    <xf numFmtId="1" fontId="47" fillId="2" borderId="44" xfId="0" applyNumberFormat="1" applyFont="1" applyFill="1" applyBorder="1" applyAlignment="1" applyProtection="1">
      <alignment vertical="center"/>
      <protection hidden="1"/>
    </xf>
    <xf numFmtId="14" fontId="134" fillId="0" borderId="0" xfId="0" applyNumberFormat="1" applyFont="1" applyFill="1" applyBorder="1" applyAlignment="1" applyProtection="1">
      <alignment vertical="center"/>
      <protection hidden="1"/>
    </xf>
    <xf numFmtId="0" fontId="131" fillId="2" borderId="0" xfId="0" applyNumberFormat="1" applyFont="1" applyFill="1" applyBorder="1" applyAlignment="1" applyProtection="1">
      <alignment horizontal="right" vertical="center"/>
      <protection hidden="1"/>
    </xf>
    <xf numFmtId="14" fontId="178" fillId="0" borderId="0" xfId="0" applyNumberFormat="1" applyFont="1" applyFill="1" applyBorder="1" applyAlignment="1" applyProtection="1">
      <alignment horizontal="left" vertical="center"/>
      <protection hidden="1"/>
    </xf>
    <xf numFmtId="0" fontId="45" fillId="0" borderId="170" xfId="69" applyNumberFormat="1" applyFont="1" applyFill="1" applyBorder="1" applyAlignment="1" applyProtection="1">
      <alignment vertical="center"/>
      <protection locked="0"/>
    </xf>
    <xf numFmtId="0" fontId="45" fillId="0" borderId="23" xfId="69" applyNumberFormat="1" applyFont="1" applyFill="1" applyBorder="1" applyAlignment="1" applyProtection="1">
      <alignment vertical="center"/>
      <protection locked="0"/>
    </xf>
    <xf numFmtId="0" fontId="122" fillId="2" borderId="0" xfId="0" applyNumberFormat="1" applyFont="1" applyFill="1" applyBorder="1" applyAlignment="1" applyProtection="1">
      <alignment horizontal="right" vertical="center"/>
      <protection hidden="1"/>
    </xf>
    <xf numFmtId="14" fontId="194" fillId="0" borderId="0" xfId="0" applyNumberFormat="1" applyFont="1" applyFill="1" applyBorder="1" applyAlignment="1" applyProtection="1">
      <alignment horizontal="left" vertical="center"/>
      <protection hidden="1"/>
    </xf>
    <xf numFmtId="0" fontId="62" fillId="5" borderId="304" xfId="0" applyFont="1" applyFill="1" applyBorder="1" applyAlignment="1" applyProtection="1">
      <alignment horizontal="center" vertical="center" wrapText="1"/>
      <protection hidden="1"/>
    </xf>
    <xf numFmtId="0" fontId="62" fillId="5" borderId="199" xfId="0" applyFont="1" applyFill="1" applyBorder="1" applyAlignment="1" applyProtection="1">
      <alignment horizontal="center" vertical="center" wrapText="1"/>
      <protection hidden="1"/>
    </xf>
    <xf numFmtId="0" fontId="22" fillId="5" borderId="211" xfId="0" applyNumberFormat="1" applyFont="1" applyFill="1" applyBorder="1" applyAlignment="1" applyProtection="1">
      <alignment horizontal="center" vertical="top"/>
      <protection locked="0"/>
    </xf>
    <xf numFmtId="0" fontId="194" fillId="0" borderId="0" xfId="0" applyFont="1" applyAlignment="1">
      <alignment horizontal="right"/>
    </xf>
    <xf numFmtId="165" fontId="186" fillId="10" borderId="310" xfId="69" quotePrefix="1" applyNumberFormat="1" applyFont="1" applyFill="1" applyBorder="1" applyAlignment="1" applyProtection="1">
      <alignment vertical="center"/>
      <protection locked="0"/>
    </xf>
    <xf numFmtId="0" fontId="112" fillId="10" borderId="305" xfId="69" applyNumberFormat="1" applyFont="1" applyFill="1" applyBorder="1" applyAlignment="1" applyProtection="1">
      <alignment horizontal="left" vertical="center" indent="1"/>
      <protection locked="0"/>
    </xf>
    <xf numFmtId="14" fontId="0" fillId="10" borderId="265" xfId="69" applyNumberFormat="1" applyFont="1" applyFill="1" applyBorder="1" applyAlignment="1" applyProtection="1">
      <alignment horizontal="center" vertical="center" wrapText="1" shrinkToFit="1"/>
      <protection locked="0"/>
    </xf>
    <xf numFmtId="0" fontId="49" fillId="0" borderId="302" xfId="0" applyFont="1" applyFill="1" applyBorder="1" applyAlignment="1" applyProtection="1">
      <alignment horizontal="center" vertical="center"/>
      <protection locked="0"/>
    </xf>
    <xf numFmtId="0" fontId="49" fillId="0" borderId="94" xfId="0" applyFont="1" applyFill="1" applyBorder="1" applyAlignment="1" applyProtection="1">
      <alignment horizontal="center" vertical="center"/>
      <protection locked="0"/>
    </xf>
    <xf numFmtId="0" fontId="49" fillId="0" borderId="121" xfId="0" applyFont="1" applyFill="1" applyBorder="1" applyAlignment="1" applyProtection="1">
      <alignment horizontal="center" vertical="center"/>
      <protection locked="0"/>
    </xf>
    <xf numFmtId="0" fontId="49" fillId="0" borderId="253" xfId="0" applyFont="1" applyFill="1" applyBorder="1" applyAlignment="1" applyProtection="1">
      <alignment horizontal="center" vertical="center"/>
      <protection locked="0"/>
    </xf>
    <xf numFmtId="0" fontId="18" fillId="4" borderId="265" xfId="0" applyFont="1" applyFill="1" applyBorder="1" applyAlignment="1" applyProtection="1">
      <alignment horizontal="center" vertical="center"/>
      <protection hidden="1"/>
    </xf>
    <xf numFmtId="0" fontId="18" fillId="4" borderId="269" xfId="0" applyFont="1" applyFill="1" applyBorder="1" applyAlignment="1" applyProtection="1">
      <alignment horizontal="center" vertical="center"/>
      <protection hidden="1"/>
    </xf>
    <xf numFmtId="0" fontId="18" fillId="4" borderId="298" xfId="0" applyFont="1" applyFill="1" applyBorder="1" applyAlignment="1" applyProtection="1">
      <alignment horizontal="center" vertical="center"/>
      <protection hidden="1"/>
    </xf>
    <xf numFmtId="0" fontId="18" fillId="4" borderId="311" xfId="0" applyFont="1" applyFill="1" applyBorder="1" applyAlignment="1" applyProtection="1">
      <alignment horizontal="center" vertical="center"/>
      <protection hidden="1"/>
    </xf>
    <xf numFmtId="0" fontId="18" fillId="4" borderId="266" xfId="0" applyFont="1" applyFill="1" applyBorder="1" applyAlignment="1" applyProtection="1">
      <alignment horizontal="center" vertical="center"/>
      <protection hidden="1"/>
    </xf>
    <xf numFmtId="0" fontId="12" fillId="4" borderId="298" xfId="0" applyFont="1" applyFill="1" applyBorder="1" applyAlignment="1" applyProtection="1">
      <alignment horizontal="center" vertical="center"/>
      <protection hidden="1"/>
    </xf>
    <xf numFmtId="0" fontId="12" fillId="4" borderId="265" xfId="0" applyFont="1" applyFill="1" applyBorder="1" applyAlignment="1" applyProtection="1">
      <alignment horizontal="center" vertical="center"/>
      <protection hidden="1"/>
    </xf>
    <xf numFmtId="0" fontId="12" fillId="4" borderId="315" xfId="0" applyFont="1" applyFill="1" applyBorder="1" applyAlignment="1" applyProtection="1">
      <alignment horizontal="center" vertical="center"/>
      <protection hidden="1"/>
    </xf>
    <xf numFmtId="0" fontId="50" fillId="4" borderId="294" xfId="0" applyFont="1" applyFill="1" applyBorder="1" applyAlignment="1" applyProtection="1">
      <alignment horizontal="center" vertical="center"/>
      <protection hidden="1"/>
    </xf>
    <xf numFmtId="0" fontId="50" fillId="11" borderId="265" xfId="0" applyFont="1" applyFill="1" applyBorder="1" applyAlignment="1" applyProtection="1">
      <alignment horizontal="center" vertical="center"/>
      <protection hidden="1"/>
    </xf>
    <xf numFmtId="0" fontId="50" fillId="4" borderId="316" xfId="0" applyFont="1" applyFill="1" applyBorder="1" applyAlignment="1" applyProtection="1">
      <alignment horizontal="center" vertical="center"/>
      <protection hidden="1"/>
    </xf>
    <xf numFmtId="0" fontId="50" fillId="4" borderId="265" xfId="0" applyFont="1" applyFill="1" applyBorder="1" applyAlignment="1" applyProtection="1">
      <alignment horizontal="center" vertical="center"/>
      <protection hidden="1"/>
    </xf>
    <xf numFmtId="0" fontId="166" fillId="0" borderId="251" xfId="0" applyFont="1" applyBorder="1" applyAlignment="1" applyProtection="1">
      <alignment horizontal="center" vertical="center"/>
      <protection locked="0"/>
    </xf>
    <xf numFmtId="0" fontId="166" fillId="0" borderId="317" xfId="0" applyFont="1" applyBorder="1" applyAlignment="1" applyProtection="1">
      <alignment horizontal="center" vertical="center"/>
      <protection locked="0"/>
    </xf>
    <xf numFmtId="0" fontId="166" fillId="0" borderId="252" xfId="0" applyFont="1" applyBorder="1" applyAlignment="1" applyProtection="1">
      <alignment horizontal="center" vertical="center"/>
      <protection locked="0"/>
    </xf>
    <xf numFmtId="0" fontId="50" fillId="4" borderId="318" xfId="0" applyFont="1" applyFill="1" applyBorder="1" applyAlignment="1" applyProtection="1">
      <alignment horizontal="center" vertical="center"/>
      <protection hidden="1"/>
    </xf>
    <xf numFmtId="0" fontId="50" fillId="4" borderId="251" xfId="0" applyFont="1" applyFill="1" applyBorder="1" applyAlignment="1" applyProtection="1">
      <alignment horizontal="center" vertical="center"/>
      <protection hidden="1"/>
    </xf>
    <xf numFmtId="0" fontId="50" fillId="4" borderId="319" xfId="0" applyFont="1" applyFill="1" applyBorder="1" applyAlignment="1" applyProtection="1">
      <alignment horizontal="center" vertical="center"/>
      <protection hidden="1"/>
    </xf>
    <xf numFmtId="0" fontId="18" fillId="0" borderId="0" xfId="0" applyFont="1" applyFill="1" applyBorder="1" applyAlignment="1" applyProtection="1">
      <alignment horizontal="left" wrapText="1" indent="1"/>
      <protection hidden="1"/>
    </xf>
    <xf numFmtId="0" fontId="93" fillId="0" borderId="0" xfId="0" applyFont="1" applyFill="1" applyBorder="1" applyAlignment="1" applyProtection="1">
      <alignment vertical="center"/>
      <protection hidden="1"/>
    </xf>
    <xf numFmtId="0" fontId="62" fillId="5" borderId="329" xfId="0" applyFont="1" applyFill="1" applyBorder="1" applyAlignment="1" applyProtection="1">
      <alignment horizontal="center" vertical="center" wrapText="1"/>
      <protection hidden="1"/>
    </xf>
    <xf numFmtId="0" fontId="18" fillId="5" borderId="331" xfId="0" applyFont="1" applyFill="1" applyBorder="1" applyAlignment="1" applyProtection="1">
      <alignment horizontal="center" vertical="center" wrapText="1"/>
      <protection hidden="1"/>
    </xf>
    <xf numFmtId="0" fontId="129" fillId="0" borderId="266" xfId="0" applyFont="1" applyFill="1" applyBorder="1" applyAlignment="1" applyProtection="1">
      <alignment horizontal="left" vertical="center" wrapText="1" indent="1"/>
      <protection locked="0" hidden="1"/>
    </xf>
    <xf numFmtId="0" fontId="129" fillId="0" borderId="266" xfId="0" applyFont="1" applyFill="1" applyBorder="1" applyAlignment="1" applyProtection="1">
      <alignment horizontal="left" vertical="center" indent="1"/>
      <protection locked="0" hidden="1"/>
    </xf>
    <xf numFmtId="0" fontId="129" fillId="0" borderId="254" xfId="0" applyFont="1" applyFill="1" applyBorder="1" applyAlignment="1" applyProtection="1">
      <alignment horizontal="left" vertical="center" indent="1"/>
      <protection locked="0" hidden="1"/>
    </xf>
    <xf numFmtId="0" fontId="49" fillId="10" borderId="332" xfId="0" applyFont="1" applyFill="1" applyBorder="1" applyAlignment="1">
      <alignment horizontal="center" vertical="center"/>
    </xf>
    <xf numFmtId="0" fontId="49" fillId="10" borderId="333" xfId="0" applyFont="1" applyFill="1" applyBorder="1" applyAlignment="1">
      <alignment horizontal="center" vertical="center"/>
    </xf>
    <xf numFmtId="0" fontId="49" fillId="10" borderId="334" xfId="0" applyFont="1" applyFill="1" applyBorder="1" applyAlignment="1">
      <alignment horizontal="center" vertical="center"/>
    </xf>
    <xf numFmtId="0" fontId="129" fillId="0" borderId="23" xfId="0" applyFont="1" applyFill="1" applyBorder="1" applyAlignment="1" applyProtection="1">
      <alignment horizontal="left" vertical="center" wrapText="1" indent="1"/>
      <protection locked="0" hidden="1"/>
    </xf>
    <xf numFmtId="0" fontId="62" fillId="0" borderId="314" xfId="0" applyFont="1" applyFill="1" applyBorder="1" applyAlignment="1" applyProtection="1">
      <alignment horizontal="center" vertical="center" wrapText="1"/>
      <protection locked="0" hidden="1"/>
    </xf>
    <xf numFmtId="0" fontId="62" fillId="0" borderId="169" xfId="0" applyFont="1" applyFill="1" applyBorder="1" applyAlignment="1" applyProtection="1">
      <alignment horizontal="center" vertical="center" wrapText="1"/>
      <protection locked="0" hidden="1"/>
    </xf>
    <xf numFmtId="165" fontId="103" fillId="0" borderId="335" xfId="69" applyNumberFormat="1" applyFont="1" applyFill="1" applyBorder="1" applyAlignment="1" applyProtection="1">
      <alignment horizontal="right" vertical="center"/>
    </xf>
    <xf numFmtId="0" fontId="52" fillId="0" borderId="335" xfId="69" applyNumberFormat="1" applyFont="1" applyFill="1" applyBorder="1" applyAlignment="1" applyProtection="1">
      <alignment horizontal="left" vertical="center"/>
      <protection locked="0"/>
    </xf>
    <xf numFmtId="0" fontId="103" fillId="0" borderId="0" xfId="69" applyNumberFormat="1" applyFont="1" applyFill="1" applyBorder="1" applyAlignment="1" applyProtection="1">
      <alignment horizontal="left" vertical="center"/>
      <protection locked="0"/>
    </xf>
    <xf numFmtId="0" fontId="0" fillId="10" borderId="269" xfId="69" applyNumberFormat="1" applyFont="1" applyFill="1" applyBorder="1" applyAlignment="1" applyProtection="1">
      <alignment horizontal="center" vertical="center"/>
      <protection locked="0"/>
    </xf>
    <xf numFmtId="0" fontId="2" fillId="2" borderId="0" xfId="41" applyFill="1" applyBorder="1" applyAlignment="1">
      <alignment vertical="center"/>
    </xf>
    <xf numFmtId="0" fontId="22" fillId="2" borderId="337" xfId="41" applyFont="1" applyFill="1" applyBorder="1" applyAlignment="1" applyProtection="1">
      <alignment vertical="center"/>
      <protection hidden="1"/>
    </xf>
    <xf numFmtId="0" fontId="32" fillId="2" borderId="338" xfId="41" applyFont="1" applyFill="1" applyBorder="1" applyAlignment="1" applyProtection="1">
      <alignment horizontal="center" vertical="center"/>
      <protection hidden="1"/>
    </xf>
    <xf numFmtId="4" fontId="26" fillId="5" borderId="339" xfId="41" applyNumberFormat="1" applyFont="1" applyFill="1" applyBorder="1" applyAlignment="1" applyProtection="1">
      <alignment horizontal="right" vertical="center"/>
      <protection locked="0"/>
    </xf>
    <xf numFmtId="4" fontId="26" fillId="5" borderId="340" xfId="41" applyNumberFormat="1" applyFont="1" applyFill="1" applyBorder="1" applyAlignment="1" applyProtection="1">
      <alignment horizontal="right" vertical="center"/>
      <protection locked="0"/>
    </xf>
    <xf numFmtId="168" fontId="27" fillId="2" borderId="341" xfId="1" applyNumberFormat="1" applyFont="1" applyFill="1" applyBorder="1" applyAlignment="1" applyProtection="1">
      <alignment horizontal="right" vertical="center"/>
      <protection hidden="1"/>
    </xf>
    <xf numFmtId="0" fontId="93" fillId="0" borderId="0" xfId="0" applyFont="1" applyFill="1" applyBorder="1" applyAlignment="1" applyProtection="1">
      <alignment horizontal="right" vertical="center"/>
      <protection hidden="1"/>
    </xf>
    <xf numFmtId="0" fontId="76" fillId="0" borderId="1" xfId="0" applyNumberFormat="1" applyFont="1" applyFill="1" applyBorder="1" applyAlignment="1" applyProtection="1">
      <alignment horizontal="center" vertical="center"/>
      <protection hidden="1"/>
    </xf>
    <xf numFmtId="0" fontId="184" fillId="0" borderId="265" xfId="69" applyNumberFormat="1" applyFont="1" applyFill="1" applyBorder="1" applyAlignment="1" applyProtection="1">
      <alignment horizontal="center" vertical="center" wrapText="1"/>
    </xf>
    <xf numFmtId="0" fontId="184" fillId="0" borderId="0" xfId="69" applyNumberFormat="1" applyFont="1" applyFill="1" applyBorder="1" applyAlignment="1" applyProtection="1">
      <alignment wrapText="1"/>
    </xf>
    <xf numFmtId="0" fontId="62" fillId="0" borderId="269" xfId="69" quotePrefix="1" applyNumberFormat="1" applyFont="1" applyFill="1" applyBorder="1" applyAlignment="1" applyProtection="1">
      <alignment horizontal="center" vertical="center"/>
    </xf>
    <xf numFmtId="49" fontId="176" fillId="0" borderId="0" xfId="0" applyNumberFormat="1" applyFont="1" applyAlignment="1">
      <alignment horizontal="left" vertical="center"/>
    </xf>
    <xf numFmtId="0" fontId="135" fillId="0" borderId="0" xfId="0" applyFont="1" applyFill="1" applyBorder="1" applyAlignment="1">
      <alignment horizontal="center" vertical="top"/>
    </xf>
    <xf numFmtId="0" fontId="195" fillId="0" borderId="266" xfId="0" applyFont="1" applyFill="1" applyBorder="1" applyAlignment="1" applyProtection="1">
      <alignment horizontal="left" vertical="center" indent="1"/>
      <protection locked="0" hidden="1"/>
    </xf>
    <xf numFmtId="0" fontId="195" fillId="0" borderId="254" xfId="0" applyFont="1" applyFill="1" applyBorder="1" applyAlignment="1" applyProtection="1">
      <alignment horizontal="left" vertical="center" indent="1"/>
      <protection locked="0" hidden="1"/>
    </xf>
    <xf numFmtId="0" fontId="49" fillId="10" borderId="300" xfId="0" applyFont="1" applyFill="1" applyBorder="1" applyAlignment="1">
      <alignment horizontal="center" vertical="center"/>
    </xf>
    <xf numFmtId="0" fontId="49" fillId="10" borderId="299" xfId="0" applyFont="1" applyFill="1" applyBorder="1" applyAlignment="1">
      <alignment horizontal="center" vertical="center"/>
    </xf>
    <xf numFmtId="0" fontId="0" fillId="5" borderId="14" xfId="0" applyFill="1" applyBorder="1" applyAlignment="1" applyProtection="1">
      <alignment horizontal="center"/>
      <protection hidden="1"/>
    </xf>
    <xf numFmtId="0" fontId="0" fillId="44" borderId="67" xfId="0" applyFill="1" applyBorder="1" applyAlignment="1" applyProtection="1">
      <alignment horizontal="left" indent="1"/>
      <protection locked="0"/>
    </xf>
    <xf numFmtId="0" fontId="0" fillId="44" borderId="0" xfId="0" applyFill="1" applyBorder="1" applyAlignment="1" applyProtection="1">
      <alignment horizontal="left" indent="1"/>
      <protection locked="0"/>
    </xf>
    <xf numFmtId="0" fontId="0" fillId="44" borderId="38" xfId="0" applyFill="1" applyBorder="1" applyAlignment="1" applyProtection="1">
      <alignment horizontal="left" indent="1"/>
      <protection locked="0"/>
    </xf>
    <xf numFmtId="0" fontId="0" fillId="44" borderId="55" xfId="0" applyFill="1" applyBorder="1" applyAlignment="1" applyProtection="1">
      <alignment horizontal="left" indent="1"/>
      <protection locked="0"/>
    </xf>
    <xf numFmtId="0" fontId="0" fillId="44" borderId="170" xfId="0" applyFill="1" applyBorder="1" applyAlignment="1" applyProtection="1">
      <alignment horizontal="left" indent="1"/>
      <protection locked="0"/>
    </xf>
    <xf numFmtId="0" fontId="0" fillId="44" borderId="23" xfId="0" applyFill="1" applyBorder="1" applyAlignment="1" applyProtection="1">
      <alignment horizontal="left" indent="1"/>
      <protection locked="0"/>
    </xf>
    <xf numFmtId="0" fontId="0" fillId="0" borderId="67" xfId="0" applyBorder="1" applyAlignment="1" applyProtection="1">
      <alignment horizontal="left" indent="1"/>
      <protection hidden="1"/>
    </xf>
    <xf numFmtId="0" fontId="0" fillId="0" borderId="0" xfId="0" applyBorder="1" applyAlignment="1" applyProtection="1">
      <alignment horizontal="left" indent="1"/>
      <protection hidden="1"/>
    </xf>
    <xf numFmtId="0" fontId="0" fillId="0" borderId="38" xfId="0" applyBorder="1" applyAlignment="1" applyProtection="1">
      <alignment horizontal="left" indent="1"/>
      <protection hidden="1"/>
    </xf>
    <xf numFmtId="0" fontId="0" fillId="0" borderId="67" xfId="0" applyBorder="1" applyAlignment="1" applyProtection="1">
      <alignment horizontal="left" vertical="center" indent="1"/>
    </xf>
    <xf numFmtId="0" fontId="0" fillId="0" borderId="0" xfId="0" applyBorder="1" applyAlignment="1" applyProtection="1">
      <alignment horizontal="left" vertical="center" indent="1"/>
    </xf>
    <xf numFmtId="0" fontId="0" fillId="0" borderId="38" xfId="0" applyBorder="1" applyAlignment="1" applyProtection="1">
      <alignment horizontal="left" vertical="center" indent="1"/>
    </xf>
    <xf numFmtId="0" fontId="0" fillId="0" borderId="67" xfId="0" applyBorder="1" applyAlignment="1" applyProtection="1">
      <alignment horizontal="left" indent="1"/>
    </xf>
    <xf numFmtId="0" fontId="0" fillId="0" borderId="0" xfId="0" applyBorder="1" applyAlignment="1" applyProtection="1">
      <alignment horizontal="left" indent="1"/>
    </xf>
    <xf numFmtId="0" fontId="0" fillId="0" borderId="38" xfId="0" applyBorder="1" applyAlignment="1" applyProtection="1">
      <alignment horizontal="left" indent="1"/>
    </xf>
    <xf numFmtId="0" fontId="0" fillId="0" borderId="67" xfId="0" applyFill="1" applyBorder="1" applyAlignment="1" applyProtection="1">
      <alignment horizontal="left" indent="1"/>
    </xf>
    <xf numFmtId="0" fontId="0" fillId="0" borderId="0" xfId="0" applyFill="1" applyBorder="1" applyAlignment="1" applyProtection="1">
      <alignment horizontal="left" indent="1"/>
    </xf>
    <xf numFmtId="0" fontId="0" fillId="0" borderId="38" xfId="0" applyFill="1" applyBorder="1" applyAlignment="1" applyProtection="1">
      <alignment horizontal="left" indent="1"/>
    </xf>
    <xf numFmtId="0" fontId="0" fillId="0" borderId="67" xfId="0" applyBorder="1" applyAlignment="1" applyProtection="1">
      <alignment horizontal="left" vertical="center" indent="1"/>
      <protection hidden="1"/>
    </xf>
    <xf numFmtId="0" fontId="0" fillId="0" borderId="0" xfId="0" applyBorder="1" applyAlignment="1" applyProtection="1">
      <alignment horizontal="left" vertical="center" indent="1"/>
      <protection hidden="1"/>
    </xf>
    <xf numFmtId="0" fontId="0" fillId="0" borderId="38" xfId="0" applyBorder="1" applyAlignment="1" applyProtection="1">
      <alignment horizontal="left" vertical="center" indent="1"/>
      <protection hidden="1"/>
    </xf>
    <xf numFmtId="0" fontId="22" fillId="5" borderId="191" xfId="0" applyNumberFormat="1" applyFont="1" applyFill="1" applyBorder="1" applyAlignment="1" applyProtection="1">
      <alignment horizontal="right" vertical="center" indent="1"/>
      <protection locked="0" hidden="1"/>
    </xf>
    <xf numFmtId="0" fontId="22" fillId="5" borderId="172" xfId="0" applyNumberFormat="1" applyFont="1" applyFill="1" applyBorder="1" applyAlignment="1" applyProtection="1">
      <alignment horizontal="right" vertical="center" indent="1"/>
      <protection locked="0" hidden="1"/>
    </xf>
    <xf numFmtId="0" fontId="22" fillId="5" borderId="184" xfId="0" applyNumberFormat="1" applyFont="1" applyFill="1" applyBorder="1" applyAlignment="1" applyProtection="1">
      <alignment horizontal="right" vertical="center" indent="1"/>
      <protection locked="0" hidden="1"/>
    </xf>
    <xf numFmtId="0" fontId="18" fillId="2" borderId="0" xfId="0" applyFont="1" applyFill="1" applyBorder="1" applyAlignment="1" applyProtection="1">
      <alignment vertical="top"/>
      <protection hidden="1"/>
    </xf>
    <xf numFmtId="0" fontId="0" fillId="2" borderId="181" xfId="0" applyFill="1" applyBorder="1" applyProtection="1">
      <protection hidden="1"/>
    </xf>
    <xf numFmtId="0" fontId="62" fillId="2" borderId="0" xfId="0" applyFont="1" applyFill="1" applyBorder="1" applyAlignment="1" applyProtection="1">
      <alignment horizontal="left" indent="2"/>
      <protection hidden="1"/>
    </xf>
    <xf numFmtId="0" fontId="0" fillId="2" borderId="67" xfId="0" applyFill="1" applyBorder="1" applyAlignment="1" applyProtection="1">
      <alignment horizontal="left"/>
      <protection hidden="1"/>
    </xf>
    <xf numFmtId="0" fontId="19" fillId="2" borderId="0" xfId="0" applyFont="1" applyFill="1" applyBorder="1" applyAlignment="1" applyProtection="1">
      <protection hidden="1"/>
    </xf>
    <xf numFmtId="0" fontId="0" fillId="2" borderId="0" xfId="0" applyFill="1" applyBorder="1" applyAlignment="1" applyProtection="1">
      <protection hidden="1"/>
    </xf>
    <xf numFmtId="0" fontId="19" fillId="2" borderId="0" xfId="0" applyFont="1" applyFill="1" applyBorder="1" applyAlignment="1" applyProtection="1">
      <alignment vertical="top"/>
      <protection hidden="1"/>
    </xf>
    <xf numFmtId="0" fontId="19" fillId="2" borderId="0" xfId="0" applyFont="1" applyFill="1" applyBorder="1" applyAlignment="1" applyProtection="1">
      <alignment horizontal="center" vertical="top"/>
      <protection hidden="1"/>
    </xf>
    <xf numFmtId="0" fontId="18" fillId="0" borderId="110" xfId="0" applyFont="1" applyBorder="1" applyAlignment="1">
      <alignment horizontal="left" indent="2"/>
    </xf>
    <xf numFmtId="0" fontId="0" fillId="0" borderId="181" xfId="0" applyBorder="1"/>
    <xf numFmtId="0" fontId="0" fillId="0" borderId="116" xfId="0" applyBorder="1"/>
    <xf numFmtId="0" fontId="0" fillId="0" borderId="50" xfId="0" applyBorder="1" applyAlignment="1">
      <alignment horizontal="left" indent="2"/>
    </xf>
    <xf numFmtId="0" fontId="0" fillId="0" borderId="50" xfId="0" applyBorder="1"/>
    <xf numFmtId="0" fontId="19" fillId="2" borderId="153" xfId="0" applyFont="1" applyFill="1" applyBorder="1" applyAlignment="1" applyProtection="1">
      <protection hidden="1"/>
    </xf>
    <xf numFmtId="0" fontId="0" fillId="2" borderId="233" xfId="0" applyFill="1" applyBorder="1" applyAlignment="1" applyProtection="1">
      <protection hidden="1"/>
    </xf>
    <xf numFmtId="0" fontId="19" fillId="2" borderId="233" xfId="0" applyFont="1" applyFill="1" applyBorder="1" applyAlignment="1" applyProtection="1">
      <protection hidden="1"/>
    </xf>
    <xf numFmtId="0" fontId="19" fillId="2" borderId="233" xfId="0" applyFont="1" applyFill="1" applyBorder="1" applyAlignment="1" applyProtection="1">
      <alignment vertical="top"/>
      <protection hidden="1"/>
    </xf>
    <xf numFmtId="0" fontId="19" fillId="2" borderId="233" xfId="0" applyFont="1" applyFill="1" applyBorder="1" applyAlignment="1" applyProtection="1">
      <alignment horizontal="center" vertical="center"/>
      <protection hidden="1"/>
    </xf>
    <xf numFmtId="22" fontId="62" fillId="0" borderId="0" xfId="0" applyNumberFormat="1" applyFont="1" applyAlignment="1">
      <alignment horizontal="left" vertical="top"/>
    </xf>
    <xf numFmtId="0" fontId="11" fillId="0" borderId="0" xfId="0" applyFont="1" applyAlignment="1">
      <alignment horizontal="right" vertical="top"/>
    </xf>
    <xf numFmtId="0" fontId="196" fillId="10" borderId="0" xfId="0" applyFont="1" applyFill="1" applyAlignment="1">
      <alignment horizontal="left" vertical="center" wrapText="1"/>
    </xf>
    <xf numFmtId="0" fontId="50" fillId="10" borderId="0" xfId="0" applyFont="1" applyFill="1" applyAlignment="1"/>
    <xf numFmtId="0" fontId="49" fillId="10" borderId="0" xfId="0" applyFont="1" applyFill="1" applyAlignment="1">
      <alignment horizontal="left" vertical="center" wrapText="1"/>
    </xf>
    <xf numFmtId="165" fontId="174" fillId="0" borderId="269" xfId="69" applyNumberFormat="1" applyFont="1" applyFill="1" applyBorder="1" applyAlignment="1" applyProtection="1">
      <alignment vertical="center"/>
    </xf>
    <xf numFmtId="49" fontId="164" fillId="0" borderId="65" xfId="0" applyNumberFormat="1" applyFont="1" applyFill="1" applyBorder="1" applyAlignment="1" applyProtection="1">
      <alignment vertical="center" wrapText="1"/>
      <protection locked="0"/>
    </xf>
    <xf numFmtId="12" fontId="41" fillId="5" borderId="169" xfId="0" applyNumberFormat="1" applyFont="1" applyFill="1" applyBorder="1" applyAlignment="1" applyProtection="1">
      <alignment horizontal="right" vertical="center" wrapText="1"/>
      <protection hidden="1"/>
    </xf>
    <xf numFmtId="12" fontId="22" fillId="5" borderId="169" xfId="0" applyNumberFormat="1" applyFont="1" applyFill="1" applyBorder="1" applyAlignment="1" applyProtection="1">
      <alignment horizontal="center" vertical="center" wrapText="1"/>
      <protection hidden="1"/>
    </xf>
    <xf numFmtId="2" fontId="41" fillId="0" borderId="5" xfId="0" applyNumberFormat="1" applyFont="1" applyFill="1" applyBorder="1" applyAlignment="1" applyProtection="1">
      <alignment horizontal="right" vertical="center"/>
      <protection locked="0"/>
    </xf>
    <xf numFmtId="0" fontId="22" fillId="0" borderId="124" xfId="0" applyNumberFormat="1" applyFont="1" applyFill="1" applyBorder="1" applyAlignment="1" applyProtection="1">
      <alignment horizontal="center" vertical="center"/>
      <protection locked="0"/>
    </xf>
    <xf numFmtId="0" fontId="35" fillId="0" borderId="209" xfId="0" applyNumberFormat="1" applyFont="1" applyFill="1" applyBorder="1" applyAlignment="1" applyProtection="1">
      <alignment horizontal="center" vertical="center" wrapText="1"/>
      <protection locked="0"/>
    </xf>
    <xf numFmtId="0" fontId="22" fillId="0" borderId="169" xfId="0" applyNumberFormat="1" applyFont="1" applyFill="1" applyBorder="1" applyAlignment="1" applyProtection="1">
      <alignment horizontal="center" vertical="center" wrapText="1"/>
      <protection locked="0"/>
    </xf>
    <xf numFmtId="12" fontId="23" fillId="0" borderId="169" xfId="0" applyNumberFormat="1" applyFont="1" applyFill="1" applyBorder="1" applyAlignment="1" applyProtection="1">
      <alignment horizontal="left" vertical="center" wrapText="1"/>
      <protection locked="0"/>
    </xf>
    <xf numFmtId="0" fontId="22" fillId="0" borderId="169" xfId="0" applyNumberFormat="1" applyFont="1" applyFill="1" applyBorder="1" applyAlignment="1" applyProtection="1">
      <alignment horizontal="center" vertical="center"/>
      <protection locked="0"/>
    </xf>
    <xf numFmtId="0" fontId="22" fillId="0" borderId="169" xfId="0" applyFont="1" applyFill="1" applyBorder="1" applyAlignment="1" applyProtection="1">
      <alignment horizontal="center" vertical="center" wrapText="1"/>
      <protection locked="0"/>
    </xf>
    <xf numFmtId="0" fontId="32" fillId="0" borderId="169" xfId="0" applyFont="1" applyFill="1" applyBorder="1" applyAlignment="1" applyProtection="1">
      <alignment vertical="center" wrapText="1"/>
      <protection locked="0"/>
    </xf>
    <xf numFmtId="12" fontId="26" fillId="5" borderId="169" xfId="0" applyNumberFormat="1" applyFont="1" applyFill="1" applyBorder="1" applyAlignment="1" applyProtection="1">
      <alignment vertical="center" wrapText="1"/>
      <protection hidden="1"/>
    </xf>
    <xf numFmtId="12" fontId="26" fillId="5" borderId="169" xfId="0" applyNumberFormat="1" applyFont="1" applyFill="1" applyBorder="1" applyAlignment="1" applyProtection="1">
      <alignment horizontal="center" vertical="center" wrapText="1"/>
      <protection hidden="1"/>
    </xf>
    <xf numFmtId="12" fontId="26" fillId="0" borderId="265" xfId="0" applyNumberFormat="1" applyFont="1" applyFill="1" applyBorder="1" applyAlignment="1" applyProtection="1">
      <alignment horizontal="center" vertical="center" wrapText="1"/>
      <protection locked="0"/>
    </xf>
    <xf numFmtId="12" fontId="26" fillId="5" borderId="265" xfId="0" applyNumberFormat="1" applyFont="1" applyFill="1" applyBorder="1" applyAlignment="1" applyProtection="1">
      <alignment vertical="center" wrapText="1"/>
      <protection hidden="1"/>
    </xf>
    <xf numFmtId="12" fontId="26" fillId="5" borderId="265" xfId="0" applyNumberFormat="1" applyFont="1" applyFill="1" applyBorder="1" applyAlignment="1" applyProtection="1">
      <alignment horizontal="center" vertical="center" wrapText="1"/>
      <protection hidden="1"/>
    </xf>
    <xf numFmtId="12" fontId="41" fillId="5" borderId="265" xfId="0" applyNumberFormat="1" applyFont="1" applyFill="1" applyBorder="1" applyAlignment="1" applyProtection="1">
      <alignment horizontal="right" vertical="center" wrapText="1"/>
      <protection hidden="1"/>
    </xf>
    <xf numFmtId="12" fontId="22" fillId="5" borderId="265" xfId="0" applyNumberFormat="1" applyFont="1" applyFill="1" applyBorder="1" applyAlignment="1" applyProtection="1">
      <alignment horizontal="center" vertical="center" wrapText="1"/>
      <protection hidden="1"/>
    </xf>
    <xf numFmtId="2" fontId="41" fillId="0" borderId="265" xfId="0" applyNumberFormat="1" applyFont="1" applyFill="1" applyBorder="1" applyAlignment="1" applyProtection="1">
      <alignment horizontal="right" vertical="center"/>
      <protection locked="0"/>
    </xf>
    <xf numFmtId="2" fontId="55" fillId="5" borderId="265" xfId="0" applyNumberFormat="1" applyFont="1" applyFill="1" applyBorder="1" applyAlignment="1" applyProtection="1">
      <alignment horizontal="center" vertical="center"/>
      <protection hidden="1"/>
    </xf>
    <xf numFmtId="2" fontId="41" fillId="0" borderId="269" xfId="0" applyNumberFormat="1" applyFont="1" applyFill="1" applyBorder="1" applyAlignment="1" applyProtection="1">
      <alignment horizontal="right" vertical="center"/>
      <protection locked="0"/>
    </xf>
    <xf numFmtId="49" fontId="164" fillId="0" borderId="45" xfId="0" applyNumberFormat="1" applyFont="1" applyFill="1" applyBorder="1" applyAlignment="1" applyProtection="1">
      <alignment vertical="center" wrapText="1"/>
      <protection locked="0"/>
    </xf>
    <xf numFmtId="2" fontId="55" fillId="5" borderId="340" xfId="0" applyNumberFormat="1" applyFont="1" applyFill="1" applyBorder="1" applyAlignment="1" applyProtection="1">
      <alignment horizontal="center" vertical="center"/>
      <protection hidden="1"/>
    </xf>
    <xf numFmtId="49" fontId="18" fillId="5" borderId="152" xfId="0" applyNumberFormat="1" applyFont="1" applyFill="1" applyBorder="1" applyAlignment="1" applyProtection="1">
      <alignment vertical="center"/>
      <protection hidden="1"/>
    </xf>
    <xf numFmtId="1" fontId="18" fillId="7" borderId="152" xfId="0" applyNumberFormat="1" applyFont="1" applyFill="1" applyBorder="1" applyAlignment="1" applyProtection="1">
      <alignment horizontal="left" vertical="center"/>
      <protection hidden="1"/>
    </xf>
    <xf numFmtId="0" fontId="17" fillId="0" borderId="265" xfId="0" applyFont="1" applyBorder="1" applyAlignment="1" applyProtection="1">
      <alignment horizontal="right" indent="1"/>
      <protection hidden="1"/>
    </xf>
    <xf numFmtId="2" fontId="43" fillId="0" borderId="265" xfId="0" quotePrefix="1" applyNumberFormat="1" applyFont="1" applyBorder="1" applyProtection="1">
      <protection hidden="1"/>
    </xf>
    <xf numFmtId="0" fontId="17" fillId="0" borderId="265" xfId="0" applyFont="1" applyFill="1" applyBorder="1" applyAlignment="1" applyProtection="1">
      <alignment horizontal="right" vertical="justify" wrapText="1" indent="1"/>
      <protection hidden="1"/>
    </xf>
    <xf numFmtId="2" fontId="12" fillId="14" borderId="265" xfId="0" applyNumberFormat="1" applyFont="1" applyFill="1" applyBorder="1" applyAlignment="1" applyProtection="1">
      <alignment vertical="center"/>
    </xf>
    <xf numFmtId="0" fontId="50" fillId="0" borderId="233" xfId="0" applyFont="1" applyFill="1" applyBorder="1" applyAlignment="1" applyProtection="1">
      <alignment horizontal="right" vertical="center"/>
      <protection hidden="1"/>
    </xf>
    <xf numFmtId="0" fontId="93" fillId="0" borderId="0" xfId="0" applyFont="1" applyFill="1" applyBorder="1" applyAlignment="1" applyProtection="1">
      <alignment horizontal="right" vertical="center"/>
      <protection hidden="1"/>
    </xf>
    <xf numFmtId="0" fontId="10" fillId="5" borderId="266" xfId="0" applyFont="1" applyFill="1" applyBorder="1" applyAlignment="1" applyProtection="1">
      <alignment horizontal="center" vertical="center"/>
      <protection hidden="1"/>
    </xf>
    <xf numFmtId="0" fontId="10" fillId="5" borderId="302" xfId="0" applyFont="1" applyFill="1" applyBorder="1" applyAlignment="1" applyProtection="1">
      <alignment horizontal="center" vertical="center"/>
      <protection hidden="1"/>
    </xf>
    <xf numFmtId="0" fontId="10" fillId="11" borderId="162" xfId="0" applyFont="1" applyFill="1" applyBorder="1" applyAlignment="1" applyProtection="1">
      <alignment horizontal="center" vertical="center"/>
      <protection hidden="1"/>
    </xf>
    <xf numFmtId="0" fontId="18" fillId="11" borderId="162" xfId="0" applyFont="1" applyFill="1" applyBorder="1" applyAlignment="1" applyProtection="1">
      <alignment horizontal="center" vertical="center"/>
      <protection hidden="1"/>
    </xf>
    <xf numFmtId="0" fontId="18" fillId="11" borderId="121" xfId="0" applyFont="1" applyFill="1" applyBorder="1" applyAlignment="1" applyProtection="1">
      <alignment horizontal="center" vertical="center"/>
      <protection hidden="1"/>
    </xf>
    <xf numFmtId="0" fontId="18" fillId="11" borderId="235" xfId="0" applyFont="1" applyFill="1" applyBorder="1" applyAlignment="1" applyProtection="1">
      <alignment horizontal="center" vertical="center"/>
      <protection hidden="1"/>
    </xf>
    <xf numFmtId="0" fontId="18" fillId="11" borderId="175" xfId="0" applyFont="1" applyFill="1" applyBorder="1" applyAlignment="1" applyProtection="1">
      <alignment horizontal="center" vertical="center"/>
      <protection hidden="1"/>
    </xf>
    <xf numFmtId="0" fontId="10" fillId="10" borderId="162" xfId="0" applyFont="1" applyFill="1" applyBorder="1" applyAlignment="1" applyProtection="1">
      <alignment horizontal="center" vertical="center"/>
      <protection hidden="1"/>
    </xf>
    <xf numFmtId="0" fontId="10" fillId="10" borderId="346" xfId="0" applyFont="1" applyFill="1" applyBorder="1" applyAlignment="1" applyProtection="1">
      <alignment horizontal="center" vertical="center" wrapText="1" readingOrder="1"/>
      <protection hidden="1"/>
    </xf>
    <xf numFmtId="0" fontId="75" fillId="11" borderId="248" xfId="0" applyFont="1" applyFill="1" applyBorder="1" applyAlignment="1" applyProtection="1">
      <alignment vertical="center" wrapText="1"/>
      <protection hidden="1"/>
    </xf>
    <xf numFmtId="0" fontId="93" fillId="0" borderId="348" xfId="0" applyFont="1" applyFill="1" applyBorder="1" applyAlignment="1" applyProtection="1">
      <alignment vertical="center"/>
      <protection hidden="1"/>
    </xf>
    <xf numFmtId="0" fontId="197" fillId="0" borderId="349" xfId="0" applyFont="1" applyBorder="1" applyAlignment="1"/>
    <xf numFmtId="0" fontId="49" fillId="0" borderId="169" xfId="0" applyNumberFormat="1" applyFont="1" applyBorder="1" applyAlignment="1" applyProtection="1">
      <alignment horizontal="center" vertical="center"/>
      <protection locked="0"/>
    </xf>
    <xf numFmtId="0" fontId="49" fillId="0" borderId="2" xfId="0" applyNumberFormat="1" applyFont="1" applyBorder="1" applyAlignment="1" applyProtection="1">
      <alignment horizontal="center" vertical="center"/>
      <protection locked="0"/>
    </xf>
    <xf numFmtId="0" fontId="49" fillId="0" borderId="266" xfId="0" applyNumberFormat="1" applyFont="1" applyBorder="1" applyAlignment="1" applyProtection="1">
      <alignment horizontal="center" vertical="center"/>
      <protection locked="0"/>
    </xf>
    <xf numFmtId="0" fontId="49" fillId="0" borderId="1" xfId="0" applyNumberFormat="1" applyFont="1" applyBorder="1" applyAlignment="1" applyProtection="1">
      <alignment horizontal="center" vertical="center"/>
      <protection locked="0"/>
    </xf>
    <xf numFmtId="0" fontId="18" fillId="0" borderId="169" xfId="0" applyNumberFormat="1" applyFont="1" applyFill="1" applyBorder="1" applyAlignment="1" applyProtection="1">
      <alignment horizontal="center" vertical="center"/>
      <protection locked="0" hidden="1"/>
    </xf>
    <xf numFmtId="0" fontId="11" fillId="0" borderId="0" xfId="0" applyFont="1" applyAlignment="1">
      <alignment vertical="top"/>
    </xf>
    <xf numFmtId="0" fontId="18" fillId="0" borderId="0" xfId="0" applyFont="1" applyFill="1" applyBorder="1" applyAlignment="1" applyProtection="1">
      <alignment vertical="center" wrapText="1"/>
      <protection hidden="1"/>
    </xf>
    <xf numFmtId="0" fontId="0" fillId="0" borderId="0" xfId="0" applyBorder="1" applyProtection="1">
      <protection locked="0" hidden="1"/>
    </xf>
    <xf numFmtId="14" fontId="194" fillId="0" borderId="0" xfId="0" applyNumberFormat="1" applyFont="1" applyAlignment="1">
      <alignment horizontal="left"/>
    </xf>
    <xf numFmtId="0" fontId="12" fillId="0" borderId="0" xfId="0" applyNumberFormat="1" applyFont="1" applyFill="1" applyBorder="1" applyAlignment="1" applyProtection="1">
      <alignment horizontal="right" vertical="center"/>
      <protection hidden="1"/>
    </xf>
    <xf numFmtId="0" fontId="32" fillId="2" borderId="335" xfId="41" applyFont="1" applyFill="1" applyBorder="1" applyAlignment="1" applyProtection="1">
      <alignment vertical="center"/>
      <protection hidden="1"/>
    </xf>
    <xf numFmtId="0" fontId="32" fillId="2" borderId="38" xfId="41" applyFont="1" applyFill="1" applyBorder="1" applyAlignment="1" applyProtection="1">
      <alignment vertical="center"/>
      <protection hidden="1"/>
    </xf>
    <xf numFmtId="0" fontId="29" fillId="16" borderId="33" xfId="0" applyNumberFormat="1" applyFont="1" applyFill="1" applyBorder="1" applyAlignment="1" applyProtection="1">
      <alignment vertical="center"/>
      <protection locked="0" hidden="1"/>
    </xf>
    <xf numFmtId="0" fontId="29" fillId="16" borderId="172" xfId="0" applyNumberFormat="1" applyFont="1" applyFill="1" applyBorder="1" applyAlignment="1" applyProtection="1">
      <alignment vertical="center"/>
      <protection locked="0" hidden="1"/>
    </xf>
    <xf numFmtId="0" fontId="29" fillId="16" borderId="231" xfId="0" applyNumberFormat="1" applyFont="1" applyFill="1" applyBorder="1" applyAlignment="1" applyProtection="1">
      <alignment vertical="center"/>
      <protection locked="0" hidden="1"/>
    </xf>
    <xf numFmtId="0" fontId="29" fillId="16" borderId="197" xfId="0" applyNumberFormat="1" applyFont="1" applyFill="1" applyBorder="1" applyAlignment="1" applyProtection="1">
      <alignment vertical="center"/>
      <protection locked="0" hidden="1"/>
    </xf>
    <xf numFmtId="165" fontId="22" fillId="16" borderId="119" xfId="0" applyNumberFormat="1" applyFont="1" applyFill="1" applyBorder="1" applyAlignment="1" applyProtection="1">
      <alignment horizontal="right" vertical="center"/>
      <protection locked="0"/>
    </xf>
    <xf numFmtId="165" fontId="22" fillId="16" borderId="33" xfId="0" applyNumberFormat="1" applyFont="1" applyFill="1" applyBorder="1" applyAlignment="1" applyProtection="1">
      <alignment horizontal="right" vertical="center"/>
    </xf>
    <xf numFmtId="165" fontId="22" fillId="16" borderId="76" xfId="0" applyNumberFormat="1" applyFont="1" applyFill="1" applyBorder="1" applyAlignment="1" applyProtection="1">
      <alignment horizontal="right" vertical="center"/>
    </xf>
    <xf numFmtId="165" fontId="22" fillId="16" borderId="87" xfId="0" applyNumberFormat="1" applyFont="1" applyFill="1" applyBorder="1" applyAlignment="1" applyProtection="1">
      <alignment horizontal="right" vertical="center"/>
    </xf>
    <xf numFmtId="165" fontId="22" fillId="16" borderId="169" xfId="0" applyNumberFormat="1" applyFont="1" applyFill="1" applyBorder="1" applyAlignment="1" applyProtection="1">
      <alignment horizontal="right" vertical="center"/>
    </xf>
    <xf numFmtId="165" fontId="22" fillId="16" borderId="265" xfId="0" applyNumberFormat="1" applyFont="1" applyFill="1" applyBorder="1" applyAlignment="1" applyProtection="1">
      <alignment horizontal="right" vertical="center"/>
      <protection locked="0"/>
    </xf>
    <xf numFmtId="165" fontId="22" fillId="16" borderId="193" xfId="0" applyNumberFormat="1" applyFont="1" applyFill="1" applyBorder="1" applyAlignment="1" applyProtection="1">
      <alignment horizontal="right" vertical="center"/>
      <protection hidden="1"/>
    </xf>
    <xf numFmtId="165" fontId="23" fillId="16" borderId="265" xfId="0" applyNumberFormat="1" applyFont="1" applyFill="1" applyBorder="1" applyAlignment="1" applyProtection="1">
      <alignment horizontal="right" vertical="center"/>
    </xf>
    <xf numFmtId="165" fontId="22" fillId="16" borderId="82" xfId="0" applyNumberFormat="1" applyFont="1" applyFill="1" applyBorder="1" applyAlignment="1" applyProtection="1">
      <alignment horizontal="right" vertical="center"/>
      <protection locked="0"/>
    </xf>
    <xf numFmtId="165" fontId="41" fillId="16" borderId="56" xfId="0" applyNumberFormat="1" applyFont="1" applyFill="1" applyBorder="1" applyAlignment="1" applyProtection="1">
      <alignment horizontal="right" vertical="center"/>
      <protection hidden="1"/>
    </xf>
    <xf numFmtId="165" fontId="41" fillId="16" borderId="3" xfId="0" applyNumberFormat="1" applyFont="1" applyFill="1" applyBorder="1" applyAlignment="1" applyProtection="1">
      <alignment horizontal="right" vertical="center"/>
      <protection hidden="1"/>
    </xf>
    <xf numFmtId="165" fontId="22" fillId="16" borderId="3" xfId="0" applyNumberFormat="1" applyFont="1" applyFill="1" applyBorder="1" applyAlignment="1" applyProtection="1">
      <alignment horizontal="right" vertical="center"/>
      <protection hidden="1"/>
    </xf>
    <xf numFmtId="165" fontId="41" fillId="16" borderId="108" xfId="0" applyNumberFormat="1" applyFont="1" applyFill="1" applyBorder="1" applyAlignment="1" applyProtection="1">
      <alignment horizontal="right" vertical="center"/>
      <protection hidden="1"/>
    </xf>
    <xf numFmtId="0" fontId="27" fillId="16" borderId="38" xfId="0" applyNumberFormat="1" applyFont="1" applyFill="1" applyBorder="1" applyAlignment="1" applyProtection="1">
      <alignment horizontal="center" vertical="center"/>
      <protection hidden="1"/>
    </xf>
    <xf numFmtId="0" fontId="27" fillId="16" borderId="3" xfId="0" applyNumberFormat="1" applyFont="1" applyFill="1" applyBorder="1" applyAlignment="1" applyProtection="1">
      <alignment horizontal="center" vertical="center"/>
      <protection hidden="1"/>
    </xf>
    <xf numFmtId="0" fontId="22" fillId="16" borderId="38" xfId="0" applyNumberFormat="1" applyFont="1" applyFill="1" applyBorder="1" applyAlignment="1" applyProtection="1">
      <alignment horizontal="center" vertical="center"/>
    </xf>
    <xf numFmtId="165" fontId="22" fillId="16" borderId="108" xfId="0" applyNumberFormat="1" applyFont="1" applyFill="1" applyBorder="1" applyAlignment="1" applyProtection="1">
      <alignment horizontal="right" vertical="center"/>
      <protection locked="0"/>
    </xf>
    <xf numFmtId="0" fontId="22" fillId="16" borderId="3" xfId="0" applyNumberFormat="1" applyFont="1" applyFill="1" applyBorder="1" applyAlignment="1" applyProtection="1">
      <alignment horizontal="center" vertical="center"/>
    </xf>
    <xf numFmtId="167" fontId="0" fillId="7" borderId="305" xfId="0" applyNumberFormat="1" applyFill="1" applyBorder="1" applyAlignment="1" applyProtection="1">
      <alignment horizontal="center" vertical="center"/>
      <protection hidden="1"/>
    </xf>
    <xf numFmtId="167" fontId="0" fillId="5" borderId="305" xfId="0" applyNumberFormat="1" applyFill="1" applyBorder="1" applyAlignment="1" applyProtection="1">
      <alignment horizontal="center" vertical="center"/>
      <protection hidden="1"/>
    </xf>
    <xf numFmtId="167" fontId="18" fillId="11" borderId="313" xfId="0" applyNumberFormat="1" applyFont="1" applyFill="1" applyBorder="1" applyAlignment="1" applyProtection="1">
      <alignment horizontal="center" vertical="center"/>
      <protection hidden="1"/>
    </xf>
    <xf numFmtId="0" fontId="18" fillId="11" borderId="357" xfId="0" applyFont="1" applyFill="1" applyBorder="1" applyAlignment="1">
      <alignment horizontal="center" vertical="center"/>
    </xf>
    <xf numFmtId="0" fontId="49" fillId="0" borderId="356" xfId="0" applyFont="1" applyBorder="1" applyAlignment="1" applyProtection="1">
      <alignment horizontal="center" vertical="center"/>
      <protection locked="0"/>
    </xf>
    <xf numFmtId="0" fontId="17" fillId="3" borderId="358" xfId="0" applyFont="1" applyFill="1" applyBorder="1" applyAlignment="1" applyProtection="1">
      <alignment horizontal="center"/>
      <protection hidden="1"/>
    </xf>
    <xf numFmtId="0" fontId="51" fillId="0" borderId="169" xfId="0" applyFont="1" applyBorder="1" applyAlignment="1" applyProtection="1">
      <alignment horizontal="center"/>
      <protection locked="0"/>
    </xf>
    <xf numFmtId="0" fontId="51" fillId="0" borderId="298" xfId="0" applyFont="1" applyBorder="1" applyAlignment="1" applyProtection="1">
      <alignment horizontal="center"/>
      <protection locked="0"/>
    </xf>
    <xf numFmtId="0" fontId="51" fillId="0" borderId="265" xfId="0" applyFont="1" applyBorder="1" applyAlignment="1" applyProtection="1">
      <alignment horizontal="center"/>
      <protection locked="0"/>
    </xf>
    <xf numFmtId="0" fontId="51" fillId="0" borderId="269" xfId="0" applyFont="1" applyBorder="1" applyAlignment="1" applyProtection="1">
      <alignment horizontal="center"/>
      <protection locked="0"/>
    </xf>
    <xf numFmtId="0" fontId="51" fillId="0" borderId="311" xfId="0" applyFont="1" applyBorder="1" applyAlignment="1" applyProtection="1">
      <alignment horizontal="center"/>
      <protection locked="0"/>
    </xf>
    <xf numFmtId="0" fontId="51" fillId="0" borderId="266" xfId="0" applyFont="1" applyBorder="1" applyAlignment="1" applyProtection="1">
      <alignment horizontal="center"/>
      <protection locked="0"/>
    </xf>
    <xf numFmtId="0" fontId="51" fillId="0" borderId="169" xfId="0" applyFont="1" applyFill="1" applyBorder="1" applyAlignment="1" applyProtection="1">
      <alignment horizontal="center"/>
      <protection locked="0"/>
    </xf>
    <xf numFmtId="0" fontId="51" fillId="0" borderId="298" xfId="0" applyFont="1" applyFill="1" applyBorder="1" applyAlignment="1" applyProtection="1">
      <alignment horizontal="center"/>
      <protection locked="0"/>
    </xf>
    <xf numFmtId="0" fontId="51" fillId="0" borderId="265" xfId="0" applyFont="1" applyFill="1" applyBorder="1" applyAlignment="1" applyProtection="1">
      <alignment horizontal="center"/>
      <protection locked="0"/>
    </xf>
    <xf numFmtId="0" fontId="51" fillId="0" borderId="311" xfId="0" applyFont="1" applyFill="1" applyBorder="1" applyAlignment="1" applyProtection="1">
      <alignment horizontal="center"/>
      <protection locked="0"/>
    </xf>
    <xf numFmtId="0" fontId="51" fillId="0" borderId="269" xfId="0" applyFont="1" applyFill="1" applyBorder="1" applyAlignment="1" applyProtection="1">
      <alignment horizontal="center"/>
      <protection locked="0"/>
    </xf>
    <xf numFmtId="0" fontId="51" fillId="0" borderId="266" xfId="0" applyFont="1" applyFill="1" applyBorder="1" applyAlignment="1" applyProtection="1">
      <alignment horizontal="center"/>
      <protection locked="0"/>
    </xf>
    <xf numFmtId="0" fontId="51" fillId="0" borderId="340" xfId="0" applyFont="1" applyFill="1" applyBorder="1" applyAlignment="1" applyProtection="1">
      <alignment horizontal="center"/>
      <protection locked="0"/>
    </xf>
    <xf numFmtId="0" fontId="51" fillId="0" borderId="347" xfId="0" applyFont="1" applyFill="1" applyBorder="1" applyAlignment="1" applyProtection="1">
      <alignment horizontal="center"/>
      <protection locked="0"/>
    </xf>
    <xf numFmtId="0" fontId="51" fillId="0" borderId="14" xfId="0" applyFont="1" applyFill="1" applyBorder="1" applyAlignment="1" applyProtection="1">
      <alignment horizontal="center"/>
      <protection locked="0"/>
    </xf>
    <xf numFmtId="0" fontId="51" fillId="0" borderId="339" xfId="0" applyFont="1" applyFill="1" applyBorder="1" applyAlignment="1" applyProtection="1">
      <alignment horizontal="center"/>
      <protection locked="0"/>
    </xf>
    <xf numFmtId="0" fontId="51" fillId="0" borderId="341" xfId="0" applyFont="1" applyFill="1" applyBorder="1" applyAlignment="1" applyProtection="1">
      <alignment horizontal="center"/>
      <protection locked="0"/>
    </xf>
    <xf numFmtId="0" fontId="17" fillId="5" borderId="55" xfId="0" applyFont="1" applyFill="1" applyBorder="1" applyAlignment="1" applyProtection="1">
      <alignment vertical="center"/>
      <protection hidden="1"/>
    </xf>
    <xf numFmtId="0" fontId="29" fillId="5" borderId="269" xfId="0" applyNumberFormat="1" applyFont="1" applyFill="1" applyBorder="1" applyAlignment="1" applyProtection="1">
      <alignment horizontal="left" vertical="center" indent="1"/>
      <protection hidden="1"/>
    </xf>
    <xf numFmtId="0" fontId="21" fillId="0" borderId="55" xfId="0" applyFont="1" applyFill="1" applyBorder="1" applyAlignment="1" applyProtection="1">
      <alignment horizontal="left" vertical="center" indent="1"/>
      <protection locked="0"/>
    </xf>
    <xf numFmtId="0" fontId="21" fillId="0" borderId="269" xfId="0" applyFont="1" applyFill="1" applyBorder="1" applyAlignment="1" applyProtection="1">
      <alignment horizontal="left" vertical="center" indent="1"/>
      <protection locked="0"/>
    </xf>
    <xf numFmtId="0" fontId="21" fillId="0" borderId="347" xfId="0" applyFont="1" applyFill="1" applyBorder="1" applyAlignment="1" applyProtection="1">
      <alignment horizontal="left" vertical="center" indent="1"/>
      <protection locked="0"/>
    </xf>
    <xf numFmtId="0" fontId="51" fillId="0" borderId="114" xfId="0" applyFont="1" applyFill="1" applyBorder="1" applyAlignment="1" applyProtection="1">
      <alignment horizontal="center"/>
      <protection locked="0"/>
    </xf>
    <xf numFmtId="0" fontId="51" fillId="0" borderId="45" xfId="0" applyFont="1" applyFill="1" applyBorder="1" applyAlignment="1" applyProtection="1">
      <alignment horizontal="center"/>
      <protection locked="0"/>
    </xf>
    <xf numFmtId="0" fontId="51" fillId="0" borderId="45" xfId="0" applyFont="1" applyBorder="1" applyAlignment="1" applyProtection="1">
      <alignment horizontal="center"/>
      <protection locked="0"/>
    </xf>
    <xf numFmtId="0" fontId="62" fillId="5" borderId="298" xfId="0" applyFont="1" applyFill="1" applyBorder="1" applyAlignment="1" applyProtection="1">
      <alignment horizontal="center" vertical="center"/>
      <protection hidden="1"/>
    </xf>
    <xf numFmtId="0" fontId="62" fillId="5" borderId="265" xfId="0" applyFont="1" applyFill="1" applyBorder="1" applyAlignment="1" applyProtection="1">
      <alignment horizontal="center" vertical="center"/>
      <protection hidden="1"/>
    </xf>
    <xf numFmtId="0" fontId="62" fillId="5" borderId="269" xfId="0" applyFont="1" applyFill="1" applyBorder="1" applyAlignment="1" applyProtection="1">
      <alignment horizontal="center" vertical="center"/>
      <protection hidden="1"/>
    </xf>
    <xf numFmtId="0" fontId="62" fillId="5" borderId="114" xfId="0" applyFont="1" applyFill="1" applyBorder="1" applyAlignment="1" applyProtection="1">
      <alignment horizontal="center" vertical="center"/>
      <protection hidden="1"/>
    </xf>
    <xf numFmtId="0" fontId="62" fillId="5" borderId="169" xfId="0" applyFont="1" applyFill="1" applyBorder="1" applyAlignment="1" applyProtection="1">
      <alignment horizontal="center" vertical="center"/>
      <protection hidden="1"/>
    </xf>
    <xf numFmtId="0" fontId="62" fillId="5" borderId="45" xfId="0" applyFont="1" applyFill="1" applyBorder="1" applyAlignment="1" applyProtection="1">
      <alignment horizontal="center" vertical="center"/>
      <protection hidden="1"/>
    </xf>
    <xf numFmtId="0" fontId="62" fillId="5" borderId="55" xfId="0" applyFont="1" applyFill="1" applyBorder="1" applyAlignment="1" applyProtection="1">
      <alignment horizontal="center" vertical="center"/>
      <protection hidden="1"/>
    </xf>
    <xf numFmtId="0" fontId="62" fillId="5" borderId="167" xfId="0" applyFont="1" applyFill="1" applyBorder="1" applyAlignment="1" applyProtection="1">
      <alignment horizontal="center" vertical="center"/>
      <protection hidden="1"/>
    </xf>
    <xf numFmtId="0" fontId="62" fillId="5" borderId="358" xfId="0" applyFont="1" applyFill="1" applyBorder="1" applyAlignment="1" applyProtection="1">
      <alignment horizontal="center" vertical="center"/>
      <protection hidden="1"/>
    </xf>
    <xf numFmtId="0" fontId="17" fillId="3" borderId="132" xfId="0" applyFont="1" applyFill="1" applyBorder="1" applyAlignment="1" applyProtection="1">
      <alignment horizontal="center"/>
      <protection hidden="1"/>
    </xf>
    <xf numFmtId="0" fontId="12" fillId="0" borderId="0" xfId="0" applyNumberFormat="1" applyFont="1" applyFill="1" applyBorder="1" applyAlignment="1" applyProtection="1">
      <alignment vertical="center"/>
      <protection hidden="1"/>
    </xf>
    <xf numFmtId="0" fontId="17" fillId="0" borderId="265" xfId="0" applyFont="1" applyBorder="1" applyAlignment="1">
      <alignment horizontal="center" vertical="center" wrapText="1"/>
    </xf>
    <xf numFmtId="0" fontId="18" fillId="0" borderId="0" xfId="0" applyFont="1" applyAlignment="1">
      <alignment horizontal="center" vertical="center"/>
    </xf>
    <xf numFmtId="0" fontId="0" fillId="0" borderId="0" xfId="0" applyProtection="1">
      <protection locked="0"/>
    </xf>
    <xf numFmtId="0" fontId="22" fillId="5" borderId="184" xfId="0" applyNumberFormat="1" applyFont="1" applyFill="1" applyBorder="1" applyAlignment="1" applyProtection="1">
      <alignment horizontal="center" vertical="center"/>
      <protection hidden="1"/>
    </xf>
    <xf numFmtId="0" fontId="0" fillId="0" borderId="266" xfId="0" applyBorder="1" applyProtection="1">
      <protection hidden="1"/>
    </xf>
    <xf numFmtId="0" fontId="0" fillId="0" borderId="269" xfId="0" applyBorder="1" applyProtection="1">
      <protection hidden="1"/>
    </xf>
    <xf numFmtId="0" fontId="0" fillId="0" borderId="265" xfId="0" applyBorder="1" applyAlignment="1" applyProtection="1">
      <alignment horizontal="center" vertical="center"/>
      <protection hidden="1"/>
    </xf>
    <xf numFmtId="2" fontId="43" fillId="0" borderId="265" xfId="0" applyNumberFormat="1" applyFont="1" applyBorder="1" applyAlignment="1" applyProtection="1">
      <alignment horizontal="center"/>
      <protection hidden="1"/>
    </xf>
    <xf numFmtId="2" fontId="45" fillId="10" borderId="0" xfId="0" applyNumberFormat="1" applyFont="1" applyFill="1" applyProtection="1">
      <protection hidden="1"/>
    </xf>
    <xf numFmtId="0" fontId="45" fillId="10" borderId="0" xfId="0" applyFont="1" applyFill="1" applyAlignment="1" applyProtection="1">
      <alignment horizontal="center" vertical="center"/>
      <protection hidden="1"/>
    </xf>
    <xf numFmtId="0" fontId="45" fillId="10" borderId="0" xfId="0" applyFont="1" applyFill="1" applyAlignment="1" applyProtection="1">
      <alignment horizontal="center"/>
      <protection hidden="1"/>
    </xf>
    <xf numFmtId="0" fontId="45" fillId="5" borderId="0" xfId="0" applyFont="1" applyFill="1" applyAlignment="1" applyProtection="1">
      <alignment horizontal="center"/>
      <protection hidden="1"/>
    </xf>
    <xf numFmtId="0" fontId="45" fillId="5" borderId="25" xfId="0" applyFont="1" applyFill="1" applyBorder="1" applyAlignment="1" applyProtection="1">
      <alignment horizontal="center" vertical="center"/>
      <protection hidden="1"/>
    </xf>
    <xf numFmtId="167" fontId="0" fillId="0" borderId="335" xfId="0" applyNumberFormat="1" applyBorder="1" applyAlignment="1" applyProtection="1">
      <alignment horizontal="center" vertical="center"/>
      <protection hidden="1"/>
    </xf>
    <xf numFmtId="0" fontId="23" fillId="0" borderId="5" xfId="0" applyFont="1" applyFill="1" applyBorder="1" applyAlignment="1" applyProtection="1">
      <alignment horizontal="center" vertical="center" wrapText="1"/>
      <protection locked="0"/>
    </xf>
    <xf numFmtId="0" fontId="22" fillId="5" borderId="191" xfId="0" applyNumberFormat="1" applyFont="1" applyFill="1" applyBorder="1" applyAlignment="1" applyProtection="1">
      <alignment horizontal="right" vertical="center" indent="1"/>
      <protection locked="0" hidden="1"/>
    </xf>
    <xf numFmtId="0" fontId="22" fillId="5" borderId="172" xfId="0" applyNumberFormat="1" applyFont="1" applyFill="1" applyBorder="1" applyAlignment="1" applyProtection="1">
      <alignment horizontal="right" vertical="center" indent="1"/>
      <protection locked="0" hidden="1"/>
    </xf>
    <xf numFmtId="0" fontId="22" fillId="5" borderId="184" xfId="0" applyNumberFormat="1" applyFont="1" applyFill="1" applyBorder="1" applyAlignment="1" applyProtection="1">
      <alignment horizontal="right" vertical="center" indent="1"/>
      <protection locked="0" hidden="1"/>
    </xf>
    <xf numFmtId="0" fontId="23" fillId="5" borderId="29" xfId="0" applyNumberFormat="1" applyFont="1" applyFill="1" applyBorder="1" applyAlignment="1" applyProtection="1">
      <alignment horizontal="left" vertical="center"/>
      <protection hidden="1"/>
    </xf>
    <xf numFmtId="0" fontId="178" fillId="0" borderId="0" xfId="0" applyFont="1" applyAlignment="1">
      <alignment horizontal="right"/>
    </xf>
    <xf numFmtId="0" fontId="18" fillId="5" borderId="11" xfId="0" applyFont="1" applyFill="1" applyBorder="1" applyAlignment="1" applyProtection="1">
      <alignment horizontal="right" vertical="center" indent="1"/>
      <protection hidden="1"/>
    </xf>
    <xf numFmtId="0" fontId="18" fillId="5" borderId="298" xfId="0" applyFont="1" applyFill="1" applyBorder="1" applyAlignment="1" applyProtection="1">
      <alignment horizontal="right" vertical="center" indent="1"/>
      <protection hidden="1"/>
    </xf>
    <xf numFmtId="0" fontId="18" fillId="5" borderId="71" xfId="0" applyFont="1" applyFill="1" applyBorder="1" applyAlignment="1" applyProtection="1">
      <alignment horizontal="right" vertical="center" indent="1"/>
      <protection hidden="1"/>
    </xf>
    <xf numFmtId="0" fontId="18" fillId="5" borderId="304" xfId="0" applyFont="1" applyFill="1" applyBorder="1" applyAlignment="1" applyProtection="1">
      <alignment horizontal="right" vertical="center" indent="1"/>
      <protection hidden="1"/>
    </xf>
    <xf numFmtId="0" fontId="62" fillId="0" borderId="265" xfId="0" applyFont="1" applyBorder="1" applyAlignment="1" applyProtection="1">
      <alignment horizontal="center" vertical="center"/>
      <protection locked="0"/>
    </xf>
    <xf numFmtId="0" fontId="62" fillId="19" borderId="265" xfId="0" applyFont="1" applyFill="1" applyBorder="1" applyAlignment="1" applyProtection="1">
      <alignment horizontal="left" vertical="center" wrapText="1"/>
      <protection locked="0"/>
    </xf>
    <xf numFmtId="0" fontId="18" fillId="0" borderId="0" xfId="0" applyFont="1" applyAlignment="1"/>
    <xf numFmtId="0" fontId="112" fillId="0" borderId="0" xfId="69" applyNumberFormat="1" applyFont="1" applyFill="1" applyBorder="1" applyAlignment="1" applyProtection="1">
      <alignment vertical="center"/>
    </xf>
    <xf numFmtId="0" fontId="200" fillId="0" borderId="0" xfId="0" applyFont="1" applyAlignment="1">
      <alignment horizontal="right" vertical="center"/>
    </xf>
    <xf numFmtId="0" fontId="32" fillId="0" borderId="0" xfId="0" applyFont="1" applyAlignment="1"/>
    <xf numFmtId="0" fontId="9" fillId="0" borderId="0" xfId="0" applyFont="1" applyFill="1" applyBorder="1" applyAlignment="1" applyProtection="1">
      <alignment horizontal="center" vertical="center"/>
      <protection hidden="1"/>
    </xf>
    <xf numFmtId="0" fontId="112" fillId="0" borderId="44" xfId="0" applyFont="1" applyFill="1" applyBorder="1" applyAlignment="1" applyProtection="1">
      <alignment horizontal="center" vertical="top" wrapText="1"/>
      <protection hidden="1"/>
    </xf>
    <xf numFmtId="0" fontId="170" fillId="0" borderId="0" xfId="0" applyFont="1" applyFill="1" applyBorder="1" applyAlignment="1" applyProtection="1">
      <alignment horizontal="left" vertical="center"/>
      <protection hidden="1"/>
    </xf>
    <xf numFmtId="0" fontId="9" fillId="0" borderId="0" xfId="0" applyFont="1" applyFill="1" applyBorder="1" applyAlignment="1" applyProtection="1">
      <alignment horizontal="right" vertical="center"/>
      <protection hidden="1"/>
    </xf>
    <xf numFmtId="2" fontId="22" fillId="0" borderId="76" xfId="0" applyNumberFormat="1" applyFont="1" applyFill="1" applyBorder="1" applyAlignment="1" applyProtection="1">
      <alignment horizontal="right" vertical="center"/>
      <protection locked="0"/>
    </xf>
    <xf numFmtId="2" fontId="22" fillId="0" borderId="77" xfId="0" applyNumberFormat="1" applyFont="1" applyFill="1" applyBorder="1" applyAlignment="1" applyProtection="1">
      <alignment horizontal="right" vertical="center"/>
      <protection locked="0"/>
    </xf>
    <xf numFmtId="2" fontId="22" fillId="0" borderId="33" xfId="0" applyNumberFormat="1" applyFont="1" applyFill="1" applyBorder="1" applyAlignment="1" applyProtection="1">
      <alignment horizontal="right" vertical="center"/>
      <protection locked="0"/>
    </xf>
    <xf numFmtId="2" fontId="22" fillId="0" borderId="73" xfId="0" applyNumberFormat="1" applyFont="1" applyFill="1" applyBorder="1" applyAlignment="1" applyProtection="1">
      <alignment horizontal="right" vertical="center"/>
      <protection locked="0"/>
    </xf>
    <xf numFmtId="2" fontId="22" fillId="0" borderId="87" xfId="0" applyNumberFormat="1" applyFont="1" applyFill="1" applyBorder="1" applyAlignment="1" applyProtection="1">
      <alignment horizontal="right" vertical="center"/>
      <protection locked="0"/>
    </xf>
    <xf numFmtId="2" fontId="22" fillId="0" borderId="97" xfId="0" applyNumberFormat="1" applyFont="1" applyFill="1" applyBorder="1" applyAlignment="1" applyProtection="1">
      <alignment horizontal="right" vertical="center"/>
      <protection locked="0"/>
    </xf>
    <xf numFmtId="2" fontId="29" fillId="0" borderId="33" xfId="0" applyNumberFormat="1" applyFont="1" applyFill="1" applyBorder="1" applyAlignment="1" applyProtection="1">
      <alignment vertical="center"/>
      <protection locked="0" hidden="1"/>
    </xf>
    <xf numFmtId="2" fontId="29" fillId="0" borderId="124" xfId="0" applyNumberFormat="1" applyFont="1" applyFill="1" applyBorder="1" applyAlignment="1" applyProtection="1">
      <alignment vertical="center"/>
      <protection locked="0" hidden="1"/>
    </xf>
    <xf numFmtId="2" fontId="22" fillId="0" borderId="82" xfId="0" applyNumberFormat="1" applyFont="1" applyFill="1" applyBorder="1" applyAlignment="1" applyProtection="1">
      <alignment horizontal="right" vertical="center"/>
      <protection locked="0"/>
    </xf>
    <xf numFmtId="2" fontId="22" fillId="0" borderId="83" xfId="0" applyNumberFormat="1" applyFont="1" applyFill="1" applyBorder="1" applyAlignment="1" applyProtection="1">
      <alignment horizontal="right" vertical="center"/>
      <protection locked="0"/>
    </xf>
    <xf numFmtId="0" fontId="0" fillId="5" borderId="209" xfId="0" applyFill="1" applyBorder="1" applyAlignment="1" applyProtection="1">
      <alignment horizontal="center" vertical="center"/>
      <protection hidden="1"/>
    </xf>
    <xf numFmtId="0" fontId="62" fillId="0" borderId="294" xfId="0" applyFont="1" applyFill="1" applyBorder="1" applyAlignment="1" applyProtection="1">
      <alignment horizontal="center" vertical="center"/>
      <protection locked="0" hidden="1"/>
    </xf>
    <xf numFmtId="0" fontId="62" fillId="0" borderId="265" xfId="0" applyFont="1" applyFill="1" applyBorder="1" applyAlignment="1" applyProtection="1">
      <alignment horizontal="center" vertical="center"/>
      <protection locked="0" hidden="1"/>
    </xf>
    <xf numFmtId="0" fontId="62" fillId="0" borderId="266" xfId="0" applyFont="1" applyFill="1" applyBorder="1" applyAlignment="1" applyProtection="1">
      <alignment horizontal="center" vertical="center"/>
      <protection locked="0" hidden="1"/>
    </xf>
    <xf numFmtId="0" fontId="62" fillId="0" borderId="169" xfId="0" applyFont="1" applyFill="1" applyBorder="1" applyAlignment="1" applyProtection="1">
      <alignment horizontal="center" vertical="center"/>
      <protection locked="0" hidden="1"/>
    </xf>
    <xf numFmtId="0" fontId="62" fillId="0" borderId="45" xfId="0" applyFont="1" applyFill="1" applyBorder="1" applyAlignment="1" applyProtection="1">
      <alignment horizontal="center" vertical="center"/>
      <protection locked="0" hidden="1"/>
    </xf>
    <xf numFmtId="0" fontId="62" fillId="0" borderId="55" xfId="0" applyFont="1" applyFill="1" applyBorder="1" applyAlignment="1" applyProtection="1">
      <alignment horizontal="center" vertical="center"/>
      <protection locked="0" hidden="1"/>
    </xf>
    <xf numFmtId="14" fontId="134" fillId="0" borderId="0" xfId="0" quotePrefix="1" applyNumberFormat="1" applyFont="1" applyAlignment="1" applyProtection="1">
      <alignment vertical="center"/>
      <protection locked="0"/>
    </xf>
    <xf numFmtId="0" fontId="134" fillId="0" borderId="0" xfId="0" applyFont="1" applyAlignment="1" applyProtection="1">
      <alignment vertical="center"/>
      <protection locked="0"/>
    </xf>
    <xf numFmtId="0" fontId="113" fillId="0" borderId="0" xfId="0" applyFont="1" applyAlignment="1">
      <alignment horizontal="right" vertical="center"/>
    </xf>
    <xf numFmtId="166" fontId="201" fillId="0" borderId="0" xfId="0" applyNumberFormat="1" applyFont="1" applyAlignment="1">
      <alignment horizontal="left"/>
    </xf>
    <xf numFmtId="2" fontId="41" fillId="5" borderId="3" xfId="0" applyNumberFormat="1" applyFont="1" applyFill="1" applyBorder="1" applyAlignment="1" applyProtection="1">
      <alignment vertical="center" wrapText="1"/>
      <protection hidden="1"/>
    </xf>
    <xf numFmtId="2" fontId="41" fillId="5" borderId="265" xfId="0" applyNumberFormat="1" applyFont="1" applyFill="1" applyBorder="1" applyAlignment="1" applyProtection="1">
      <alignment vertical="center" wrapText="1"/>
      <protection hidden="1"/>
    </xf>
    <xf numFmtId="2" fontId="41" fillId="0" borderId="43" xfId="0" applyNumberFormat="1" applyFont="1" applyFill="1" applyBorder="1" applyAlignment="1" applyProtection="1">
      <alignment horizontal="right" vertical="center" wrapText="1"/>
      <protection locked="0" hidden="1"/>
    </xf>
    <xf numFmtId="2" fontId="41" fillId="0" borderId="1" xfId="0" applyNumberFormat="1" applyFont="1" applyFill="1" applyBorder="1" applyAlignment="1" applyProtection="1">
      <alignment horizontal="right" vertical="center" wrapText="1"/>
      <protection locked="0" hidden="1"/>
    </xf>
    <xf numFmtId="2" fontId="41" fillId="0" borderId="37" xfId="0" applyNumberFormat="1" applyFont="1" applyFill="1" applyBorder="1" applyAlignment="1" applyProtection="1">
      <alignment horizontal="right" vertical="center" wrapText="1"/>
      <protection locked="0" hidden="1"/>
    </xf>
    <xf numFmtId="2" fontId="55" fillId="5" borderId="3" xfId="0" applyNumberFormat="1" applyFont="1" applyFill="1" applyBorder="1" applyAlignment="1" applyProtection="1">
      <alignment horizontal="center" vertical="center"/>
      <protection hidden="1"/>
    </xf>
    <xf numFmtId="0" fontId="22" fillId="0" borderId="3" xfId="0" applyFont="1" applyFill="1" applyBorder="1" applyAlignment="1" applyProtection="1">
      <alignment horizontal="center" vertical="center" wrapText="1"/>
      <protection locked="0"/>
    </xf>
    <xf numFmtId="2" fontId="41" fillId="5" borderId="3" xfId="0" applyNumberFormat="1" applyFont="1" applyFill="1" applyBorder="1" applyAlignment="1" applyProtection="1">
      <alignment horizontal="right" vertical="center" wrapText="1"/>
      <protection hidden="1"/>
    </xf>
    <xf numFmtId="0" fontId="22" fillId="0" borderId="3"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2" fontId="55" fillId="5" borderId="3" xfId="0" applyNumberFormat="1" applyFont="1" applyFill="1" applyBorder="1" applyAlignment="1" applyProtection="1">
      <alignment horizontal="right" vertical="center"/>
      <protection hidden="1"/>
    </xf>
    <xf numFmtId="0" fontId="22" fillId="0" borderId="305" xfId="0" applyNumberFormat="1" applyFont="1" applyFill="1" applyBorder="1" applyAlignment="1" applyProtection="1">
      <alignment horizontal="center" vertical="center"/>
      <protection locked="0"/>
    </xf>
    <xf numFmtId="12" fontId="26" fillId="0" borderId="305" xfId="0" applyNumberFormat="1" applyFont="1" applyFill="1" applyBorder="1" applyAlignment="1" applyProtection="1">
      <alignment horizontal="center" vertical="center"/>
      <protection locked="0"/>
    </xf>
    <xf numFmtId="2" fontId="26" fillId="0" borderId="3" xfId="0" applyNumberFormat="1" applyFont="1" applyFill="1" applyBorder="1" applyAlignment="1" applyProtection="1">
      <alignment horizontal="left" vertical="center"/>
      <protection locked="0"/>
    </xf>
    <xf numFmtId="2" fontId="26" fillId="0" borderId="305" xfId="0" applyNumberFormat="1" applyFont="1" applyFill="1" applyBorder="1" applyAlignment="1" applyProtection="1">
      <alignment horizontal="center" vertical="center" wrapText="1"/>
      <protection locked="0"/>
    </xf>
    <xf numFmtId="12" fontId="26" fillId="5" borderId="3" xfId="0" applyNumberFormat="1" applyFont="1" applyFill="1" applyBorder="1" applyAlignment="1" applyProtection="1">
      <alignment vertical="center" wrapText="1"/>
      <protection hidden="1"/>
    </xf>
    <xf numFmtId="2" fontId="26" fillId="0" borderId="3" xfId="0" applyNumberFormat="1" applyFont="1" applyFill="1" applyBorder="1" applyAlignment="1" applyProtection="1">
      <alignment horizontal="center" vertical="center" wrapText="1"/>
      <protection locked="0" hidden="1"/>
    </xf>
    <xf numFmtId="49" fontId="51" fillId="0" borderId="65" xfId="0" applyNumberFormat="1" applyFont="1" applyFill="1" applyBorder="1" applyAlignment="1" applyProtection="1">
      <alignment vertical="center" wrapText="1"/>
      <protection locked="0"/>
    </xf>
    <xf numFmtId="0" fontId="22" fillId="0" borderId="288" xfId="0" applyNumberFormat="1" applyFont="1" applyFill="1" applyBorder="1" applyAlignment="1" applyProtection="1">
      <alignment horizontal="center" vertical="center" wrapText="1"/>
      <protection locked="0"/>
    </xf>
    <xf numFmtId="0" fontId="44" fillId="2" borderId="298" xfId="0" applyFont="1" applyFill="1" applyBorder="1" applyAlignment="1" applyProtection="1">
      <alignment horizontal="left" vertical="center" wrapText="1" indent="1"/>
      <protection hidden="1"/>
    </xf>
    <xf numFmtId="0" fontId="18" fillId="11" borderId="45" xfId="0" applyFont="1" applyFill="1" applyBorder="1" applyAlignment="1" applyProtection="1">
      <alignment horizontal="center" vertical="center"/>
      <protection hidden="1"/>
    </xf>
    <xf numFmtId="0" fontId="174" fillId="5" borderId="355" xfId="0" applyFont="1" applyFill="1" applyBorder="1" applyAlignment="1" applyProtection="1">
      <alignment horizontal="right" vertical="center" wrapText="1" indent="1"/>
      <protection hidden="1"/>
    </xf>
    <xf numFmtId="0" fontId="0" fillId="11" borderId="311" xfId="0" applyFont="1" applyFill="1" applyBorder="1" applyAlignment="1" applyProtection="1">
      <alignment horizontal="center" vertical="center" wrapText="1"/>
      <protection hidden="1"/>
    </xf>
    <xf numFmtId="0" fontId="18" fillId="45" borderId="45" xfId="0" applyFont="1" applyFill="1" applyBorder="1" applyAlignment="1" applyProtection="1">
      <alignment horizontal="center" vertical="center"/>
      <protection hidden="1"/>
    </xf>
    <xf numFmtId="0" fontId="0" fillId="45" borderId="54" xfId="0" applyFont="1" applyFill="1" applyBorder="1" applyAlignment="1" applyProtection="1">
      <alignment horizontal="center" vertical="center" wrapText="1"/>
      <protection hidden="1"/>
    </xf>
    <xf numFmtId="0" fontId="62" fillId="0" borderId="265" xfId="0" applyFont="1" applyBorder="1" applyAlignment="1" applyProtection="1">
      <alignment horizontal="left" vertical="center" wrapText="1" indent="1"/>
      <protection locked="0"/>
    </xf>
    <xf numFmtId="0" fontId="62" fillId="0" borderId="265" xfId="0" applyFont="1" applyBorder="1" applyAlignment="1" applyProtection="1">
      <alignment horizontal="center" vertical="center" wrapText="1"/>
      <protection locked="0"/>
    </xf>
    <xf numFmtId="0" fontId="50" fillId="0" borderId="44" xfId="0" applyFont="1" applyFill="1" applyBorder="1" applyAlignment="1" applyProtection="1">
      <alignment horizontal="center" vertical="center"/>
      <protection hidden="1"/>
    </xf>
    <xf numFmtId="0" fontId="49" fillId="5" borderId="1" xfId="0" applyFont="1" applyFill="1" applyBorder="1" applyAlignment="1" applyProtection="1">
      <alignment horizontal="center" vertical="center"/>
      <protection hidden="1"/>
    </xf>
    <xf numFmtId="14" fontId="194" fillId="0" borderId="0" xfId="0" applyNumberFormat="1" applyFont="1" applyAlignment="1">
      <alignment horizontal="left"/>
    </xf>
    <xf numFmtId="165" fontId="22" fillId="46" borderId="76" xfId="0" applyNumberFormat="1" applyFont="1" applyFill="1" applyBorder="1" applyAlignment="1" applyProtection="1">
      <alignment horizontal="right" vertical="center"/>
      <protection locked="0"/>
    </xf>
    <xf numFmtId="165" fontId="41" fillId="46" borderId="56" xfId="0" applyNumberFormat="1" applyFont="1" applyFill="1" applyBorder="1" applyAlignment="1" applyProtection="1">
      <alignment horizontal="right" vertical="center"/>
      <protection hidden="1"/>
    </xf>
    <xf numFmtId="165" fontId="41" fillId="46" borderId="67" xfId="0" applyNumberFormat="1" applyFont="1" applyFill="1" applyBorder="1" applyAlignment="1" applyProtection="1">
      <alignment horizontal="right" vertical="center"/>
      <protection hidden="1"/>
    </xf>
    <xf numFmtId="165" fontId="22" fillId="46" borderId="67" xfId="0" applyNumberFormat="1" applyFont="1" applyFill="1" applyBorder="1" applyAlignment="1" applyProtection="1">
      <alignment horizontal="right" vertical="center"/>
      <protection hidden="1"/>
    </xf>
    <xf numFmtId="165" fontId="41" fillId="46" borderId="155" xfId="0" applyNumberFormat="1" applyFont="1" applyFill="1" applyBorder="1" applyAlignment="1" applyProtection="1">
      <alignment horizontal="right" vertical="center"/>
      <protection hidden="1"/>
    </xf>
    <xf numFmtId="165" fontId="22" fillId="46" borderId="77" xfId="0" applyNumberFormat="1" applyFont="1" applyFill="1" applyBorder="1" applyAlignment="1" applyProtection="1">
      <alignment horizontal="right" vertical="center"/>
      <protection locked="0"/>
    </xf>
    <xf numFmtId="165" fontId="22" fillId="46" borderId="73" xfId="0" applyNumberFormat="1" applyFont="1" applyFill="1" applyBorder="1" applyAlignment="1" applyProtection="1">
      <alignment horizontal="right" vertical="center"/>
      <protection locked="0"/>
    </xf>
    <xf numFmtId="165" fontId="22" fillId="46" borderId="183" xfId="0" applyNumberFormat="1" applyFont="1" applyFill="1" applyBorder="1" applyAlignment="1" applyProtection="1">
      <alignment horizontal="right" vertical="center"/>
      <protection locked="0"/>
    </xf>
    <xf numFmtId="165" fontId="22" fillId="46" borderId="243" xfId="0" applyNumberFormat="1" applyFont="1" applyFill="1" applyBorder="1" applyAlignment="1" applyProtection="1">
      <alignment horizontal="right" vertical="center"/>
      <protection locked="0"/>
    </xf>
    <xf numFmtId="165" fontId="22" fillId="46" borderId="73" xfId="0" applyNumberFormat="1" applyFont="1" applyFill="1" applyBorder="1" applyAlignment="1" applyProtection="1">
      <alignment horizontal="right" vertical="center"/>
    </xf>
    <xf numFmtId="165" fontId="22" fillId="46" borderId="77" xfId="0" applyNumberFormat="1" applyFont="1" applyFill="1" applyBorder="1" applyAlignment="1" applyProtection="1">
      <alignment horizontal="right" vertical="center"/>
    </xf>
    <xf numFmtId="165" fontId="22" fillId="46" borderId="97" xfId="0" applyNumberFormat="1" applyFont="1" applyFill="1" applyBorder="1" applyAlignment="1" applyProtection="1">
      <alignment horizontal="right" vertical="center"/>
    </xf>
    <xf numFmtId="165" fontId="22" fillId="46" borderId="55" xfId="0" applyNumberFormat="1" applyFont="1" applyFill="1" applyBorder="1" applyAlignment="1" applyProtection="1">
      <alignment horizontal="right" vertical="center"/>
    </xf>
    <xf numFmtId="165" fontId="22" fillId="46" borderId="269" xfId="0" applyNumberFormat="1" applyFont="1" applyFill="1" applyBorder="1" applyAlignment="1" applyProtection="1">
      <alignment horizontal="right" vertical="center"/>
      <protection locked="0"/>
    </xf>
    <xf numFmtId="165" fontId="22" fillId="46" borderId="97" xfId="0" applyNumberFormat="1" applyFont="1" applyFill="1" applyBorder="1" applyAlignment="1" applyProtection="1">
      <alignment horizontal="right" vertical="center"/>
      <protection locked="0"/>
    </xf>
    <xf numFmtId="165" fontId="23" fillId="46" borderId="269" xfId="0" applyNumberFormat="1" applyFont="1" applyFill="1" applyBorder="1" applyAlignment="1" applyProtection="1">
      <alignment horizontal="right" vertical="center"/>
    </xf>
    <xf numFmtId="165" fontId="22" fillId="46" borderId="83" xfId="0" applyNumberFormat="1" applyFont="1" applyFill="1" applyBorder="1" applyAlignment="1" applyProtection="1">
      <alignment horizontal="right" vertical="center"/>
      <protection locked="0"/>
    </xf>
    <xf numFmtId="165" fontId="22" fillId="46" borderId="193" xfId="0" applyNumberFormat="1" applyFont="1" applyFill="1" applyBorder="1" applyAlignment="1" applyProtection="1">
      <alignment horizontal="right" vertical="center"/>
      <protection hidden="1"/>
    </xf>
    <xf numFmtId="0" fontId="27" fillId="46" borderId="3" xfId="0" applyNumberFormat="1" applyFont="1" applyFill="1" applyBorder="1" applyAlignment="1" applyProtection="1">
      <alignment horizontal="center" vertical="center"/>
      <protection hidden="1"/>
    </xf>
    <xf numFmtId="0" fontId="22" fillId="46" borderId="38" xfId="0" applyNumberFormat="1" applyFont="1" applyFill="1" applyBorder="1" applyAlignment="1" applyProtection="1">
      <alignment horizontal="center" vertical="center"/>
    </xf>
    <xf numFmtId="0" fontId="22" fillId="46" borderId="3" xfId="0" applyNumberFormat="1" applyFont="1" applyFill="1" applyBorder="1" applyAlignment="1" applyProtection="1">
      <alignment horizontal="center" vertical="center"/>
    </xf>
    <xf numFmtId="165" fontId="22" fillId="46" borderId="119" xfId="0" applyNumberFormat="1" applyFont="1" applyFill="1" applyBorder="1" applyAlignment="1" applyProtection="1">
      <alignment horizontal="right" vertical="center"/>
      <protection locked="0"/>
    </xf>
    <xf numFmtId="165" fontId="22" fillId="46" borderId="33" xfId="0" applyNumberFormat="1" applyFont="1" applyFill="1" applyBorder="1" applyAlignment="1" applyProtection="1">
      <alignment horizontal="right" vertical="center"/>
      <protection locked="0"/>
    </xf>
    <xf numFmtId="165" fontId="22" fillId="46" borderId="108" xfId="0" applyNumberFormat="1" applyFont="1" applyFill="1" applyBorder="1" applyAlignment="1" applyProtection="1">
      <alignment horizontal="right" vertical="center"/>
      <protection locked="0"/>
    </xf>
    <xf numFmtId="165" fontId="22" fillId="46" borderId="82" xfId="0" applyNumberFormat="1" applyFont="1" applyFill="1" applyBorder="1" applyAlignment="1" applyProtection="1">
      <alignment horizontal="right" vertical="center"/>
      <protection locked="0"/>
    </xf>
    <xf numFmtId="165" fontId="22" fillId="46" borderId="3" xfId="0" applyNumberFormat="1" applyFont="1" applyFill="1" applyBorder="1" applyAlignment="1" applyProtection="1">
      <alignment horizontal="right" vertical="center"/>
      <protection hidden="1"/>
    </xf>
    <xf numFmtId="165" fontId="22" fillId="46" borderId="169" xfId="0" applyNumberFormat="1" applyFont="1" applyFill="1" applyBorder="1" applyAlignment="1" applyProtection="1">
      <alignment horizontal="right" vertical="center"/>
      <protection hidden="1"/>
    </xf>
    <xf numFmtId="0" fontId="33" fillId="0" borderId="0" xfId="0" applyNumberFormat="1" applyFont="1" applyFill="1" applyBorder="1" applyAlignment="1" applyProtection="1">
      <alignment vertical="center"/>
      <protection hidden="1"/>
    </xf>
    <xf numFmtId="49" fontId="18" fillId="47" borderId="353" xfId="0" applyNumberFormat="1" applyFont="1" applyFill="1" applyBorder="1" applyAlignment="1" applyProtection="1">
      <alignment vertical="center"/>
      <protection hidden="1"/>
    </xf>
    <xf numFmtId="49" fontId="18" fillId="47" borderId="1" xfId="0" applyNumberFormat="1" applyFont="1" applyFill="1" applyBorder="1" applyAlignment="1" applyProtection="1">
      <alignment horizontal="center" vertical="center"/>
      <protection hidden="1"/>
    </xf>
    <xf numFmtId="49" fontId="18" fillId="47" borderId="265" xfId="0" applyNumberFormat="1" applyFont="1" applyFill="1" applyBorder="1" applyAlignment="1" applyProtection="1">
      <alignment horizontal="center" vertical="center"/>
      <protection hidden="1"/>
    </xf>
    <xf numFmtId="49" fontId="18" fillId="10" borderId="1" xfId="0" applyNumberFormat="1" applyFont="1" applyFill="1" applyBorder="1" applyAlignment="1" applyProtection="1">
      <alignment horizontal="center" vertical="center"/>
      <protection hidden="1"/>
    </xf>
    <xf numFmtId="49" fontId="18" fillId="10" borderId="7" xfId="0" applyNumberFormat="1" applyFont="1" applyFill="1" applyBorder="1" applyAlignment="1" applyProtection="1">
      <alignment horizontal="right" vertical="center"/>
      <protection hidden="1"/>
    </xf>
    <xf numFmtId="1" fontId="18" fillId="10" borderId="152" xfId="0" applyNumberFormat="1" applyFont="1" applyFill="1" applyBorder="1" applyAlignment="1" applyProtection="1">
      <alignment horizontal="left" vertical="center"/>
      <protection hidden="1"/>
    </xf>
    <xf numFmtId="167" fontId="0" fillId="10" borderId="1" xfId="0" applyNumberFormat="1" applyFill="1" applyBorder="1" applyAlignment="1" applyProtection="1">
      <alignment horizontal="center" vertical="center"/>
      <protection hidden="1"/>
    </xf>
    <xf numFmtId="167" fontId="0" fillId="10" borderId="305" xfId="0" applyNumberFormat="1" applyFill="1" applyBorder="1" applyAlignment="1" applyProtection="1">
      <alignment horizontal="center" vertical="center"/>
      <protection hidden="1"/>
    </xf>
    <xf numFmtId="1" fontId="18" fillId="10" borderId="150" xfId="0" applyNumberFormat="1" applyFont="1" applyFill="1" applyBorder="1" applyAlignment="1" applyProtection="1">
      <alignment horizontal="left" vertical="center"/>
      <protection hidden="1"/>
    </xf>
    <xf numFmtId="0" fontId="49" fillId="2" borderId="363" xfId="0" applyNumberFormat="1" applyFont="1" applyFill="1" applyBorder="1" applyAlignment="1" applyProtection="1">
      <alignment horizontal="center" vertical="center"/>
      <protection hidden="1"/>
    </xf>
    <xf numFmtId="1" fontId="49" fillId="2" borderId="363" xfId="0" applyNumberFormat="1" applyFont="1" applyFill="1" applyBorder="1" applyAlignment="1" applyProtection="1">
      <alignment horizontal="center" vertical="center"/>
      <protection hidden="1"/>
    </xf>
    <xf numFmtId="1" fontId="18" fillId="47" borderId="353" xfId="0" applyNumberFormat="1" applyFont="1" applyFill="1" applyBorder="1" applyAlignment="1" applyProtection="1">
      <alignment horizontal="left" vertical="center"/>
      <protection hidden="1"/>
    </xf>
    <xf numFmtId="0" fontId="10" fillId="5" borderId="269" xfId="0" applyFont="1" applyFill="1" applyBorder="1" applyAlignment="1" applyProtection="1">
      <alignment horizontal="center" vertical="center"/>
      <protection hidden="1"/>
    </xf>
    <xf numFmtId="0" fontId="18" fillId="11" borderId="265" xfId="0" applyFont="1" applyFill="1" applyBorder="1" applyAlignment="1" applyProtection="1">
      <alignment horizontal="center" vertical="center"/>
      <protection hidden="1"/>
    </xf>
    <xf numFmtId="0" fontId="18" fillId="11" borderId="301" xfId="0" applyFont="1" applyFill="1" applyBorder="1" applyAlignment="1" applyProtection="1">
      <alignment horizontal="center" vertical="center"/>
      <protection hidden="1"/>
    </xf>
    <xf numFmtId="0" fontId="18" fillId="11" borderId="302" xfId="0" applyFont="1" applyFill="1" applyBorder="1" applyAlignment="1" applyProtection="1">
      <alignment horizontal="center" vertical="center"/>
      <protection hidden="1"/>
    </xf>
    <xf numFmtId="0" fontId="10" fillId="5" borderId="367" xfId="0" applyFont="1" applyFill="1" applyBorder="1" applyAlignment="1" applyProtection="1">
      <alignment horizontal="center" vertical="center"/>
      <protection hidden="1"/>
    </xf>
    <xf numFmtId="0" fontId="203" fillId="0" borderId="67" xfId="0" applyFont="1" applyBorder="1" applyAlignment="1">
      <alignment vertical="center"/>
    </xf>
    <xf numFmtId="0" fontId="9" fillId="10" borderId="247" xfId="0" applyFont="1" applyFill="1" applyBorder="1" applyAlignment="1" applyProtection="1">
      <alignment horizontal="center" vertical="top" wrapText="1" readingOrder="1"/>
      <protection hidden="1"/>
    </xf>
    <xf numFmtId="0" fontId="0" fillId="0" borderId="23" xfId="0" applyBorder="1" applyProtection="1">
      <protection hidden="1"/>
    </xf>
    <xf numFmtId="0" fontId="0" fillId="0" borderId="23" xfId="0" applyBorder="1" applyProtection="1">
      <protection hidden="1"/>
    </xf>
    <xf numFmtId="0" fontId="0" fillId="0" borderId="0" xfId="0" applyBorder="1" applyAlignment="1">
      <alignment horizontal="left" indent="1"/>
    </xf>
    <xf numFmtId="0" fontId="0" fillId="0" borderId="170" xfId="0" applyBorder="1" applyAlignment="1">
      <alignment horizontal="left" indent="1"/>
    </xf>
    <xf numFmtId="165" fontId="96" fillId="0" borderId="0" xfId="68" quotePrefix="1" applyNumberFormat="1" applyFont="1" applyAlignment="1">
      <alignment vertical="center"/>
    </xf>
    <xf numFmtId="165" fontId="174" fillId="0" borderId="376" xfId="68" applyNumberFormat="1" applyFont="1" applyBorder="1" applyAlignment="1">
      <alignment vertical="center"/>
    </xf>
    <xf numFmtId="0" fontId="19" fillId="0" borderId="310" xfId="0" applyFont="1" applyFill="1" applyBorder="1" applyAlignment="1" applyProtection="1">
      <alignment vertical="center"/>
    </xf>
    <xf numFmtId="165" fontId="41" fillId="19" borderId="56" xfId="0" applyNumberFormat="1" applyFont="1" applyFill="1" applyBorder="1" applyAlignment="1" applyProtection="1">
      <alignment horizontal="right" vertical="center"/>
      <protection hidden="1"/>
    </xf>
    <xf numFmtId="165" fontId="41" fillId="19" borderId="3" xfId="0" applyNumberFormat="1" applyFont="1" applyFill="1" applyBorder="1" applyAlignment="1" applyProtection="1">
      <alignment horizontal="right" vertical="center"/>
      <protection hidden="1"/>
    </xf>
    <xf numFmtId="165" fontId="22" fillId="19" borderId="3" xfId="0" applyNumberFormat="1" applyFont="1" applyFill="1" applyBorder="1" applyAlignment="1" applyProtection="1">
      <alignment horizontal="right" vertical="center"/>
      <protection hidden="1"/>
    </xf>
    <xf numFmtId="165" fontId="41" fillId="19" borderId="108" xfId="0" applyNumberFormat="1" applyFont="1" applyFill="1" applyBorder="1" applyAlignment="1" applyProtection="1">
      <alignment horizontal="right" vertical="center"/>
      <protection hidden="1"/>
    </xf>
    <xf numFmtId="165" fontId="35" fillId="19" borderId="19" xfId="0" applyNumberFormat="1" applyFont="1" applyFill="1" applyBorder="1" applyAlignment="1" applyProtection="1">
      <alignment horizontal="right" vertical="center"/>
      <protection hidden="1"/>
    </xf>
    <xf numFmtId="165" fontId="22" fillId="19" borderId="76" xfId="0" applyNumberFormat="1" applyFont="1" applyFill="1" applyBorder="1" applyAlignment="1" applyProtection="1">
      <alignment horizontal="right" vertical="center"/>
      <protection locked="0"/>
    </xf>
    <xf numFmtId="165" fontId="22" fillId="19" borderId="33" xfId="0" applyNumberFormat="1" applyFont="1" applyFill="1" applyBorder="1" applyAlignment="1" applyProtection="1">
      <alignment horizontal="right" vertical="center"/>
      <protection locked="0"/>
    </xf>
    <xf numFmtId="165" fontId="22" fillId="19" borderId="87" xfId="0" applyNumberFormat="1" applyFont="1" applyFill="1" applyBorder="1" applyAlignment="1" applyProtection="1">
      <alignment horizontal="right" vertical="center"/>
      <protection locked="0"/>
    </xf>
    <xf numFmtId="0" fontId="29" fillId="19" borderId="33" xfId="0" applyNumberFormat="1" applyFont="1" applyFill="1" applyBorder="1" applyAlignment="1" applyProtection="1">
      <alignment vertical="center"/>
      <protection locked="0" hidden="1"/>
    </xf>
    <xf numFmtId="0" fontId="29" fillId="19" borderId="124" xfId="0" applyNumberFormat="1" applyFont="1" applyFill="1" applyBorder="1" applyAlignment="1" applyProtection="1">
      <alignment vertical="center"/>
      <protection locked="0" hidden="1"/>
    </xf>
    <xf numFmtId="165" fontId="22" fillId="19" borderId="119" xfId="0" applyNumberFormat="1" applyFont="1" applyFill="1" applyBorder="1" applyAlignment="1" applyProtection="1">
      <alignment horizontal="right" vertical="center"/>
      <protection locked="0"/>
    </xf>
    <xf numFmtId="165" fontId="22" fillId="19" borderId="76" xfId="0" applyNumberFormat="1" applyFont="1" applyFill="1" applyBorder="1" applyAlignment="1" applyProtection="1">
      <alignment horizontal="right" vertical="center"/>
    </xf>
    <xf numFmtId="165" fontId="22" fillId="19" borderId="108" xfId="0" applyNumberFormat="1" applyFont="1" applyFill="1" applyBorder="1" applyAlignment="1" applyProtection="1">
      <alignment horizontal="right" vertical="center"/>
      <protection locked="0"/>
    </xf>
    <xf numFmtId="165" fontId="22" fillId="19" borderId="265" xfId="0" applyNumberFormat="1" applyFont="1" applyFill="1" applyBorder="1" applyAlignment="1" applyProtection="1">
      <alignment horizontal="right" vertical="center"/>
      <protection locked="0"/>
    </xf>
    <xf numFmtId="165" fontId="22" fillId="19" borderId="193" xfId="0" applyNumberFormat="1" applyFont="1" applyFill="1" applyBorder="1" applyAlignment="1" applyProtection="1">
      <alignment horizontal="right" vertical="center"/>
      <protection hidden="1"/>
    </xf>
    <xf numFmtId="165" fontId="23" fillId="19" borderId="265" xfId="0" applyNumberFormat="1" applyFont="1" applyFill="1" applyBorder="1" applyAlignment="1" applyProtection="1">
      <alignment horizontal="right" vertical="center"/>
    </xf>
    <xf numFmtId="165" fontId="22" fillId="19" borderId="82" xfId="0" applyNumberFormat="1" applyFont="1" applyFill="1" applyBorder="1" applyAlignment="1" applyProtection="1">
      <alignment horizontal="right" vertical="center"/>
      <protection locked="0"/>
    </xf>
    <xf numFmtId="0" fontId="0" fillId="0" borderId="23" xfId="0" applyBorder="1" applyProtection="1">
      <protection hidden="1"/>
    </xf>
    <xf numFmtId="165" fontId="41" fillId="46" borderId="177" xfId="0" applyNumberFormat="1" applyFont="1" applyFill="1" applyBorder="1" applyAlignment="1" applyProtection="1">
      <alignment horizontal="right" vertical="center"/>
      <protection hidden="1"/>
    </xf>
    <xf numFmtId="165" fontId="22" fillId="46" borderId="72" xfId="0" applyNumberFormat="1" applyFont="1" applyFill="1" applyBorder="1" applyAlignment="1" applyProtection="1">
      <alignment horizontal="right" vertical="center"/>
      <protection hidden="1"/>
    </xf>
    <xf numFmtId="165" fontId="41" fillId="46" borderId="156" xfId="0" applyNumberFormat="1" applyFont="1" applyFill="1" applyBorder="1" applyAlignment="1" applyProtection="1">
      <alignment horizontal="right" vertical="center"/>
      <protection hidden="1"/>
    </xf>
    <xf numFmtId="165" fontId="22" fillId="46" borderId="78" xfId="0" applyNumberFormat="1" applyFont="1" applyFill="1" applyBorder="1" applyAlignment="1" applyProtection="1">
      <alignment horizontal="right" vertical="center"/>
      <protection locked="0"/>
    </xf>
    <xf numFmtId="165" fontId="22" fillId="46" borderId="74" xfId="0" applyNumberFormat="1" applyFont="1" applyFill="1" applyBorder="1" applyAlignment="1" applyProtection="1">
      <alignment horizontal="right" vertical="center"/>
      <protection locked="0"/>
    </xf>
    <xf numFmtId="165" fontId="22" fillId="46" borderId="182" xfId="0" applyNumberFormat="1" applyFont="1" applyFill="1" applyBorder="1" applyAlignment="1" applyProtection="1">
      <alignment horizontal="right" vertical="center"/>
      <protection locked="0"/>
    </xf>
    <xf numFmtId="165" fontId="22" fillId="46" borderId="244" xfId="0" applyNumberFormat="1" applyFont="1" applyFill="1" applyBorder="1" applyAlignment="1" applyProtection="1">
      <alignment horizontal="right" vertical="center"/>
      <protection locked="0"/>
    </xf>
    <xf numFmtId="165" fontId="22" fillId="46" borderId="74" xfId="0" applyNumberFormat="1" applyFont="1" applyFill="1" applyBorder="1" applyAlignment="1" applyProtection="1">
      <alignment horizontal="right" vertical="center"/>
    </xf>
    <xf numFmtId="165" fontId="22" fillId="46" borderId="78" xfId="0" applyNumberFormat="1" applyFont="1" applyFill="1" applyBorder="1" applyAlignment="1" applyProtection="1">
      <alignment horizontal="right" vertical="center"/>
    </xf>
    <xf numFmtId="165" fontId="22" fillId="46" borderId="98" xfId="0" applyNumberFormat="1" applyFont="1" applyFill="1" applyBorder="1" applyAlignment="1" applyProtection="1">
      <alignment horizontal="right" vertical="center"/>
      <protection locked="0"/>
    </xf>
    <xf numFmtId="165" fontId="22" fillId="46" borderId="94" xfId="0" applyNumberFormat="1" applyFont="1" applyFill="1" applyBorder="1" applyAlignment="1" applyProtection="1">
      <alignment horizontal="right" vertical="center"/>
      <protection locked="0"/>
    </xf>
    <xf numFmtId="165" fontId="22" fillId="46" borderId="301" xfId="0" applyNumberFormat="1" applyFont="1" applyFill="1" applyBorder="1" applyAlignment="1" applyProtection="1">
      <alignment horizontal="right" vertical="center"/>
      <protection locked="0"/>
    </xf>
    <xf numFmtId="165" fontId="23" fillId="46" borderId="301" xfId="0" applyNumberFormat="1" applyFont="1" applyFill="1" applyBorder="1" applyAlignment="1" applyProtection="1">
      <alignment horizontal="right" vertical="center"/>
    </xf>
    <xf numFmtId="165" fontId="22" fillId="46" borderId="84" xfId="0" applyNumberFormat="1" applyFont="1" applyFill="1" applyBorder="1" applyAlignment="1" applyProtection="1">
      <alignment horizontal="right" vertical="center"/>
      <protection locked="0"/>
    </xf>
    <xf numFmtId="0" fontId="6" fillId="2" borderId="379" xfId="0" applyFont="1" applyFill="1" applyBorder="1" applyAlignment="1" applyProtection="1">
      <alignment horizontal="left" vertical="center" wrapText="1" indent="1"/>
      <protection hidden="1"/>
    </xf>
    <xf numFmtId="0" fontId="12" fillId="11" borderId="320" xfId="0" applyFont="1" applyFill="1" applyBorder="1" applyAlignment="1" applyProtection="1">
      <alignment horizontal="center" vertical="center"/>
      <protection hidden="1"/>
    </xf>
    <xf numFmtId="0" fontId="89" fillId="10" borderId="327" xfId="0" applyFont="1" applyFill="1" applyBorder="1" applyAlignment="1" applyProtection="1">
      <alignment horizontal="center" vertical="center"/>
      <protection hidden="1"/>
    </xf>
    <xf numFmtId="14" fontId="194" fillId="0" borderId="0" xfId="0" applyNumberFormat="1" applyFont="1" applyAlignment="1">
      <alignment horizontal="left"/>
    </xf>
    <xf numFmtId="0" fontId="64" fillId="2" borderId="0" xfId="0" applyFont="1" applyFill="1" applyAlignment="1">
      <alignment horizontal="center" vertical="center"/>
    </xf>
    <xf numFmtId="0" fontId="5" fillId="2" borderId="0" xfId="0" applyFont="1" applyFill="1" applyAlignment="1">
      <alignment horizontal="left" vertical="top" wrapText="1"/>
    </xf>
    <xf numFmtId="0" fontId="62" fillId="2" borderId="0" xfId="0" applyFont="1" applyFill="1" applyAlignment="1">
      <alignment horizontal="left" wrapText="1"/>
    </xf>
    <xf numFmtId="0" fontId="161" fillId="2" borderId="0" xfId="0" applyFont="1" applyFill="1" applyAlignment="1">
      <alignment horizontal="left" vertical="top" wrapText="1"/>
    </xf>
    <xf numFmtId="0" fontId="44" fillId="2" borderId="0" xfId="0" applyFont="1" applyFill="1" applyBorder="1" applyAlignment="1" applyProtection="1">
      <alignment horizontal="left" vertical="center" wrapText="1"/>
      <protection hidden="1"/>
    </xf>
    <xf numFmtId="0" fontId="134" fillId="2" borderId="0" xfId="0" applyFont="1" applyFill="1" applyAlignment="1">
      <alignment horizontal="center" vertical="center"/>
    </xf>
    <xf numFmtId="0" fontId="134" fillId="0" borderId="0" xfId="0" applyFont="1" applyAlignment="1" applyProtection="1">
      <alignment horizontal="center"/>
    </xf>
    <xf numFmtId="0" fontId="45" fillId="13" borderId="187" xfId="0" applyFont="1" applyFill="1" applyBorder="1" applyAlignment="1" applyProtection="1">
      <alignment horizontal="center" vertical="center" wrapText="1"/>
      <protection hidden="1"/>
    </xf>
    <xf numFmtId="0" fontId="45" fillId="13" borderId="165" xfId="0" applyFont="1" applyFill="1" applyBorder="1" applyAlignment="1" applyProtection="1">
      <alignment horizontal="center" vertical="center" wrapText="1"/>
      <protection hidden="1"/>
    </xf>
    <xf numFmtId="0" fontId="45" fillId="13" borderId="67" xfId="0" applyFont="1" applyFill="1" applyBorder="1" applyAlignment="1" applyProtection="1">
      <alignment horizontal="center" vertical="center" wrapText="1"/>
      <protection hidden="1"/>
    </xf>
    <xf numFmtId="0" fontId="45" fillId="13" borderId="0" xfId="0" applyFont="1" applyFill="1" applyBorder="1" applyAlignment="1" applyProtection="1">
      <alignment horizontal="center" vertical="center" wrapText="1"/>
      <protection hidden="1"/>
    </xf>
    <xf numFmtId="0" fontId="17" fillId="13" borderId="310" xfId="0" applyFont="1" applyFill="1" applyBorder="1" applyAlignment="1" applyProtection="1">
      <alignment horizontal="center" vertical="center"/>
      <protection hidden="1"/>
    </xf>
    <xf numFmtId="0" fontId="17" fillId="13" borderId="352" xfId="0" applyFont="1" applyFill="1" applyBorder="1" applyAlignment="1" applyProtection="1">
      <alignment horizontal="center" vertical="center"/>
      <protection hidden="1"/>
    </xf>
    <xf numFmtId="0" fontId="18" fillId="9" borderId="187" xfId="0" applyFont="1" applyFill="1" applyBorder="1" applyAlignment="1" applyProtection="1">
      <alignment horizontal="center" vertical="center" wrapText="1"/>
      <protection hidden="1"/>
    </xf>
    <xf numFmtId="0" fontId="18" fillId="9" borderId="199" xfId="0" applyFont="1" applyFill="1" applyBorder="1" applyAlignment="1" applyProtection="1">
      <alignment horizontal="center" vertical="center" wrapText="1"/>
      <protection hidden="1"/>
    </xf>
    <xf numFmtId="0" fontId="0" fillId="0" borderId="55" xfId="0" applyBorder="1" applyAlignment="1" applyProtection="1">
      <alignment horizontal="left" vertical="center"/>
    </xf>
    <xf numFmtId="0" fontId="0" fillId="0" borderId="23" xfId="0" applyBorder="1" applyAlignment="1" applyProtection="1">
      <alignment horizontal="left" vertical="center"/>
    </xf>
    <xf numFmtId="0" fontId="0" fillId="0" borderId="67" xfId="0" applyBorder="1" applyAlignment="1" applyProtection="1">
      <alignment horizontal="left" vertical="center"/>
    </xf>
    <xf numFmtId="0" fontId="0" fillId="0" borderId="38" xfId="0" applyBorder="1" applyAlignment="1" applyProtection="1">
      <alignment horizontal="left" vertical="center"/>
    </xf>
    <xf numFmtId="0" fontId="0" fillId="0" borderId="67"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18" fillId="13" borderId="310" xfId="0" applyFont="1" applyFill="1" applyBorder="1" applyAlignment="1" applyProtection="1">
      <alignment horizontal="center" vertical="center"/>
    </xf>
    <xf numFmtId="0" fontId="18" fillId="13" borderId="352" xfId="0" applyFont="1" applyFill="1" applyBorder="1" applyAlignment="1" applyProtection="1">
      <alignment horizontal="center" vertical="center"/>
    </xf>
    <xf numFmtId="0" fontId="18" fillId="13" borderId="67" xfId="0" applyFont="1" applyFill="1" applyBorder="1" applyAlignment="1" applyProtection="1">
      <alignment horizontal="center" vertical="center"/>
    </xf>
    <xf numFmtId="0" fontId="18" fillId="13" borderId="38" xfId="0" applyFont="1" applyFill="1" applyBorder="1" applyAlignment="1" applyProtection="1">
      <alignment horizontal="center" vertical="center"/>
    </xf>
    <xf numFmtId="0" fontId="18" fillId="13" borderId="335" xfId="0" applyFont="1" applyFill="1" applyBorder="1" applyAlignment="1" applyProtection="1">
      <alignment horizontal="center" vertical="center"/>
    </xf>
    <xf numFmtId="0" fontId="18" fillId="13" borderId="0" xfId="0" applyFont="1" applyFill="1" applyBorder="1" applyAlignment="1" applyProtection="1">
      <alignment horizontal="center" vertical="center"/>
    </xf>
    <xf numFmtId="0" fontId="18" fillId="13" borderId="187" xfId="0" applyFont="1" applyFill="1" applyBorder="1" applyAlignment="1" applyProtection="1">
      <alignment horizontal="center" vertical="center"/>
      <protection hidden="1"/>
    </xf>
    <xf numFmtId="0" fontId="18" fillId="13" borderId="199" xfId="0" applyFont="1" applyFill="1" applyBorder="1" applyAlignment="1" applyProtection="1">
      <alignment horizontal="center" vertical="center"/>
      <protection hidden="1"/>
    </xf>
    <xf numFmtId="0" fontId="18" fillId="13" borderId="67" xfId="0" applyFont="1" applyFill="1" applyBorder="1" applyAlignment="1" applyProtection="1">
      <alignment horizontal="center" vertical="center"/>
      <protection hidden="1"/>
    </xf>
    <xf numFmtId="0" fontId="18" fillId="13" borderId="38" xfId="0" applyFont="1" applyFill="1" applyBorder="1" applyAlignment="1" applyProtection="1">
      <alignment horizontal="center" vertical="center"/>
      <protection hidden="1"/>
    </xf>
    <xf numFmtId="0" fontId="17" fillId="9" borderId="310" xfId="0" applyFont="1" applyFill="1" applyBorder="1" applyAlignment="1" applyProtection="1">
      <alignment horizontal="center" vertical="center" wrapText="1"/>
      <protection hidden="1"/>
    </xf>
    <xf numFmtId="0" fontId="17" fillId="9" borderId="352" xfId="0" applyFont="1" applyFill="1" applyBorder="1" applyAlignment="1" applyProtection="1">
      <alignment horizontal="center" vertical="center" wrapText="1"/>
      <protection hidden="1"/>
    </xf>
    <xf numFmtId="0" fontId="18" fillId="13" borderId="310" xfId="0" applyFont="1" applyFill="1" applyBorder="1" applyAlignment="1" applyProtection="1">
      <alignment horizontal="center" vertical="center"/>
      <protection hidden="1"/>
    </xf>
    <xf numFmtId="0" fontId="18" fillId="13" borderId="335" xfId="0" applyFont="1" applyFill="1" applyBorder="1" applyAlignment="1" applyProtection="1">
      <alignment horizontal="center" vertical="center"/>
      <protection hidden="1"/>
    </xf>
    <xf numFmtId="0" fontId="18" fillId="13" borderId="0" xfId="0" applyFont="1" applyFill="1" applyBorder="1" applyAlignment="1" applyProtection="1">
      <alignment horizontal="center" vertical="center"/>
      <protection hidden="1"/>
    </xf>
    <xf numFmtId="0" fontId="17" fillId="13" borderId="310" xfId="0" applyFont="1" applyFill="1" applyBorder="1" applyAlignment="1" applyProtection="1">
      <alignment horizontal="center" vertical="center" wrapText="1"/>
      <protection hidden="1"/>
    </xf>
    <xf numFmtId="0" fontId="17" fillId="13" borderId="335" xfId="0" applyFont="1" applyFill="1" applyBorder="1" applyAlignment="1" applyProtection="1">
      <alignment horizontal="center" vertical="center" wrapText="1"/>
      <protection hidden="1"/>
    </xf>
    <xf numFmtId="0" fontId="17" fillId="13" borderId="352" xfId="0" applyFont="1" applyFill="1" applyBorder="1" applyAlignment="1" applyProtection="1">
      <alignment horizontal="center" vertical="center" wrapText="1"/>
      <protection hidden="1"/>
    </xf>
    <xf numFmtId="0" fontId="17" fillId="13" borderId="67" xfId="0" applyFont="1" applyFill="1" applyBorder="1" applyAlignment="1" applyProtection="1">
      <alignment horizontal="center" vertical="center" wrapText="1"/>
      <protection hidden="1"/>
    </xf>
    <xf numFmtId="0" fontId="17" fillId="13" borderId="0" xfId="0" applyFont="1" applyFill="1" applyBorder="1" applyAlignment="1" applyProtection="1">
      <alignment horizontal="center" vertical="center" wrapText="1"/>
      <protection hidden="1"/>
    </xf>
    <xf numFmtId="0" fontId="17" fillId="13" borderId="38" xfId="0" applyFont="1" applyFill="1" applyBorder="1" applyAlignment="1" applyProtection="1">
      <alignment horizontal="center" vertical="center" wrapText="1"/>
      <protection hidden="1"/>
    </xf>
    <xf numFmtId="0" fontId="17" fillId="9" borderId="187" xfId="0" applyFont="1" applyFill="1" applyBorder="1" applyAlignment="1" applyProtection="1">
      <alignment horizontal="center"/>
      <protection hidden="1"/>
    </xf>
    <xf numFmtId="0" fontId="17" fillId="9" borderId="199" xfId="0" applyFont="1" applyFill="1" applyBorder="1" applyAlignment="1" applyProtection="1">
      <alignment horizontal="center"/>
      <protection hidden="1"/>
    </xf>
    <xf numFmtId="0" fontId="17" fillId="13" borderId="187" xfId="0" applyFont="1" applyFill="1" applyBorder="1" applyAlignment="1" applyProtection="1">
      <alignment horizontal="center"/>
      <protection hidden="1"/>
    </xf>
    <xf numFmtId="0" fontId="17" fillId="13" borderId="199" xfId="0" applyFont="1" applyFill="1" applyBorder="1" applyAlignment="1" applyProtection="1">
      <alignment horizontal="center"/>
      <protection hidden="1"/>
    </xf>
    <xf numFmtId="0" fontId="175" fillId="0" borderId="0" xfId="0" applyFont="1" applyBorder="1" applyAlignment="1" applyProtection="1">
      <alignment horizontal="right" vertical="center"/>
      <protection locked="0"/>
    </xf>
    <xf numFmtId="0" fontId="19" fillId="0" borderId="0" xfId="0" applyFont="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118" fillId="0" borderId="55" xfId="3" applyBorder="1" applyAlignment="1" applyProtection="1">
      <alignment horizontal="left" vertical="center" indent="1"/>
      <protection locked="0"/>
    </xf>
    <xf numFmtId="0" fontId="43" fillId="0" borderId="170" xfId="0" applyFont="1" applyBorder="1" applyAlignment="1" applyProtection="1">
      <alignment horizontal="left" vertical="center" indent="1"/>
      <protection locked="0"/>
    </xf>
    <xf numFmtId="0" fontId="43" fillId="0" borderId="23" xfId="0" applyFont="1" applyBorder="1" applyAlignment="1" applyProtection="1">
      <alignment horizontal="left" vertical="center" indent="1"/>
      <protection locked="0"/>
    </xf>
    <xf numFmtId="0" fontId="19" fillId="0" borderId="201" xfId="0" applyFont="1" applyFill="1" applyBorder="1" applyAlignment="1">
      <alignment horizontal="center" vertical="top"/>
    </xf>
    <xf numFmtId="0" fontId="19" fillId="0" borderId="202" xfId="0" applyFont="1" applyFill="1" applyBorder="1" applyAlignment="1">
      <alignment horizontal="center" vertical="top"/>
    </xf>
    <xf numFmtId="0" fontId="19" fillId="0" borderId="187" xfId="0" applyFont="1" applyBorder="1" applyAlignment="1">
      <alignment horizontal="left" vertical="center"/>
    </xf>
    <xf numFmtId="0" fontId="19" fillId="0" borderId="199" xfId="0" applyFont="1" applyBorder="1" applyAlignment="1">
      <alignment horizontal="left" vertical="center"/>
    </xf>
    <xf numFmtId="0" fontId="12" fillId="0" borderId="6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0" fillId="0" borderId="373" xfId="0" applyBorder="1" applyAlignment="1" applyProtection="1">
      <alignment horizontal="left" vertical="center" indent="1"/>
      <protection locked="0"/>
    </xf>
    <xf numFmtId="0" fontId="0" fillId="0" borderId="374" xfId="0" applyBorder="1" applyAlignment="1" applyProtection="1">
      <alignment horizontal="left" vertical="center" indent="1"/>
      <protection locked="0"/>
    </xf>
    <xf numFmtId="0" fontId="0" fillId="0" borderId="375" xfId="0" applyBorder="1" applyAlignment="1" applyProtection="1">
      <alignment horizontal="left" vertical="center" indent="1"/>
      <protection locked="0"/>
    </xf>
    <xf numFmtId="0" fontId="0" fillId="0" borderId="372" xfId="0" applyBorder="1" applyAlignment="1" applyProtection="1">
      <alignment horizontal="left" vertical="center" indent="1"/>
      <protection locked="0"/>
    </xf>
    <xf numFmtId="0" fontId="0" fillId="0" borderId="81" xfId="0" applyBorder="1" applyAlignment="1" applyProtection="1">
      <alignment horizontal="left" vertical="center" indent="1"/>
      <protection locked="0"/>
    </xf>
    <xf numFmtId="0" fontId="0" fillId="0" borderId="205" xfId="0" applyBorder="1" applyAlignment="1" applyProtection="1">
      <alignment horizontal="left" vertical="center" indent="1"/>
      <protection locked="0"/>
    </xf>
    <xf numFmtId="0" fontId="0" fillId="0" borderId="371" xfId="0" applyBorder="1" applyAlignment="1" applyProtection="1">
      <alignment horizontal="left" vertical="center" indent="1"/>
      <protection locked="0"/>
    </xf>
    <xf numFmtId="0" fontId="0" fillId="0" borderId="172" xfId="0" applyBorder="1" applyAlignment="1" applyProtection="1">
      <alignment horizontal="left" vertical="center" indent="1"/>
      <protection locked="0"/>
    </xf>
    <xf numFmtId="0" fontId="0" fillId="0" borderId="204" xfId="0" applyBorder="1" applyAlignment="1" applyProtection="1">
      <alignment horizontal="left" vertical="center" indent="1"/>
      <protection locked="0"/>
    </xf>
    <xf numFmtId="0" fontId="19" fillId="0" borderId="200" xfId="0" applyFont="1" applyBorder="1" applyAlignment="1">
      <alignment horizontal="left" vertical="center"/>
    </xf>
    <xf numFmtId="0" fontId="19" fillId="0" borderId="201" xfId="0" applyFont="1" applyBorder="1" applyAlignment="1">
      <alignment horizontal="left" vertical="center"/>
    </xf>
    <xf numFmtId="0" fontId="19" fillId="0" borderId="202" xfId="0" applyFont="1" applyBorder="1" applyAlignment="1">
      <alignment horizontal="left" vertical="center"/>
    </xf>
    <xf numFmtId="0" fontId="19" fillId="0" borderId="335" xfId="0" applyFont="1" applyBorder="1" applyAlignment="1">
      <alignment horizontal="left" vertical="center"/>
    </xf>
    <xf numFmtId="0" fontId="43" fillId="0" borderId="106" xfId="0" applyFont="1" applyBorder="1" applyAlignment="1" applyProtection="1">
      <alignment horizontal="left" vertical="center"/>
      <protection locked="0"/>
    </xf>
    <xf numFmtId="0" fontId="43" fillId="0" borderId="158" xfId="0" applyFont="1" applyBorder="1" applyAlignment="1" applyProtection="1">
      <alignment horizontal="left" vertical="center"/>
      <protection locked="0"/>
    </xf>
    <xf numFmtId="1" fontId="7" fillId="2" borderId="0" xfId="0" applyNumberFormat="1" applyFont="1" applyFill="1" applyBorder="1" applyAlignment="1" applyProtection="1">
      <alignment horizontal="center" vertical="center" wrapText="1"/>
      <protection hidden="1"/>
    </xf>
    <xf numFmtId="1" fontId="114" fillId="0" borderId="0" xfId="0" applyNumberFormat="1" applyFont="1" applyFill="1" applyBorder="1" applyAlignment="1" applyProtection="1">
      <alignment horizontal="center" vertical="center"/>
      <protection locked="0"/>
    </xf>
    <xf numFmtId="0" fontId="115" fillId="0" borderId="0" xfId="0" applyFont="1" applyFill="1" applyAlignment="1" applyProtection="1">
      <protection locked="0"/>
    </xf>
    <xf numFmtId="1" fontId="120" fillId="2" borderId="0" xfId="0" applyNumberFormat="1" applyFont="1" applyFill="1" applyBorder="1" applyAlignment="1" applyProtection="1">
      <alignment horizontal="center" vertical="center"/>
      <protection hidden="1"/>
    </xf>
    <xf numFmtId="49" fontId="116" fillId="0" borderId="0" xfId="0" applyNumberFormat="1" applyFont="1" applyFill="1" applyBorder="1" applyAlignment="1" applyProtection="1">
      <alignment horizontal="left"/>
      <protection locked="0" hidden="1"/>
    </xf>
    <xf numFmtId="1" fontId="18" fillId="0" borderId="55" xfId="0" quotePrefix="1" applyNumberFormat="1" applyFont="1" applyFill="1" applyBorder="1" applyAlignment="1" applyProtection="1">
      <alignment horizontal="center" vertical="center"/>
      <protection locked="0"/>
    </xf>
    <xf numFmtId="1" fontId="18" fillId="0" borderId="23" xfId="0" applyNumberFormat="1" applyFont="1" applyFill="1" applyBorder="1" applyAlignment="1" applyProtection="1">
      <alignment horizontal="center" vertical="center"/>
      <protection locked="0"/>
    </xf>
    <xf numFmtId="0" fontId="49" fillId="0" borderId="206" xfId="0" applyFont="1" applyBorder="1" applyAlignment="1">
      <alignment horizontal="right" vertical="center" indent="1"/>
    </xf>
    <xf numFmtId="0" fontId="49" fillId="0" borderId="207" xfId="0" applyFont="1" applyBorder="1" applyAlignment="1">
      <alignment horizontal="right" vertical="center" indent="1"/>
    </xf>
    <xf numFmtId="0" fontId="49" fillId="0" borderId="203" xfId="0" applyFont="1" applyBorder="1" applyAlignment="1">
      <alignment horizontal="right" vertical="center" indent="1"/>
    </xf>
    <xf numFmtId="0" fontId="49" fillId="0" borderId="0" xfId="0" applyFont="1" applyBorder="1" applyAlignment="1">
      <alignment horizontal="right" vertical="center" indent="1"/>
    </xf>
    <xf numFmtId="166" fontId="49" fillId="0" borderId="207" xfId="0" applyNumberFormat="1" applyFont="1" applyBorder="1" applyAlignment="1" applyProtection="1">
      <alignment horizontal="left" vertical="center"/>
      <protection locked="0"/>
    </xf>
    <xf numFmtId="166" fontId="49" fillId="0" borderId="208" xfId="0" applyNumberFormat="1" applyFont="1" applyBorder="1" applyAlignment="1" applyProtection="1">
      <alignment horizontal="left" vertical="center"/>
      <protection locked="0"/>
    </xf>
    <xf numFmtId="166" fontId="49" fillId="0" borderId="81" xfId="0" applyNumberFormat="1" applyFont="1" applyBorder="1" applyAlignment="1" applyProtection="1">
      <alignment horizontal="left" vertical="center"/>
      <protection locked="0"/>
    </xf>
    <xf numFmtId="166" fontId="49" fillId="0" borderId="205" xfId="0" applyNumberFormat="1" applyFont="1" applyBorder="1" applyAlignment="1" applyProtection="1">
      <alignment horizontal="left" vertical="center"/>
      <protection locked="0"/>
    </xf>
    <xf numFmtId="166" fontId="49" fillId="0" borderId="172" xfId="0" applyNumberFormat="1" applyFont="1" applyBorder="1" applyAlignment="1" applyProtection="1">
      <alignment horizontal="left" vertical="center"/>
      <protection locked="0"/>
    </xf>
    <xf numFmtId="166" fontId="49" fillId="0" borderId="204" xfId="0" applyNumberFormat="1" applyFont="1" applyBorder="1" applyAlignment="1" applyProtection="1">
      <alignment horizontal="left" vertical="center"/>
      <protection locked="0"/>
    </xf>
    <xf numFmtId="0" fontId="18" fillId="11" borderId="60" xfId="0" applyFont="1" applyFill="1" applyBorder="1" applyAlignment="1">
      <alignment horizontal="left" vertical="center"/>
    </xf>
    <xf numFmtId="0" fontId="18" fillId="11" borderId="193" xfId="0" applyFont="1" applyFill="1" applyBorder="1" applyAlignment="1">
      <alignment horizontal="left" vertical="center"/>
    </xf>
    <xf numFmtId="0" fontId="18" fillId="11" borderId="163" xfId="0" applyFont="1" applyFill="1" applyBorder="1" applyAlignment="1">
      <alignment horizontal="left" vertical="center"/>
    </xf>
    <xf numFmtId="1" fontId="18" fillId="0" borderId="55" xfId="0" applyNumberFormat="1" applyFont="1" applyFill="1" applyBorder="1" applyAlignment="1" applyProtection="1">
      <alignment horizontal="left" vertical="center" indent="2"/>
      <protection locked="0"/>
    </xf>
    <xf numFmtId="1" fontId="18" fillId="0" borderId="170" xfId="0" applyNumberFormat="1" applyFont="1" applyFill="1" applyBorder="1" applyAlignment="1" applyProtection="1">
      <alignment horizontal="left" vertical="center" indent="2"/>
      <protection locked="0"/>
    </xf>
    <xf numFmtId="0" fontId="43" fillId="0" borderId="55" xfId="0" applyFont="1" applyBorder="1" applyAlignment="1" applyProtection="1">
      <alignment horizontal="left" vertical="center"/>
      <protection locked="0"/>
    </xf>
    <xf numFmtId="0" fontId="43" fillId="0" borderId="170" xfId="0" applyFont="1" applyBorder="1" applyAlignment="1" applyProtection="1">
      <alignment horizontal="left" vertical="center"/>
      <protection locked="0"/>
    </xf>
    <xf numFmtId="0" fontId="43" fillId="0" borderId="23" xfId="0" applyFont="1" applyBorder="1" applyAlignment="1" applyProtection="1">
      <alignment horizontal="left" vertical="center"/>
      <protection locked="0"/>
    </xf>
    <xf numFmtId="0" fontId="118" fillId="0" borderId="55" xfId="3"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49" fontId="49" fillId="0" borderId="55" xfId="0" applyNumberFormat="1" applyFont="1" applyFill="1" applyBorder="1" applyAlignment="1" applyProtection="1">
      <alignment horizontal="left" vertical="center" indent="1"/>
      <protection locked="0"/>
    </xf>
    <xf numFmtId="49" fontId="49" fillId="0" borderId="170" xfId="0" applyNumberFormat="1" applyFont="1" applyFill="1" applyBorder="1" applyAlignment="1" applyProtection="1">
      <alignment horizontal="left" vertical="center" indent="1"/>
      <protection locked="0"/>
    </xf>
    <xf numFmtId="49" fontId="49" fillId="0" borderId="23" xfId="0" applyNumberFormat="1" applyFont="1" applyFill="1" applyBorder="1" applyAlignment="1" applyProtection="1">
      <alignment horizontal="left" vertical="center" indent="1"/>
      <protection locked="0"/>
    </xf>
    <xf numFmtId="3" fontId="49" fillId="0" borderId="170" xfId="0" applyNumberFormat="1" applyFont="1" applyFill="1" applyBorder="1" applyAlignment="1" applyProtection="1">
      <alignment horizontal="center" vertical="center"/>
      <protection locked="0"/>
    </xf>
    <xf numFmtId="3" fontId="49" fillId="0" borderId="23" xfId="0" applyNumberFormat="1" applyFont="1" applyFill="1" applyBorder="1" applyAlignment="1" applyProtection="1">
      <alignment horizontal="center" vertical="center"/>
      <protection locked="0"/>
    </xf>
    <xf numFmtId="49" fontId="117" fillId="0" borderId="170" xfId="0" applyNumberFormat="1" applyFont="1" applyFill="1" applyBorder="1" applyAlignment="1" applyProtection="1">
      <alignment horizontal="center" vertical="center"/>
      <protection locked="0"/>
    </xf>
    <xf numFmtId="49" fontId="49" fillId="0" borderId="108" xfId="0" applyNumberFormat="1" applyFont="1" applyBorder="1" applyAlignment="1" applyProtection="1">
      <alignment horizontal="center" vertical="center"/>
      <protection locked="0"/>
    </xf>
    <xf numFmtId="49" fontId="49" fillId="0" borderId="33" xfId="0" applyNumberFormat="1" applyFont="1" applyBorder="1" applyAlignment="1" applyProtection="1">
      <alignment horizontal="center" vertical="center"/>
      <protection locked="0"/>
    </xf>
    <xf numFmtId="49" fontId="49" fillId="0" borderId="76" xfId="0" applyNumberFormat="1" applyFont="1" applyBorder="1" applyAlignment="1" applyProtection="1">
      <alignment horizontal="center" vertical="center"/>
      <protection locked="0"/>
    </xf>
    <xf numFmtId="0" fontId="0" fillId="11" borderId="162" xfId="0" applyFill="1" applyBorder="1" applyAlignment="1">
      <alignment horizontal="left" vertical="center"/>
    </xf>
    <xf numFmtId="0" fontId="19" fillId="0" borderId="0" xfId="0" applyFont="1" applyBorder="1" applyAlignment="1">
      <alignment horizontal="center" vertical="center"/>
    </xf>
    <xf numFmtId="0" fontId="118" fillId="0" borderId="55" xfId="3" applyFill="1" applyBorder="1" applyAlignment="1" applyProtection="1">
      <alignment vertical="center"/>
      <protection locked="0" hidden="1"/>
    </xf>
    <xf numFmtId="0" fontId="68" fillId="0" borderId="170" xfId="0" applyFont="1" applyFill="1" applyBorder="1" applyAlignment="1" applyProtection="1">
      <alignment vertical="center"/>
      <protection locked="0" hidden="1"/>
    </xf>
    <xf numFmtId="0" fontId="68" fillId="0" borderId="23" xfId="0" applyFont="1" applyFill="1" applyBorder="1" applyAlignment="1" applyProtection="1">
      <alignment vertical="center"/>
      <protection locked="0" hidden="1"/>
    </xf>
    <xf numFmtId="0" fontId="0" fillId="0" borderId="108" xfId="0" applyFont="1" applyBorder="1" applyAlignment="1" applyProtection="1">
      <alignment horizontal="left" vertical="center" indent="1"/>
      <protection locked="0"/>
    </xf>
    <xf numFmtId="169" fontId="49" fillId="0" borderId="55" xfId="0" applyNumberFormat="1" applyFont="1" applyFill="1" applyBorder="1" applyAlignment="1" applyProtection="1">
      <alignment horizontal="center" vertical="center"/>
      <protection locked="0"/>
    </xf>
    <xf numFmtId="169" fontId="49" fillId="0" borderId="23" xfId="0" applyNumberFormat="1" applyFont="1" applyFill="1" applyBorder="1" applyAlignment="1" applyProtection="1">
      <alignment horizontal="center" vertical="center"/>
      <protection locked="0"/>
    </xf>
    <xf numFmtId="0" fontId="0" fillId="0" borderId="33" xfId="0" applyFont="1" applyBorder="1" applyAlignment="1" applyProtection="1">
      <alignment horizontal="left" vertical="center" indent="1"/>
      <protection locked="0"/>
    </xf>
    <xf numFmtId="0" fontId="0" fillId="0" borderId="76" xfId="0" applyFont="1" applyBorder="1" applyAlignment="1" applyProtection="1">
      <alignment horizontal="left" vertical="center" indent="1"/>
      <protection locked="0"/>
    </xf>
    <xf numFmtId="1" fontId="18" fillId="11" borderId="60" xfId="0" applyNumberFormat="1" applyFont="1" applyFill="1" applyBorder="1" applyAlignment="1" applyProtection="1">
      <alignment horizontal="left" vertical="center"/>
    </xf>
    <xf numFmtId="1" fontId="18" fillId="11" borderId="193" xfId="0" applyNumberFormat="1" applyFont="1" applyFill="1" applyBorder="1" applyAlignment="1" applyProtection="1">
      <alignment horizontal="left" vertical="center"/>
    </xf>
    <xf numFmtId="1" fontId="18" fillId="11" borderId="163" xfId="0" applyNumberFormat="1" applyFont="1" applyFill="1" applyBorder="1" applyAlignment="1" applyProtection="1">
      <alignment horizontal="left" vertical="center"/>
    </xf>
    <xf numFmtId="0" fontId="43" fillId="0" borderId="155" xfId="0" applyFont="1" applyBorder="1" applyAlignment="1" applyProtection="1">
      <alignment horizontal="left" vertical="center" indent="1"/>
      <protection locked="0"/>
    </xf>
    <xf numFmtId="0" fontId="43" fillId="0" borderId="106" xfId="0" applyFont="1" applyBorder="1" applyAlignment="1" applyProtection="1">
      <alignment horizontal="left" vertical="center" indent="1"/>
      <protection locked="0"/>
    </xf>
    <xf numFmtId="0" fontId="43" fillId="0" borderId="158" xfId="0" applyFont="1" applyBorder="1" applyAlignment="1" applyProtection="1">
      <alignment horizontal="left" vertical="center" indent="1"/>
      <protection locked="0"/>
    </xf>
    <xf numFmtId="0" fontId="43" fillId="0" borderId="73" xfId="0" applyFont="1" applyBorder="1" applyAlignment="1" applyProtection="1">
      <alignment horizontal="left" vertical="center" indent="1"/>
      <protection locked="0"/>
    </xf>
    <xf numFmtId="0" fontId="43" fillId="0" borderId="81" xfId="0" applyFont="1" applyBorder="1" applyAlignment="1" applyProtection="1">
      <alignment horizontal="left" vertical="center" indent="1"/>
      <protection locked="0"/>
    </xf>
    <xf numFmtId="0" fontId="43" fillId="0" borderId="180" xfId="0" applyFont="1" applyBorder="1" applyAlignment="1" applyProtection="1">
      <alignment horizontal="left" vertical="center" indent="1"/>
      <protection locked="0"/>
    </xf>
    <xf numFmtId="0" fontId="19" fillId="0" borderId="187" xfId="0" applyFont="1" applyBorder="1" applyAlignment="1">
      <alignment horizontal="left" vertical="top"/>
    </xf>
    <xf numFmtId="0" fontId="19" fillId="0" borderId="165" xfId="0" applyFont="1" applyBorder="1" applyAlignment="1">
      <alignment horizontal="left" vertical="top"/>
    </xf>
    <xf numFmtId="0" fontId="19" fillId="0" borderId="199" xfId="0" applyFont="1" applyBorder="1" applyAlignment="1">
      <alignment horizontal="left" vertical="top"/>
    </xf>
    <xf numFmtId="0" fontId="0" fillId="0" borderId="165" xfId="0" applyBorder="1" applyAlignment="1">
      <alignment horizontal="left" vertical="center" wrapText="1" indent="1"/>
    </xf>
    <xf numFmtId="0" fontId="0" fillId="0" borderId="0" xfId="0" applyBorder="1" applyAlignment="1">
      <alignment horizontal="left" vertical="center" wrapText="1" indent="1"/>
    </xf>
    <xf numFmtId="0" fontId="0" fillId="0" borderId="170" xfId="0" applyBorder="1" applyAlignment="1">
      <alignment horizontal="left" vertical="center" wrapText="1" indent="1"/>
    </xf>
    <xf numFmtId="0" fontId="107" fillId="0" borderId="165" xfId="0" applyFont="1" applyFill="1" applyBorder="1" applyAlignment="1">
      <alignment horizontal="left" vertical="top" wrapText="1"/>
    </xf>
    <xf numFmtId="0" fontId="107" fillId="0" borderId="199" xfId="0" applyFont="1" applyFill="1" applyBorder="1" applyAlignment="1">
      <alignment horizontal="left" vertical="top" wrapText="1"/>
    </xf>
    <xf numFmtId="0" fontId="43" fillId="0" borderId="183" xfId="0" applyFont="1" applyBorder="1" applyAlignment="1" applyProtection="1">
      <alignment horizontal="left" vertical="center" indent="1"/>
      <protection locked="0"/>
    </xf>
    <xf numFmtId="0" fontId="43" fillId="0" borderId="172" xfId="0" applyFont="1" applyBorder="1" applyAlignment="1" applyProtection="1">
      <alignment horizontal="left" vertical="center" indent="1"/>
      <protection locked="0"/>
    </xf>
    <xf numFmtId="0" fontId="43" fillId="0" borderId="184" xfId="0" applyFont="1" applyBorder="1" applyAlignment="1" applyProtection="1">
      <alignment horizontal="left" vertical="center" indent="1"/>
      <protection locked="0"/>
    </xf>
    <xf numFmtId="0" fontId="43" fillId="0" borderId="81" xfId="0" applyFont="1" applyBorder="1" applyAlignment="1" applyProtection="1">
      <alignment horizontal="left" vertical="center"/>
      <protection locked="0"/>
    </xf>
    <xf numFmtId="0" fontId="43" fillId="0" borderId="180" xfId="0" applyFont="1" applyBorder="1" applyAlignment="1" applyProtection="1">
      <alignment horizontal="left" vertical="center"/>
      <protection locked="0"/>
    </xf>
    <xf numFmtId="0" fontId="43" fillId="0" borderId="91" xfId="0" applyFont="1" applyBorder="1" applyAlignment="1" applyProtection="1">
      <alignment horizontal="left" vertical="center"/>
      <protection locked="0"/>
    </xf>
    <xf numFmtId="0" fontId="43" fillId="0" borderId="179" xfId="0" applyFont="1" applyBorder="1" applyAlignment="1" applyProtection="1">
      <alignment horizontal="left" vertical="center"/>
      <protection locked="0"/>
    </xf>
    <xf numFmtId="0" fontId="45" fillId="11" borderId="193" xfId="0" applyFont="1" applyFill="1" applyBorder="1" applyAlignment="1" applyProtection="1">
      <alignment horizontal="left" vertical="center" indent="1"/>
    </xf>
    <xf numFmtId="0" fontId="19" fillId="2" borderId="139" xfId="0" applyFont="1" applyFill="1" applyBorder="1" applyAlignment="1" applyProtection="1">
      <alignment horizontal="right" vertical="center"/>
      <protection hidden="1"/>
    </xf>
    <xf numFmtId="0" fontId="0" fillId="0" borderId="26" xfId="0" applyBorder="1" applyAlignment="1" applyProtection="1">
      <alignment vertical="center"/>
      <protection hidden="1"/>
    </xf>
    <xf numFmtId="0" fontId="17" fillId="5" borderId="140" xfId="0" applyFont="1" applyFill="1" applyBorder="1" applyAlignment="1" applyProtection="1">
      <alignment horizontal="left" vertical="center" indent="1"/>
      <protection locked="0" hidden="1"/>
    </xf>
    <xf numFmtId="0" fontId="0" fillId="0" borderId="141" xfId="0" applyBorder="1" applyAlignment="1" applyProtection="1">
      <alignment horizontal="left" vertical="center" indent="1"/>
      <protection locked="0" hidden="1"/>
    </xf>
    <xf numFmtId="0" fontId="0" fillId="0" borderId="142" xfId="0" applyBorder="1" applyAlignment="1" applyProtection="1">
      <alignment horizontal="left" vertical="center" indent="1"/>
      <protection locked="0" hidden="1"/>
    </xf>
    <xf numFmtId="0" fontId="0" fillId="0" borderId="38" xfId="0" applyBorder="1" applyAlignment="1" applyProtection="1">
      <alignment horizontal="left" vertical="center" indent="1"/>
      <protection locked="0" hidden="1"/>
    </xf>
    <xf numFmtId="0" fontId="72" fillId="2" borderId="143" xfId="0" applyNumberFormat="1" applyFont="1" applyFill="1" applyBorder="1" applyAlignment="1" applyProtection="1">
      <alignment horizontal="center" vertical="center"/>
      <protection hidden="1"/>
    </xf>
    <xf numFmtId="0" fontId="72" fillId="2" borderId="144" xfId="0" applyNumberFormat="1" applyFont="1" applyFill="1" applyBorder="1" applyAlignment="1" applyProtection="1">
      <alignment horizontal="center" vertical="center"/>
      <protection hidden="1"/>
    </xf>
    <xf numFmtId="0" fontId="19" fillId="5" borderId="145" xfId="0" applyFont="1" applyFill="1" applyBorder="1" applyAlignment="1" applyProtection="1">
      <alignment horizontal="left" vertical="top"/>
      <protection hidden="1"/>
    </xf>
    <xf numFmtId="0" fontId="0" fillId="0" borderId="23" xfId="0" applyBorder="1" applyProtection="1">
      <protection hidden="1"/>
    </xf>
    <xf numFmtId="0" fontId="18" fillId="2" borderId="27" xfId="0" applyFont="1" applyFill="1" applyBorder="1" applyAlignment="1" applyProtection="1">
      <alignment horizontal="center" vertical="center"/>
      <protection hidden="1"/>
    </xf>
    <xf numFmtId="0" fontId="18" fillId="2" borderId="146" xfId="0" applyFont="1" applyFill="1" applyBorder="1" applyAlignment="1" applyProtection="1">
      <alignment horizontal="center" vertical="center"/>
      <protection hidden="1"/>
    </xf>
    <xf numFmtId="2" fontId="18" fillId="0" borderId="171" xfId="0" applyNumberFormat="1" applyFont="1" applyBorder="1" applyAlignment="1" applyProtection="1">
      <alignment horizontal="center" vertical="center"/>
      <protection hidden="1"/>
    </xf>
    <xf numFmtId="2" fontId="18" fillId="0" borderId="146" xfId="0" applyNumberFormat="1" applyFont="1" applyBorder="1" applyAlignment="1" applyProtection="1">
      <alignment horizontal="center" vertical="center"/>
      <protection hidden="1"/>
    </xf>
    <xf numFmtId="0" fontId="12" fillId="2" borderId="365" xfId="0" applyFont="1" applyFill="1" applyBorder="1" applyAlignment="1" applyProtection="1">
      <alignment horizontal="center" vertical="center"/>
      <protection hidden="1"/>
    </xf>
    <xf numFmtId="0" fontId="12" fillId="2" borderId="366" xfId="0" applyFont="1" applyFill="1" applyBorder="1" applyAlignment="1" applyProtection="1">
      <alignment horizontal="center" vertical="center"/>
      <protection hidden="1"/>
    </xf>
    <xf numFmtId="0" fontId="202" fillId="2" borderId="364" xfId="0" applyFont="1" applyFill="1" applyBorder="1" applyAlignment="1" applyProtection="1">
      <alignment horizontal="center" vertical="center"/>
      <protection hidden="1"/>
    </xf>
    <xf numFmtId="0" fontId="202" fillId="2" borderId="0" xfId="0" applyFont="1" applyFill="1" applyBorder="1" applyAlignment="1" applyProtection="1">
      <alignment horizontal="center" vertical="center"/>
      <protection hidden="1"/>
    </xf>
    <xf numFmtId="0" fontId="72" fillId="2" borderId="148" xfId="0" applyNumberFormat="1" applyFont="1" applyFill="1" applyBorder="1" applyAlignment="1" applyProtection="1">
      <alignment horizontal="center"/>
      <protection hidden="1"/>
    </xf>
    <xf numFmtId="0" fontId="70" fillId="2" borderId="350" xfId="0" applyNumberFormat="1" applyFont="1" applyFill="1" applyBorder="1" applyAlignment="1" applyProtection="1">
      <alignment horizontal="center" vertical="center"/>
      <protection hidden="1"/>
    </xf>
    <xf numFmtId="0" fontId="70" fillId="2" borderId="351" xfId="0" applyNumberFormat="1" applyFont="1" applyFill="1" applyBorder="1" applyAlignment="1" applyProtection="1">
      <alignment horizontal="center" vertical="center"/>
      <protection hidden="1"/>
    </xf>
    <xf numFmtId="0" fontId="72" fillId="2" borderId="0" xfId="0" applyFont="1" applyFill="1" applyBorder="1" applyAlignment="1" applyProtection="1">
      <alignment horizontal="center"/>
      <protection hidden="1"/>
    </xf>
    <xf numFmtId="0" fontId="18" fillId="2" borderId="13" xfId="0" applyFont="1" applyFill="1" applyBorder="1" applyAlignment="1" applyProtection="1">
      <alignment horizontal="left" vertical="center" wrapText="1" indent="2"/>
      <protection hidden="1"/>
    </xf>
    <xf numFmtId="0" fontId="18" fillId="2" borderId="11" xfId="0" applyFont="1" applyFill="1" applyBorder="1" applyAlignment="1" applyProtection="1">
      <alignment horizontal="left" indent="2"/>
      <protection hidden="1"/>
    </xf>
    <xf numFmtId="0" fontId="17" fillId="2" borderId="6" xfId="0" applyFont="1" applyFill="1" applyBorder="1" applyAlignment="1" applyProtection="1">
      <alignment horizontal="center" vertical="center" wrapText="1"/>
      <protection hidden="1"/>
    </xf>
    <xf numFmtId="14" fontId="134" fillId="0" borderId="0" xfId="0" applyNumberFormat="1" applyFont="1" applyFill="1" applyBorder="1" applyAlignment="1" applyProtection="1">
      <alignment horizontal="left" vertical="center"/>
      <protection hidden="1"/>
    </xf>
    <xf numFmtId="1" fontId="176" fillId="2" borderId="0" xfId="0" applyNumberFormat="1" applyFont="1" applyFill="1" applyBorder="1" applyAlignment="1" applyProtection="1">
      <alignment horizontal="center" vertical="center"/>
      <protection hidden="1"/>
    </xf>
    <xf numFmtId="49" fontId="126" fillId="0" borderId="0" xfId="0" applyNumberFormat="1" applyFont="1" applyFill="1" applyBorder="1" applyAlignment="1" applyProtection="1">
      <alignment horizontal="left"/>
    </xf>
    <xf numFmtId="165" fontId="42" fillId="2" borderId="7" xfId="0" applyNumberFormat="1" applyFont="1" applyFill="1" applyBorder="1" applyAlignment="1" applyProtection="1">
      <alignment horizontal="center" vertical="center" wrapText="1"/>
      <protection hidden="1"/>
    </xf>
    <xf numFmtId="165" fontId="42" fillId="2" borderId="60" xfId="0" applyNumberFormat="1" applyFont="1" applyFill="1" applyBorder="1" applyAlignment="1" applyProtection="1">
      <alignment horizontal="center" vertical="center" wrapText="1"/>
      <protection hidden="1"/>
    </xf>
    <xf numFmtId="0" fontId="44" fillId="0" borderId="7" xfId="0" applyFont="1" applyBorder="1" applyAlignment="1" applyProtection="1">
      <alignment horizontal="center" vertical="center" wrapText="1"/>
      <protection hidden="1"/>
    </xf>
    <xf numFmtId="0" fontId="44" fillId="0" borderId="147" xfId="0" applyFont="1" applyBorder="1" applyAlignment="1" applyProtection="1">
      <alignment horizontal="center" vertical="center" wrapText="1"/>
      <protection hidden="1"/>
    </xf>
    <xf numFmtId="1" fontId="47" fillId="2" borderId="233" xfId="0" applyNumberFormat="1" applyFont="1" applyFill="1" applyBorder="1" applyAlignment="1" applyProtection="1">
      <alignment horizontal="right" vertical="center"/>
      <protection hidden="1"/>
    </xf>
    <xf numFmtId="1" fontId="119" fillId="0" borderId="0" xfId="0" applyNumberFormat="1" applyFont="1" applyFill="1" applyBorder="1" applyAlignment="1" applyProtection="1">
      <alignment horizontal="left" vertical="center" wrapText="1"/>
      <protection hidden="1"/>
    </xf>
    <xf numFmtId="0" fontId="119" fillId="0" borderId="0" xfId="0" applyNumberFormat="1" applyFont="1" applyFill="1" applyBorder="1" applyAlignment="1" applyProtection="1">
      <alignment horizontal="left" vertical="center" wrapText="1"/>
      <protection hidden="1"/>
    </xf>
    <xf numFmtId="168" fontId="27" fillId="2" borderId="46" xfId="1" applyNumberFormat="1" applyFont="1" applyFill="1" applyBorder="1" applyAlignment="1" applyProtection="1">
      <alignment horizontal="right" vertical="center"/>
      <protection hidden="1"/>
    </xf>
    <xf numFmtId="168" fontId="27" fillId="2" borderId="45" xfId="1" applyNumberFormat="1" applyFont="1" applyFill="1" applyBorder="1" applyAlignment="1" applyProtection="1">
      <alignment horizontal="right" vertical="center"/>
      <protection hidden="1"/>
    </xf>
    <xf numFmtId="4" fontId="26" fillId="5" borderId="199" xfId="41" applyNumberFormat="1" applyFont="1" applyFill="1" applyBorder="1" applyAlignment="1" applyProtection="1">
      <alignment horizontal="right" vertical="center"/>
      <protection locked="0"/>
    </xf>
    <xf numFmtId="4" fontId="26" fillId="5" borderId="23" xfId="41" applyNumberFormat="1" applyFont="1" applyFill="1" applyBorder="1" applyAlignment="1" applyProtection="1">
      <alignment horizontal="right" vertical="center"/>
      <protection locked="0"/>
    </xf>
    <xf numFmtId="4" fontId="26" fillId="5" borderId="305" xfId="41" applyNumberFormat="1" applyFont="1" applyFill="1" applyBorder="1" applyAlignment="1" applyProtection="1">
      <alignment horizontal="center" vertical="center"/>
      <protection locked="0"/>
    </xf>
    <xf numFmtId="4" fontId="26" fillId="5" borderId="169" xfId="41" applyNumberFormat="1" applyFont="1" applyFill="1" applyBorder="1" applyAlignment="1" applyProtection="1">
      <alignment horizontal="center" vertical="center"/>
      <protection locked="0"/>
    </xf>
    <xf numFmtId="0" fontId="32" fillId="2" borderId="335" xfId="41" applyFont="1" applyFill="1" applyBorder="1" applyAlignment="1" applyProtection="1">
      <alignment horizontal="left" vertical="center" wrapText="1"/>
      <protection hidden="1"/>
    </xf>
    <xf numFmtId="2" fontId="27" fillId="12" borderId="336" xfId="41" applyNumberFormat="1" applyFont="1" applyFill="1" applyBorder="1" applyAlignment="1" applyProtection="1">
      <alignment horizontal="center" vertical="center"/>
    </xf>
    <xf numFmtId="2" fontId="27" fillId="12" borderId="354" xfId="41" applyNumberFormat="1" applyFont="1" applyFill="1" applyBorder="1" applyAlignment="1" applyProtection="1">
      <alignment horizontal="center" vertical="center"/>
    </xf>
    <xf numFmtId="168" fontId="27" fillId="2" borderId="65" xfId="1" applyNumberFormat="1" applyFont="1" applyFill="1" applyBorder="1" applyAlignment="1" applyProtection="1">
      <alignment horizontal="right" vertical="center"/>
      <protection hidden="1"/>
    </xf>
    <xf numFmtId="0" fontId="32" fillId="2" borderId="0" xfId="41" applyFont="1" applyFill="1" applyBorder="1" applyAlignment="1" applyProtection="1">
      <alignment horizontal="right" vertical="center" wrapText="1"/>
      <protection hidden="1"/>
    </xf>
    <xf numFmtId="0" fontId="32" fillId="2" borderId="338" xfId="41" applyFont="1" applyFill="1" applyBorder="1" applyAlignment="1" applyProtection="1">
      <alignment horizontal="left" vertical="center" wrapText="1"/>
      <protection hidden="1"/>
    </xf>
    <xf numFmtId="4" fontId="26" fillId="5" borderId="305" xfId="41" applyNumberFormat="1" applyFont="1" applyFill="1" applyBorder="1" applyAlignment="1" applyProtection="1">
      <alignment horizontal="right" vertical="center"/>
      <protection locked="0"/>
    </xf>
    <xf numFmtId="4" fontId="26" fillId="5" borderId="169" xfId="41" applyNumberFormat="1" applyFont="1" applyFill="1" applyBorder="1" applyAlignment="1" applyProtection="1">
      <alignment horizontal="right" vertical="center"/>
      <protection locked="0"/>
    </xf>
    <xf numFmtId="0" fontId="28" fillId="12" borderId="170" xfId="41" applyNumberFormat="1" applyFont="1" applyFill="1" applyBorder="1" applyAlignment="1" applyProtection="1">
      <alignment horizontal="right" vertical="center" wrapText="1"/>
      <protection hidden="1"/>
    </xf>
    <xf numFmtId="0" fontId="32" fillId="2" borderId="193" xfId="41" applyFont="1" applyFill="1" applyBorder="1" applyAlignment="1" applyProtection="1">
      <alignment vertical="center" wrapText="1"/>
      <protection hidden="1"/>
    </xf>
    <xf numFmtId="0" fontId="32" fillId="2" borderId="352" xfId="41" applyFont="1" applyFill="1" applyBorder="1" applyAlignment="1" applyProtection="1">
      <alignment vertical="center" wrapText="1"/>
      <protection hidden="1"/>
    </xf>
    <xf numFmtId="4" fontId="26" fillId="5" borderId="38" xfId="41" applyNumberFormat="1" applyFont="1" applyFill="1" applyBorder="1" applyAlignment="1" applyProtection="1">
      <alignment horizontal="right" vertical="center"/>
      <protection locked="0"/>
    </xf>
    <xf numFmtId="0" fontId="32" fillId="2" borderId="289" xfId="41" applyFont="1" applyFill="1" applyBorder="1" applyAlignment="1" applyProtection="1">
      <alignment horizontal="center" vertical="center" wrapText="1"/>
      <protection hidden="1"/>
    </xf>
    <xf numFmtId="0" fontId="32" fillId="2" borderId="290" xfId="41" applyFont="1" applyFill="1" applyBorder="1" applyAlignment="1" applyProtection="1">
      <alignment horizontal="center" vertical="center" wrapText="1"/>
      <protection hidden="1"/>
    </xf>
    <xf numFmtId="0" fontId="23" fillId="2" borderId="291" xfId="41" applyFont="1" applyFill="1" applyBorder="1" applyAlignment="1" applyProtection="1">
      <alignment horizontal="center" vertical="center" wrapText="1"/>
      <protection hidden="1"/>
    </xf>
    <xf numFmtId="0" fontId="23" fillId="2" borderId="45" xfId="41" applyFont="1" applyFill="1" applyBorder="1" applyAlignment="1" applyProtection="1">
      <alignment horizontal="center" vertical="center" wrapText="1"/>
      <protection hidden="1"/>
    </xf>
    <xf numFmtId="0" fontId="27" fillId="2" borderId="165" xfId="41" applyFont="1" applyFill="1" applyBorder="1" applyAlignment="1" applyProtection="1">
      <alignment vertical="center"/>
      <protection hidden="1"/>
    </xf>
    <xf numFmtId="0" fontId="27" fillId="2" borderId="199" xfId="41" applyFont="1" applyFill="1" applyBorder="1" applyAlignment="1" applyProtection="1">
      <alignment vertical="center"/>
      <protection hidden="1"/>
    </xf>
    <xf numFmtId="4" fontId="23" fillId="0" borderId="190" xfId="41" applyNumberFormat="1" applyFont="1" applyFill="1" applyBorder="1" applyAlignment="1" applyProtection="1">
      <alignment horizontal="right" vertical="center"/>
    </xf>
    <xf numFmtId="4" fontId="23" fillId="0" borderId="169" xfId="41" applyNumberFormat="1" applyFont="1" applyFill="1" applyBorder="1" applyAlignment="1" applyProtection="1">
      <alignment horizontal="right" vertical="center"/>
    </xf>
    <xf numFmtId="168" fontId="23" fillId="2" borderId="46" xfId="1" applyNumberFormat="1" applyFont="1" applyFill="1" applyBorder="1" applyAlignment="1" applyProtection="1">
      <alignment horizontal="right" vertical="center"/>
      <protection hidden="1"/>
    </xf>
    <xf numFmtId="168" fontId="23" fillId="2" borderId="45" xfId="1" applyNumberFormat="1" applyFont="1" applyFill="1" applyBorder="1" applyAlignment="1" applyProtection="1">
      <alignment horizontal="right" vertical="center"/>
      <protection hidden="1"/>
    </xf>
    <xf numFmtId="0" fontId="28" fillId="2" borderId="170" xfId="41" applyFont="1" applyFill="1" applyBorder="1" applyAlignment="1" applyProtection="1">
      <alignment horizontal="left" vertical="center" wrapText="1"/>
      <protection hidden="1"/>
    </xf>
    <xf numFmtId="0" fontId="28" fillId="2" borderId="23" xfId="41" applyFont="1" applyFill="1" applyBorder="1" applyAlignment="1" applyProtection="1">
      <alignment horizontal="left" vertical="center" wrapText="1"/>
      <protection hidden="1"/>
    </xf>
    <xf numFmtId="0" fontId="5" fillId="2" borderId="0" xfId="41" applyFont="1" applyFill="1" applyAlignment="1" applyProtection="1">
      <alignment horizontal="left" vertical="center" wrapText="1" indent="1"/>
      <protection hidden="1"/>
    </xf>
    <xf numFmtId="1" fontId="157" fillId="2" borderId="0" xfId="41" applyNumberFormat="1" applyFont="1" applyFill="1" applyAlignment="1" applyProtection="1">
      <alignment horizontal="center" vertical="center"/>
      <protection hidden="1"/>
    </xf>
    <xf numFmtId="0" fontId="157" fillId="2" borderId="0" xfId="41" applyNumberFormat="1" applyFont="1" applyFill="1" applyAlignment="1" applyProtection="1">
      <alignment horizontal="center" vertical="center"/>
      <protection hidden="1"/>
    </xf>
    <xf numFmtId="0" fontId="10" fillId="2" borderId="0" xfId="41" applyFont="1" applyFill="1" applyAlignment="1" applyProtection="1">
      <alignment horizontal="center"/>
      <protection hidden="1"/>
    </xf>
    <xf numFmtId="0" fontId="10" fillId="2" borderId="0" xfId="41" applyFont="1" applyFill="1" applyAlignment="1" applyProtection="1">
      <alignment horizontal="right"/>
      <protection hidden="1"/>
    </xf>
    <xf numFmtId="0" fontId="105" fillId="2" borderId="0" xfId="41" applyFont="1" applyFill="1" applyAlignment="1" applyProtection="1">
      <alignment horizontal="center"/>
      <protection hidden="1"/>
    </xf>
    <xf numFmtId="4" fontId="26" fillId="5" borderId="3" xfId="41" applyNumberFormat="1" applyFont="1" applyFill="1" applyBorder="1" applyAlignment="1" applyProtection="1">
      <alignment horizontal="right" vertical="center"/>
      <protection locked="0"/>
    </xf>
    <xf numFmtId="0" fontId="32" fillId="2" borderId="50" xfId="41" applyFont="1" applyFill="1" applyBorder="1" applyAlignment="1" applyProtection="1">
      <alignment horizontal="center" vertical="center"/>
      <protection hidden="1"/>
    </xf>
    <xf numFmtId="0" fontId="32" fillId="2" borderId="167" xfId="41" applyFont="1" applyFill="1" applyBorder="1" applyAlignment="1" applyProtection="1">
      <alignment horizontal="center" vertical="center"/>
      <protection hidden="1"/>
    </xf>
    <xf numFmtId="0" fontId="27" fillId="2" borderId="0" xfId="41" applyFont="1" applyFill="1" applyBorder="1" applyAlignment="1" applyProtection="1">
      <protection hidden="1"/>
    </xf>
    <xf numFmtId="0" fontId="27" fillId="2" borderId="38" xfId="41" applyFont="1" applyFill="1" applyBorder="1" applyAlignment="1" applyProtection="1">
      <protection hidden="1"/>
    </xf>
    <xf numFmtId="4" fontId="23" fillId="2" borderId="3" xfId="41" applyNumberFormat="1" applyFont="1" applyFill="1" applyBorder="1" applyAlignment="1" applyProtection="1">
      <alignment horizontal="right" vertical="center"/>
      <protection hidden="1"/>
    </xf>
    <xf numFmtId="4" fontId="23" fillId="2" borderId="169" xfId="41" applyNumberFormat="1" applyFont="1" applyFill="1" applyBorder="1" applyAlignment="1" applyProtection="1">
      <alignment horizontal="right" vertical="center"/>
      <protection hidden="1"/>
    </xf>
    <xf numFmtId="168" fontId="23" fillId="2" borderId="65" xfId="1" applyNumberFormat="1" applyFont="1" applyFill="1" applyBorder="1" applyAlignment="1" applyProtection="1">
      <alignment vertical="center"/>
      <protection hidden="1"/>
    </xf>
    <xf numFmtId="168" fontId="23" fillId="2" borderId="45" xfId="1" applyNumberFormat="1" applyFont="1" applyFill="1" applyBorder="1" applyAlignment="1" applyProtection="1">
      <alignment vertical="center"/>
      <protection hidden="1"/>
    </xf>
    <xf numFmtId="0" fontId="32" fillId="2" borderId="170" xfId="41" applyFont="1" applyFill="1" applyBorder="1" applyAlignment="1" applyProtection="1">
      <alignment horizontal="left" vertical="center" wrapText="1"/>
      <protection hidden="1"/>
    </xf>
    <xf numFmtId="0" fontId="204" fillId="15" borderId="272" xfId="41" applyFont="1" applyFill="1" applyBorder="1" applyAlignment="1">
      <alignment horizontal="left" vertical="center" wrapText="1"/>
    </xf>
    <xf numFmtId="0" fontId="204" fillId="15" borderId="273" xfId="41" applyFont="1" applyFill="1" applyBorder="1" applyAlignment="1">
      <alignment horizontal="left" vertical="center" wrapText="1"/>
    </xf>
    <xf numFmtId="0" fontId="204" fillId="15" borderId="234" xfId="41" applyFont="1" applyFill="1" applyBorder="1" applyAlignment="1">
      <alignment horizontal="left" vertical="center" wrapText="1"/>
    </xf>
    <xf numFmtId="0" fontId="22" fillId="2" borderId="173" xfId="41" applyFont="1" applyFill="1" applyBorder="1" applyAlignment="1" applyProtection="1">
      <alignment horizontal="right"/>
      <protection locked="0"/>
    </xf>
    <xf numFmtId="0" fontId="41" fillId="2" borderId="162" xfId="41" applyFont="1" applyFill="1" applyBorder="1" applyAlignment="1" applyProtection="1">
      <alignment horizontal="center" vertical="center"/>
      <protection hidden="1"/>
    </xf>
    <xf numFmtId="0" fontId="23" fillId="2" borderId="162" xfId="41" applyFont="1" applyFill="1" applyBorder="1" applyAlignment="1" applyProtection="1">
      <alignment horizontal="center" vertical="center"/>
      <protection hidden="1"/>
    </xf>
    <xf numFmtId="0" fontId="23" fillId="2" borderId="60" xfId="41" applyFont="1" applyFill="1" applyBorder="1" applyAlignment="1" applyProtection="1">
      <alignment horizontal="center" vertical="center"/>
      <protection hidden="1"/>
    </xf>
    <xf numFmtId="0" fontId="23" fillId="2" borderId="235" xfId="41" applyFont="1" applyFill="1" applyBorder="1" applyAlignment="1" applyProtection="1">
      <alignment horizontal="center" vertical="center"/>
      <protection hidden="1"/>
    </xf>
    <xf numFmtId="0" fontId="22" fillId="2" borderId="162" xfId="41" applyFont="1" applyFill="1" applyBorder="1" applyAlignment="1" applyProtection="1">
      <alignment horizontal="left" vertical="center" indent="2"/>
      <protection hidden="1"/>
    </xf>
    <xf numFmtId="0" fontId="40" fillId="10" borderId="265" xfId="41" applyFont="1" applyFill="1" applyBorder="1" applyAlignment="1" applyProtection="1">
      <alignment horizontal="center" vertical="center"/>
      <protection locked="0" hidden="1"/>
    </xf>
    <xf numFmtId="0" fontId="40" fillId="10" borderId="269" xfId="41" applyFont="1" applyFill="1" applyBorder="1" applyAlignment="1" applyProtection="1">
      <alignment horizontal="center" vertical="center"/>
      <protection locked="0" hidden="1"/>
    </xf>
    <xf numFmtId="0" fontId="40" fillId="10" borderId="266" xfId="41" applyFont="1" applyFill="1" applyBorder="1" applyAlignment="1" applyProtection="1">
      <alignment horizontal="center" vertical="center"/>
      <protection locked="0" hidden="1"/>
    </xf>
    <xf numFmtId="2" fontId="167" fillId="2" borderId="162" xfId="41" applyNumberFormat="1" applyFont="1" applyFill="1" applyBorder="1" applyAlignment="1" applyProtection="1">
      <alignment horizontal="center" vertical="center"/>
      <protection hidden="1"/>
    </xf>
    <xf numFmtId="2" fontId="167" fillId="2" borderId="60" xfId="41" applyNumberFormat="1" applyFont="1" applyFill="1" applyBorder="1" applyAlignment="1" applyProtection="1">
      <alignment horizontal="center" vertical="center"/>
      <protection hidden="1"/>
    </xf>
    <xf numFmtId="2" fontId="167" fillId="2" borderId="235" xfId="41" applyNumberFormat="1" applyFont="1" applyFill="1" applyBorder="1" applyAlignment="1" applyProtection="1">
      <alignment horizontal="center" vertical="center"/>
      <protection hidden="1"/>
    </xf>
    <xf numFmtId="14" fontId="22" fillId="2" borderId="378" xfId="1" applyNumberFormat="1" applyFont="1" applyFill="1" applyBorder="1" applyAlignment="1" applyProtection="1">
      <alignment horizontal="center"/>
      <protection locked="0"/>
    </xf>
    <xf numFmtId="168" fontId="27" fillId="2" borderId="46" xfId="1" applyNumberFormat="1" applyFont="1" applyFill="1" applyBorder="1" applyAlignment="1" applyProtection="1">
      <alignment vertical="center"/>
      <protection hidden="1"/>
    </xf>
    <xf numFmtId="168" fontId="27" fillId="2" borderId="45" xfId="1" applyNumberFormat="1" applyFont="1" applyFill="1" applyBorder="1" applyAlignment="1" applyProtection="1">
      <alignment vertical="center"/>
      <protection hidden="1"/>
    </xf>
    <xf numFmtId="4" fontId="26" fillId="5" borderId="352" xfId="41" applyNumberFormat="1" applyFont="1" applyFill="1" applyBorder="1" applyAlignment="1" applyProtection="1">
      <alignment horizontal="right" vertical="center"/>
      <protection locked="0"/>
    </xf>
    <xf numFmtId="0" fontId="0" fillId="10" borderId="60" xfId="69" applyNumberFormat="1" applyFont="1" applyFill="1" applyBorder="1" applyAlignment="1" applyProtection="1">
      <alignment horizontal="left" vertical="center" indent="1"/>
      <protection locked="0"/>
    </xf>
    <xf numFmtId="0" fontId="0" fillId="10" borderId="193" xfId="69" applyNumberFormat="1" applyFont="1" applyFill="1" applyBorder="1" applyAlignment="1" applyProtection="1">
      <alignment horizontal="left" vertical="center" indent="1"/>
      <protection locked="0"/>
    </xf>
    <xf numFmtId="0" fontId="0" fillId="10" borderId="235" xfId="69" applyNumberFormat="1" applyFont="1" applyFill="1" applyBorder="1" applyAlignment="1" applyProtection="1">
      <alignment horizontal="left" vertical="center" indent="1"/>
      <protection locked="0"/>
    </xf>
    <xf numFmtId="0" fontId="0" fillId="10" borderId="265" xfId="69" applyNumberFormat="1" applyFont="1" applyFill="1" applyBorder="1" applyAlignment="1" applyProtection="1">
      <alignment horizontal="left" vertical="center" indent="1"/>
      <protection locked="0"/>
    </xf>
    <xf numFmtId="0" fontId="2" fillId="10" borderId="265" xfId="69" applyNumberFormat="1" applyFont="1" applyFill="1" applyBorder="1" applyAlignment="1" applyProtection="1">
      <alignment horizontal="left" vertical="center" indent="1"/>
      <protection locked="0"/>
    </xf>
    <xf numFmtId="1" fontId="179" fillId="0" borderId="0" xfId="69" applyNumberFormat="1" applyFont="1" applyFill="1" applyBorder="1" applyAlignment="1" applyProtection="1">
      <alignment horizontal="center"/>
    </xf>
    <xf numFmtId="0" fontId="180" fillId="0" borderId="0" xfId="69" applyNumberFormat="1" applyFont="1" applyFill="1" applyBorder="1" applyAlignment="1" applyProtection="1">
      <alignment horizontal="right" vertical="center"/>
    </xf>
    <xf numFmtId="0" fontId="17" fillId="0" borderId="265" xfId="69" applyNumberFormat="1" applyFont="1" applyFill="1" applyBorder="1" applyAlignment="1" applyProtection="1">
      <alignment horizontal="center" vertical="center"/>
      <protection locked="0"/>
    </xf>
    <xf numFmtId="0" fontId="2" fillId="10" borderId="269" xfId="69" applyNumberFormat="1" applyFont="1" applyFill="1" applyBorder="1" applyAlignment="1" applyProtection="1">
      <alignment horizontal="left" vertical="center" indent="1"/>
      <protection locked="0"/>
    </xf>
    <xf numFmtId="0" fontId="2" fillId="10" borderId="268" xfId="69" applyNumberFormat="1" applyFont="1" applyFill="1" applyBorder="1" applyAlignment="1" applyProtection="1">
      <alignment horizontal="left" vertical="center" indent="1"/>
      <protection locked="0"/>
    </xf>
    <xf numFmtId="0" fontId="2" fillId="10" borderId="266" xfId="69" applyNumberFormat="1" applyFont="1" applyFill="1" applyBorder="1" applyAlignment="1" applyProtection="1">
      <alignment horizontal="left" vertical="center" indent="1"/>
      <protection locked="0"/>
    </xf>
    <xf numFmtId="0" fontId="2" fillId="0" borderId="305" xfId="69" applyNumberFormat="1" applyFont="1" applyFill="1" applyBorder="1" applyAlignment="1" applyProtection="1">
      <alignment horizontal="center" vertical="center"/>
    </xf>
    <xf numFmtId="0" fontId="2" fillId="0" borderId="169" xfId="69" applyNumberFormat="1" applyFont="1" applyFill="1" applyBorder="1" applyAlignment="1" applyProtection="1">
      <alignment horizontal="center" vertical="center"/>
    </xf>
    <xf numFmtId="0" fontId="2" fillId="0" borderId="310" xfId="69" applyNumberFormat="1" applyFont="1" applyFill="1" applyBorder="1" applyAlignment="1" applyProtection="1">
      <alignment horizontal="left" vertical="center" indent="1"/>
    </xf>
    <xf numFmtId="0" fontId="2" fillId="0" borderId="165" xfId="69" applyNumberFormat="1" applyFont="1" applyFill="1" applyBorder="1" applyAlignment="1" applyProtection="1">
      <alignment horizontal="left" vertical="center" indent="1"/>
    </xf>
    <xf numFmtId="0" fontId="2" fillId="0" borderId="55" xfId="69" applyNumberFormat="1" applyFont="1" applyFill="1" applyBorder="1" applyAlignment="1" applyProtection="1">
      <alignment horizontal="left" vertical="center" indent="1"/>
    </xf>
    <xf numFmtId="0" fontId="2" fillId="0" borderId="170" xfId="69" applyNumberFormat="1" applyFont="1" applyFill="1" applyBorder="1" applyAlignment="1" applyProtection="1">
      <alignment horizontal="left" vertical="center" indent="1"/>
    </xf>
    <xf numFmtId="0" fontId="2" fillId="0" borderId="269" xfId="69" applyNumberFormat="1" applyFont="1" applyFill="1" applyBorder="1" applyAlignment="1" applyProtection="1">
      <alignment horizontal="left" vertical="center" indent="1"/>
      <protection locked="0"/>
    </xf>
    <xf numFmtId="0" fontId="2" fillId="0" borderId="268" xfId="69" applyNumberFormat="1" applyFont="1" applyFill="1" applyBorder="1" applyAlignment="1" applyProtection="1">
      <alignment horizontal="left" vertical="center" indent="1"/>
      <protection locked="0"/>
    </xf>
    <xf numFmtId="0" fontId="2" fillId="0" borderId="266" xfId="69" applyNumberFormat="1" applyFont="1" applyFill="1" applyBorder="1" applyAlignment="1" applyProtection="1">
      <alignment horizontal="left" vertical="center" indent="1"/>
      <protection locked="0"/>
    </xf>
    <xf numFmtId="0" fontId="0" fillId="10" borderId="269" xfId="69" applyNumberFormat="1" applyFont="1" applyFill="1" applyBorder="1" applyAlignment="1" applyProtection="1">
      <alignment horizontal="left" vertical="center" indent="1"/>
      <protection locked="0"/>
    </xf>
    <xf numFmtId="170" fontId="0" fillId="10" borderId="265" xfId="69" applyNumberFormat="1" applyFont="1" applyFill="1" applyBorder="1" applyAlignment="1" applyProtection="1">
      <alignment horizontal="left" vertical="center" indent="1"/>
      <protection locked="0"/>
    </xf>
    <xf numFmtId="170" fontId="2" fillId="10" borderId="265" xfId="69" applyNumberFormat="1" applyFont="1" applyFill="1" applyBorder="1" applyAlignment="1" applyProtection="1">
      <alignment horizontal="left" vertical="center" indent="1"/>
      <protection locked="0"/>
    </xf>
    <xf numFmtId="0" fontId="185" fillId="0" borderId="269" xfId="69" applyNumberFormat="1" applyFont="1" applyFill="1" applyBorder="1" applyAlignment="1" applyProtection="1">
      <alignment horizontal="center" vertical="center"/>
    </xf>
    <xf numFmtId="0" fontId="185" fillId="0" borderId="268" xfId="69" applyNumberFormat="1" applyFont="1" applyFill="1" applyBorder="1" applyAlignment="1" applyProtection="1">
      <alignment horizontal="center" vertical="center"/>
    </xf>
    <xf numFmtId="0" fontId="185" fillId="0" borderId="266" xfId="69" applyNumberFormat="1" applyFont="1" applyFill="1" applyBorder="1" applyAlignment="1" applyProtection="1">
      <alignment horizontal="center" vertical="center"/>
    </xf>
    <xf numFmtId="14" fontId="2" fillId="10" borderId="265" xfId="69" applyNumberFormat="1" applyFont="1" applyFill="1" applyBorder="1" applyAlignment="1" applyProtection="1">
      <alignment horizontal="left" vertical="center" indent="1"/>
      <protection locked="0"/>
    </xf>
    <xf numFmtId="0" fontId="182" fillId="0" borderId="0" xfId="69" applyNumberFormat="1" applyFont="1" applyFill="1" applyBorder="1" applyAlignment="1" applyProtection="1">
      <alignment horizontal="center" vertical="center"/>
      <protection locked="0"/>
    </xf>
    <xf numFmtId="0" fontId="179" fillId="0" borderId="269" xfId="69" applyNumberFormat="1" applyFont="1" applyFill="1" applyBorder="1" applyAlignment="1" applyProtection="1">
      <alignment horizontal="center" vertical="center"/>
    </xf>
    <xf numFmtId="0" fontId="179" fillId="0" borderId="268" xfId="69" applyNumberFormat="1" applyFont="1" applyFill="1" applyBorder="1" applyAlignment="1" applyProtection="1">
      <alignment horizontal="center" vertical="center"/>
    </xf>
    <xf numFmtId="0" fontId="179" fillId="0" borderId="266" xfId="69" applyNumberFormat="1" applyFont="1" applyFill="1" applyBorder="1" applyAlignment="1" applyProtection="1">
      <alignment horizontal="center" vertical="center"/>
    </xf>
    <xf numFmtId="0" fontId="2" fillId="0" borderId="305" xfId="69" applyNumberFormat="1" applyFont="1" applyFill="1" applyBorder="1" applyAlignment="1" applyProtection="1">
      <alignment horizontal="center" vertical="center" textRotation="90" wrapText="1"/>
      <protection locked="0"/>
    </xf>
    <xf numFmtId="0" fontId="2" fillId="0" borderId="3" xfId="69" applyNumberFormat="1" applyFont="1" applyFill="1" applyBorder="1" applyAlignment="1" applyProtection="1">
      <alignment horizontal="center" vertical="center" textRotation="90" wrapText="1"/>
      <protection locked="0"/>
    </xf>
    <xf numFmtId="0" fontId="2" fillId="0" borderId="169" xfId="69" applyNumberFormat="1" applyFont="1" applyFill="1" applyBorder="1" applyAlignment="1" applyProtection="1">
      <alignment horizontal="center" vertical="center" textRotation="90" wrapText="1"/>
      <protection locked="0"/>
    </xf>
    <xf numFmtId="0" fontId="11" fillId="0" borderId="376" xfId="68" applyFont="1" applyBorder="1" applyAlignment="1" applyProtection="1">
      <alignment horizontal="left" vertical="center"/>
      <protection locked="0"/>
    </xf>
    <xf numFmtId="0" fontId="11" fillId="0" borderId="377" xfId="68" applyFont="1" applyBorder="1" applyAlignment="1" applyProtection="1">
      <alignment horizontal="left" vertical="center"/>
      <protection locked="0"/>
    </xf>
    <xf numFmtId="0" fontId="11" fillId="10" borderId="376" xfId="68" applyFont="1" applyFill="1" applyBorder="1" applyAlignment="1" applyProtection="1">
      <alignment horizontal="left" vertical="center"/>
      <protection locked="0"/>
    </xf>
    <xf numFmtId="0" fontId="11" fillId="10" borderId="377" xfId="68" applyFont="1" applyFill="1" applyBorder="1" applyAlignment="1" applyProtection="1">
      <alignment horizontal="left" vertical="center"/>
      <protection locked="0"/>
    </xf>
    <xf numFmtId="0" fontId="11" fillId="10" borderId="376" xfId="69" applyNumberFormat="1" applyFont="1" applyFill="1" applyBorder="1" applyAlignment="1" applyProtection="1">
      <alignment vertical="center"/>
      <protection locked="0"/>
    </xf>
    <xf numFmtId="0" fontId="11" fillId="10" borderId="377" xfId="69" applyNumberFormat="1" applyFont="1" applyFill="1" applyBorder="1" applyAlignment="1" applyProtection="1">
      <alignment vertical="center"/>
      <protection locked="0"/>
    </xf>
    <xf numFmtId="0" fontId="62" fillId="0" borderId="269" xfId="69" applyNumberFormat="1" applyFont="1" applyFill="1" applyBorder="1" applyAlignment="1" applyProtection="1">
      <alignment horizontal="left" vertical="center" indent="1"/>
    </xf>
    <xf numFmtId="0" fontId="62" fillId="0" borderId="268" xfId="69" applyNumberFormat="1" applyFont="1" applyFill="1" applyBorder="1" applyAlignment="1" applyProtection="1">
      <alignment horizontal="left" vertical="center" indent="1"/>
    </xf>
    <xf numFmtId="0" fontId="62" fillId="0" borderId="266" xfId="69" applyNumberFormat="1" applyFont="1" applyFill="1" applyBorder="1" applyAlignment="1" applyProtection="1">
      <alignment horizontal="left" vertical="center" indent="1"/>
    </xf>
    <xf numFmtId="0" fontId="2" fillId="0" borderId="67" xfId="69" quotePrefix="1" applyNumberFormat="1" applyFont="1" applyFill="1" applyBorder="1" applyAlignment="1" applyProtection="1">
      <alignment horizontal="left" vertical="center"/>
    </xf>
    <xf numFmtId="0" fontId="2" fillId="0" borderId="0" xfId="69" quotePrefix="1" applyNumberFormat="1" applyFont="1" applyFill="1" applyBorder="1" applyAlignment="1" applyProtection="1">
      <alignment horizontal="left" vertical="center"/>
    </xf>
    <xf numFmtId="0" fontId="2" fillId="0" borderId="265" xfId="69" applyNumberFormat="1" applyFont="1" applyFill="1" applyBorder="1" applyAlignment="1" applyProtection="1">
      <alignment horizontal="center" vertical="center" textRotation="90" wrapText="1"/>
      <protection locked="0"/>
    </xf>
    <xf numFmtId="0" fontId="11" fillId="0" borderId="376" xfId="68" quotePrefix="1" applyFont="1" applyBorder="1" applyAlignment="1" applyProtection="1">
      <alignment horizontal="left" vertical="center"/>
      <protection locked="0"/>
    </xf>
    <xf numFmtId="0" fontId="11" fillId="0" borderId="377" xfId="68" quotePrefix="1" applyFont="1" applyBorder="1" applyAlignment="1" applyProtection="1">
      <alignment horizontal="left" vertical="center"/>
      <protection locked="0"/>
    </xf>
    <xf numFmtId="0" fontId="11" fillId="10" borderId="265" xfId="69" applyNumberFormat="1" applyFont="1" applyFill="1" applyBorder="1" applyAlignment="1" applyProtection="1">
      <alignment vertical="center" wrapText="1"/>
      <protection locked="0"/>
    </xf>
    <xf numFmtId="0" fontId="11" fillId="10" borderId="60" xfId="69" applyNumberFormat="1" applyFont="1" applyFill="1" applyBorder="1" applyAlignment="1" applyProtection="1">
      <alignment vertical="center" wrapText="1"/>
      <protection locked="0"/>
    </xf>
    <xf numFmtId="0" fontId="11" fillId="10" borderId="235" xfId="69" applyNumberFormat="1" applyFont="1" applyFill="1" applyBorder="1" applyAlignment="1" applyProtection="1">
      <alignment vertical="center" wrapText="1"/>
      <protection locked="0"/>
    </xf>
    <xf numFmtId="0" fontId="11" fillId="10" borderId="265" xfId="69" applyNumberFormat="1" applyFont="1" applyFill="1" applyBorder="1" applyAlignment="1" applyProtection="1">
      <alignment horizontal="left" vertical="center" wrapText="1"/>
      <protection locked="0"/>
    </xf>
    <xf numFmtId="0" fontId="0" fillId="0" borderId="0" xfId="69" applyNumberFormat="1" applyFont="1" applyFill="1" applyBorder="1" applyAlignment="1" applyProtection="1">
      <alignment horizontal="right" vertical="center"/>
    </xf>
    <xf numFmtId="0" fontId="2" fillId="0" borderId="0" xfId="69" applyNumberFormat="1" applyFont="1" applyFill="1" applyBorder="1" applyAlignment="1" applyProtection="1">
      <alignment horizontal="right" vertical="center"/>
    </xf>
    <xf numFmtId="0" fontId="182" fillId="0" borderId="0" xfId="69" applyNumberFormat="1" applyFont="1" applyFill="1" applyBorder="1" applyAlignment="1" applyProtection="1">
      <alignment horizontal="left" vertical="center" wrapText="1"/>
    </xf>
    <xf numFmtId="0" fontId="184" fillId="0" borderId="265" xfId="69" applyNumberFormat="1" applyFont="1" applyFill="1" applyBorder="1" applyAlignment="1" applyProtection="1">
      <alignment horizontal="center" vertical="center" wrapText="1"/>
    </xf>
    <xf numFmtId="0" fontId="2" fillId="0" borderId="269" xfId="69" applyNumberFormat="1" applyFont="1" applyFill="1" applyBorder="1" applyAlignment="1" applyProtection="1">
      <alignment horizontal="center" vertical="center"/>
    </xf>
    <xf numFmtId="0" fontId="2" fillId="0" borderId="268" xfId="69" applyNumberFormat="1" applyFont="1" applyFill="1" applyBorder="1" applyAlignment="1" applyProtection="1">
      <alignment horizontal="center" vertical="center"/>
    </xf>
    <xf numFmtId="0" fontId="2" fillId="0" borderId="266" xfId="69" applyNumberFormat="1" applyFont="1" applyFill="1" applyBorder="1" applyAlignment="1" applyProtection="1">
      <alignment horizontal="center" vertical="center"/>
    </xf>
    <xf numFmtId="0" fontId="190" fillId="0" borderId="170" xfId="69" applyNumberFormat="1" applyFont="1" applyFill="1" applyBorder="1" applyAlignment="1" applyProtection="1">
      <alignment horizontal="center" vertical="center"/>
    </xf>
    <xf numFmtId="49" fontId="197" fillId="0" borderId="0" xfId="0" applyNumberFormat="1" applyFont="1" applyAlignment="1">
      <alignment horizontal="center"/>
    </xf>
    <xf numFmtId="0" fontId="18" fillId="0" borderId="0" xfId="0" applyFont="1" applyAlignment="1">
      <alignment horizontal="right"/>
    </xf>
    <xf numFmtId="0" fontId="35" fillId="0" borderId="63" xfId="0" applyNumberFormat="1" applyFont="1" applyFill="1" applyBorder="1" applyAlignment="1" applyProtection="1">
      <alignment horizontal="center" vertical="center" wrapText="1"/>
      <protection locked="0"/>
    </xf>
    <xf numFmtId="0" fontId="22" fillId="0" borderId="71" xfId="0" applyNumberFormat="1" applyFont="1" applyFill="1" applyBorder="1" applyAlignment="1" applyProtection="1">
      <alignment horizontal="center" vertical="center" wrapText="1"/>
      <protection locked="0"/>
    </xf>
    <xf numFmtId="0" fontId="22" fillId="0" borderId="64" xfId="0" applyNumberFormat="1" applyFont="1" applyFill="1" applyBorder="1" applyAlignment="1" applyProtection="1">
      <alignment horizontal="center" vertical="center" wrapText="1"/>
      <protection locked="0"/>
    </xf>
    <xf numFmtId="0" fontId="22" fillId="0" borderId="43" xfId="0" applyNumberFormat="1" applyFont="1" applyFill="1" applyBorder="1" applyAlignment="1" applyProtection="1">
      <alignment horizontal="center" vertical="center" wrapText="1"/>
      <protection locked="0"/>
    </xf>
    <xf numFmtId="0" fontId="22" fillId="0" borderId="3" xfId="0" applyNumberFormat="1" applyFont="1" applyFill="1" applyBorder="1" applyAlignment="1" applyProtection="1">
      <alignment horizontal="center" vertical="center" wrapText="1"/>
      <protection locked="0"/>
    </xf>
    <xf numFmtId="0" fontId="22" fillId="0" borderId="37" xfId="0" applyNumberFormat="1" applyFont="1" applyFill="1" applyBorder="1" applyAlignment="1" applyProtection="1">
      <alignment horizontal="center" vertical="center" wrapText="1"/>
      <protection locked="0"/>
    </xf>
    <xf numFmtId="12" fontId="41" fillId="0" borderId="43" xfId="0" applyNumberFormat="1" applyFont="1" applyFill="1" applyBorder="1" applyAlignment="1" applyProtection="1">
      <alignment horizontal="left" vertical="center" wrapText="1"/>
      <protection locked="0"/>
    </xf>
    <xf numFmtId="12" fontId="41" fillId="0" borderId="3" xfId="0" applyNumberFormat="1" applyFont="1" applyFill="1" applyBorder="1" applyAlignment="1" applyProtection="1">
      <alignment horizontal="left" vertical="center" wrapText="1"/>
      <protection locked="0"/>
    </xf>
    <xf numFmtId="12" fontId="41" fillId="0" borderId="37" xfId="0" applyNumberFormat="1" applyFont="1" applyFill="1" applyBorder="1" applyAlignment="1" applyProtection="1">
      <alignment horizontal="left" vertical="center" wrapText="1"/>
      <protection locked="0"/>
    </xf>
    <xf numFmtId="0" fontId="22" fillId="0" borderId="43"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22" fillId="0" borderId="37" xfId="0" applyFont="1" applyFill="1" applyBorder="1" applyAlignment="1" applyProtection="1">
      <alignment horizontal="center" vertical="center" wrapText="1"/>
      <protection locked="0"/>
    </xf>
    <xf numFmtId="0" fontId="26" fillId="0" borderId="43" xfId="0" applyFont="1" applyFill="1" applyBorder="1" applyAlignment="1" applyProtection="1">
      <alignment vertical="center" wrapText="1"/>
      <protection locked="0"/>
    </xf>
    <xf numFmtId="0" fontId="26" fillId="0" borderId="3" xfId="0" applyFont="1" applyFill="1" applyBorder="1" applyAlignment="1" applyProtection="1">
      <alignment vertical="center" wrapText="1"/>
      <protection locked="0"/>
    </xf>
    <xf numFmtId="0" fontId="26" fillId="0" borderId="37" xfId="0" applyFont="1" applyFill="1" applyBorder="1" applyAlignment="1" applyProtection="1">
      <alignment vertical="center" wrapText="1"/>
      <protection locked="0"/>
    </xf>
    <xf numFmtId="2" fontId="41" fillId="5" borderId="43" xfId="0" applyNumberFormat="1" applyFont="1" applyFill="1" applyBorder="1" applyAlignment="1" applyProtection="1">
      <alignment horizontal="right" vertical="center" wrapText="1"/>
      <protection hidden="1"/>
    </xf>
    <xf numFmtId="2" fontId="41" fillId="5" borderId="3" xfId="0" applyNumberFormat="1" applyFont="1" applyFill="1" applyBorder="1" applyAlignment="1" applyProtection="1">
      <alignment horizontal="right" vertical="center" wrapText="1"/>
      <protection hidden="1"/>
    </xf>
    <xf numFmtId="2" fontId="41" fillId="5" borderId="37" xfId="0" applyNumberFormat="1" applyFont="1" applyFill="1" applyBorder="1" applyAlignment="1" applyProtection="1">
      <alignment horizontal="right" vertical="center" wrapText="1"/>
      <protection hidden="1"/>
    </xf>
    <xf numFmtId="2" fontId="41" fillId="0" borderId="43" xfId="0" applyNumberFormat="1" applyFont="1" applyFill="1" applyBorder="1" applyAlignment="1" applyProtection="1">
      <alignment horizontal="right" vertical="center" wrapText="1"/>
      <protection locked="0" hidden="1"/>
    </xf>
    <xf numFmtId="2" fontId="41" fillId="0" borderId="3" xfId="0" applyNumberFormat="1" applyFont="1" applyFill="1" applyBorder="1" applyAlignment="1" applyProtection="1">
      <alignment horizontal="right" vertical="center" wrapText="1"/>
      <protection locked="0" hidden="1"/>
    </xf>
    <xf numFmtId="2" fontId="41" fillId="0" borderId="37" xfId="0" applyNumberFormat="1" applyFont="1" applyFill="1" applyBorder="1" applyAlignment="1" applyProtection="1">
      <alignment horizontal="right" vertical="center" wrapText="1"/>
      <protection locked="0" hidden="1"/>
    </xf>
    <xf numFmtId="2" fontId="41" fillId="5" borderId="43" xfId="0" applyNumberFormat="1" applyFont="1" applyFill="1" applyBorder="1" applyAlignment="1" applyProtection="1">
      <alignment horizontal="right" wrapText="1"/>
      <protection hidden="1"/>
    </xf>
    <xf numFmtId="2" fontId="41" fillId="5" borderId="3" xfId="0" applyNumberFormat="1" applyFont="1" applyFill="1" applyBorder="1" applyAlignment="1" applyProtection="1">
      <alignment horizontal="right" wrapText="1"/>
      <protection hidden="1"/>
    </xf>
    <xf numFmtId="2" fontId="55" fillId="5" borderId="43" xfId="0" applyNumberFormat="1" applyFont="1" applyFill="1" applyBorder="1" applyAlignment="1" applyProtection="1">
      <alignment horizontal="right" vertical="center"/>
      <protection hidden="1"/>
    </xf>
    <xf numFmtId="2" fontId="55" fillId="5" borderId="3" xfId="0" applyNumberFormat="1" applyFont="1" applyFill="1" applyBorder="1" applyAlignment="1" applyProtection="1">
      <alignment horizontal="right" vertical="center"/>
      <protection hidden="1"/>
    </xf>
    <xf numFmtId="2" fontId="55" fillId="5" borderId="37" xfId="0" applyNumberFormat="1" applyFont="1" applyFill="1" applyBorder="1" applyAlignment="1" applyProtection="1">
      <alignment horizontal="right" vertical="center"/>
      <protection hidden="1"/>
    </xf>
    <xf numFmtId="2" fontId="55" fillId="5" borderId="43" xfId="0" applyNumberFormat="1" applyFont="1" applyFill="1" applyBorder="1" applyAlignment="1" applyProtection="1">
      <alignment horizontal="center" vertical="center"/>
      <protection hidden="1"/>
    </xf>
    <xf numFmtId="2" fontId="55" fillId="5" borderId="3" xfId="0" applyNumberFormat="1" applyFont="1" applyFill="1" applyBorder="1" applyAlignment="1" applyProtection="1">
      <alignment horizontal="center" vertical="center"/>
      <protection hidden="1"/>
    </xf>
    <xf numFmtId="2" fontId="55" fillId="5" borderId="37" xfId="0" applyNumberFormat="1" applyFont="1" applyFill="1" applyBorder="1" applyAlignment="1" applyProtection="1">
      <alignment horizontal="center" vertical="center"/>
      <protection hidden="1"/>
    </xf>
    <xf numFmtId="49" fontId="51" fillId="0" borderId="39" xfId="0" applyNumberFormat="1" applyFont="1" applyFill="1" applyBorder="1" applyAlignment="1" applyProtection="1">
      <alignment vertical="top" wrapText="1"/>
      <protection locked="0"/>
    </xf>
    <xf numFmtId="0" fontId="32" fillId="0" borderId="3" xfId="0" applyFont="1" applyFill="1" applyBorder="1" applyAlignment="1" applyProtection="1">
      <alignment horizontal="center" vertical="center" textRotation="90" wrapText="1"/>
      <protection locked="0"/>
    </xf>
    <xf numFmtId="0" fontId="32" fillId="0" borderId="37" xfId="0" applyFont="1" applyFill="1" applyBorder="1" applyAlignment="1" applyProtection="1">
      <alignment horizontal="center" vertical="center" textRotation="90" wrapText="1"/>
      <protection locked="0"/>
    </xf>
    <xf numFmtId="2" fontId="131" fillId="5" borderId="3" xfId="0" applyNumberFormat="1" applyFont="1" applyFill="1" applyBorder="1" applyAlignment="1" applyProtection="1">
      <alignment horizontal="center" vertical="top"/>
      <protection hidden="1"/>
    </xf>
    <xf numFmtId="2" fontId="131" fillId="5" borderId="37" xfId="0" applyNumberFormat="1" applyFont="1" applyFill="1" applyBorder="1" applyAlignment="1" applyProtection="1">
      <alignment horizontal="center" vertical="top"/>
      <protection hidden="1"/>
    </xf>
    <xf numFmtId="2" fontId="55" fillId="5" borderId="48" xfId="0" applyNumberFormat="1" applyFont="1" applyFill="1" applyBorder="1" applyAlignment="1" applyProtection="1">
      <alignment horizontal="right" vertical="center"/>
      <protection hidden="1"/>
    </xf>
    <xf numFmtId="0" fontId="35" fillId="0" borderId="71" xfId="0" applyNumberFormat="1" applyFont="1" applyFill="1" applyBorder="1" applyAlignment="1" applyProtection="1">
      <alignment horizontal="center" vertical="center" wrapText="1"/>
      <protection locked="0"/>
    </xf>
    <xf numFmtId="0" fontId="35" fillId="0" borderId="64" xfId="0" applyNumberFormat="1" applyFont="1" applyFill="1" applyBorder="1" applyAlignment="1" applyProtection="1">
      <alignment horizontal="center" vertical="center" wrapText="1"/>
      <protection locked="0"/>
    </xf>
    <xf numFmtId="0" fontId="132" fillId="2" borderId="233" xfId="0" applyFont="1" applyFill="1" applyBorder="1" applyAlignment="1" applyProtection="1">
      <alignment horizontal="right" vertical="center"/>
      <protection hidden="1"/>
    </xf>
    <xf numFmtId="0" fontId="22" fillId="0" borderId="43" xfId="0" applyNumberFormat="1" applyFont="1" applyFill="1" applyBorder="1" applyAlignment="1" applyProtection="1">
      <alignment horizontal="center" vertical="center"/>
      <protection locked="0"/>
    </xf>
    <xf numFmtId="0" fontId="22" fillId="0" borderId="3" xfId="0" applyNumberFormat="1" applyFont="1" applyFill="1" applyBorder="1" applyAlignment="1" applyProtection="1">
      <alignment horizontal="center" vertical="center"/>
      <protection locked="0"/>
    </xf>
    <xf numFmtId="0" fontId="22" fillId="0" borderId="37" xfId="0" applyNumberFormat="1" applyFont="1" applyFill="1" applyBorder="1" applyAlignment="1" applyProtection="1">
      <alignment horizontal="center" vertical="center"/>
      <protection locked="0"/>
    </xf>
    <xf numFmtId="2" fontId="41" fillId="5" borderId="43" xfId="0" applyNumberFormat="1" applyFont="1" applyFill="1" applyBorder="1" applyAlignment="1" applyProtection="1">
      <alignment horizontal="right"/>
      <protection hidden="1"/>
    </xf>
    <xf numFmtId="2" fontId="41" fillId="5" borderId="3" xfId="0" applyNumberFormat="1" applyFont="1" applyFill="1" applyBorder="1" applyAlignment="1" applyProtection="1">
      <alignment horizontal="right"/>
      <protection hidden="1"/>
    </xf>
    <xf numFmtId="14" fontId="176" fillId="2" borderId="233" xfId="0" applyNumberFormat="1" applyFont="1" applyFill="1" applyBorder="1" applyAlignment="1" applyProtection="1">
      <alignment horizontal="left" vertical="center"/>
      <protection hidden="1"/>
    </xf>
    <xf numFmtId="0" fontId="35" fillId="0" borderId="149" xfId="0" applyNumberFormat="1" applyFont="1" applyFill="1" applyBorder="1" applyAlignment="1" applyProtection="1">
      <alignment horizontal="center" vertical="center" wrapText="1"/>
      <protection locked="0"/>
    </xf>
    <xf numFmtId="0" fontId="23" fillId="0" borderId="43" xfId="0" applyFont="1" applyFill="1" applyBorder="1" applyAlignment="1" applyProtection="1">
      <alignment horizontal="center" vertical="center" wrapText="1"/>
      <protection locked="0"/>
    </xf>
    <xf numFmtId="0" fontId="23" fillId="0" borderId="169" xfId="0" applyFont="1" applyFill="1" applyBorder="1" applyAlignment="1" applyProtection="1">
      <alignment horizontal="center" vertical="center" wrapText="1"/>
      <protection locked="0"/>
    </xf>
    <xf numFmtId="49" fontId="51" fillId="0" borderId="42" xfId="0" applyNumberFormat="1" applyFont="1" applyFill="1" applyBorder="1" applyAlignment="1" applyProtection="1">
      <alignment vertical="top" wrapText="1"/>
      <protection locked="0"/>
    </xf>
    <xf numFmtId="2" fontId="41" fillId="0" borderId="43" xfId="0" applyNumberFormat="1" applyFont="1" applyFill="1" applyBorder="1" applyAlignment="1" applyProtection="1">
      <alignment horizontal="right" vertical="center" wrapText="1"/>
      <protection locked="0"/>
    </xf>
    <xf numFmtId="2" fontId="41" fillId="0" borderId="3" xfId="0" applyNumberFormat="1" applyFont="1" applyFill="1" applyBorder="1" applyAlignment="1" applyProtection="1">
      <alignment horizontal="right" vertical="center" wrapText="1"/>
      <protection locked="0"/>
    </xf>
    <xf numFmtId="2" fontId="41" fillId="0" borderId="37" xfId="0" applyNumberFormat="1" applyFont="1" applyFill="1" applyBorder="1" applyAlignment="1" applyProtection="1">
      <alignment horizontal="right" vertical="center" wrapText="1"/>
      <protection locked="0"/>
    </xf>
    <xf numFmtId="49" fontId="51" fillId="0" borderId="42" xfId="0" applyNumberFormat="1" applyFont="1" applyFill="1" applyBorder="1" applyAlignment="1" applyProtection="1">
      <alignment horizontal="left" vertical="top" wrapText="1"/>
      <protection locked="0"/>
    </xf>
    <xf numFmtId="49" fontId="51" fillId="0" borderId="65" xfId="0" applyNumberFormat="1" applyFont="1" applyFill="1" applyBorder="1" applyAlignment="1" applyProtection="1">
      <alignment horizontal="left" vertical="top" wrapText="1"/>
      <protection locked="0"/>
    </xf>
    <xf numFmtId="49" fontId="51" fillId="0" borderId="9" xfId="0" applyNumberFormat="1" applyFont="1" applyFill="1" applyBorder="1" applyAlignment="1" applyProtection="1">
      <alignment horizontal="left" vertical="top" wrapText="1"/>
      <protection locked="0"/>
    </xf>
    <xf numFmtId="49" fontId="51" fillId="0" borderId="65" xfId="0" applyNumberFormat="1" applyFont="1" applyFill="1" applyBorder="1" applyAlignment="1" applyProtection="1">
      <alignment vertical="top" wrapText="1"/>
      <protection locked="0"/>
    </xf>
    <xf numFmtId="49" fontId="51" fillId="0" borderId="9" xfId="0" applyNumberFormat="1" applyFont="1" applyFill="1" applyBorder="1" applyAlignment="1" applyProtection="1">
      <alignment vertical="top" wrapText="1"/>
      <protection locked="0"/>
    </xf>
    <xf numFmtId="12" fontId="41" fillId="0" borderId="3" xfId="0" applyNumberFormat="1" applyFont="1" applyFill="1" applyBorder="1" applyAlignment="1" applyProtection="1">
      <alignment horizontal="left" vertical="center" wrapText="1" indent="1"/>
      <protection locked="0"/>
    </xf>
    <xf numFmtId="12" fontId="41" fillId="0" borderId="37" xfId="0" applyNumberFormat="1" applyFont="1" applyFill="1" applyBorder="1" applyAlignment="1" applyProtection="1">
      <alignment horizontal="left" vertical="center" wrapText="1" indent="1"/>
      <protection locked="0"/>
    </xf>
    <xf numFmtId="0" fontId="40" fillId="0" borderId="3" xfId="0" applyNumberFormat="1" applyFont="1" applyFill="1" applyBorder="1" applyAlignment="1" applyProtection="1">
      <alignment horizontal="center" vertical="center" wrapText="1"/>
      <protection locked="0"/>
    </xf>
    <xf numFmtId="0" fontId="40" fillId="0" borderId="37" xfId="0" applyNumberFormat="1" applyFont="1" applyFill="1" applyBorder="1" applyAlignment="1" applyProtection="1">
      <alignment horizontal="center" vertical="center" wrapText="1"/>
      <protection locked="0"/>
    </xf>
    <xf numFmtId="0" fontId="40" fillId="0" borderId="43" xfId="0" applyNumberFormat="1" applyFont="1" applyFill="1" applyBorder="1" applyAlignment="1" applyProtection="1">
      <alignment horizontal="center" vertical="center" wrapText="1"/>
      <protection locked="0"/>
    </xf>
    <xf numFmtId="0" fontId="26" fillId="0" borderId="43"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wrapText="1"/>
      <protection locked="0"/>
    </xf>
    <xf numFmtId="0" fontId="26" fillId="0" borderId="37" xfId="0" applyFont="1" applyFill="1" applyBorder="1" applyAlignment="1" applyProtection="1">
      <alignment horizontal="left" vertical="center" wrapText="1"/>
      <protection locked="0"/>
    </xf>
    <xf numFmtId="0" fontId="26" fillId="0" borderId="43" xfId="0" applyFont="1" applyFill="1" applyBorder="1" applyAlignment="1" applyProtection="1">
      <alignment horizontal="left" vertical="center" wrapText="1" indent="1"/>
      <protection locked="0"/>
    </xf>
    <xf numFmtId="0" fontId="26" fillId="0" borderId="3" xfId="0" applyFont="1" applyFill="1" applyBorder="1" applyAlignment="1" applyProtection="1">
      <alignment horizontal="left" vertical="center" wrapText="1" indent="1"/>
      <protection locked="0"/>
    </xf>
    <xf numFmtId="0" fontId="26" fillId="0" borderId="37" xfId="0" applyFont="1" applyFill="1" applyBorder="1" applyAlignment="1" applyProtection="1">
      <alignment horizontal="left" vertical="center" wrapText="1" indent="1"/>
      <protection locked="0"/>
    </xf>
    <xf numFmtId="12" fontId="41" fillId="0" borderId="43" xfId="0" applyNumberFormat="1" applyFont="1" applyFill="1" applyBorder="1" applyAlignment="1" applyProtection="1">
      <alignment horizontal="left" vertical="center" wrapText="1" indent="1"/>
      <protection locked="0"/>
    </xf>
    <xf numFmtId="12" fontId="35" fillId="0" borderId="43" xfId="0" applyNumberFormat="1" applyFont="1" applyFill="1" applyBorder="1" applyAlignment="1" applyProtection="1">
      <alignment horizontal="left" vertical="center" wrapText="1" indent="1"/>
      <protection locked="0"/>
    </xf>
    <xf numFmtId="12" fontId="35" fillId="0" borderId="3" xfId="0" applyNumberFormat="1" applyFont="1" applyFill="1" applyBorder="1" applyAlignment="1" applyProtection="1">
      <alignment horizontal="left" vertical="center" wrapText="1" indent="1"/>
      <protection locked="0"/>
    </xf>
    <xf numFmtId="12" fontId="35" fillId="0" borderId="37" xfId="0" applyNumberFormat="1" applyFont="1" applyFill="1" applyBorder="1" applyAlignment="1" applyProtection="1">
      <alignment horizontal="left" vertical="center" wrapText="1" indent="1"/>
      <protection locked="0"/>
    </xf>
    <xf numFmtId="0" fontId="90" fillId="2" borderId="44" xfId="0" applyNumberFormat="1" applyFont="1" applyFill="1" applyBorder="1" applyAlignment="1" applyProtection="1">
      <alignment horizontal="center" vertical="center"/>
      <protection hidden="1"/>
    </xf>
    <xf numFmtId="2" fontId="131" fillId="5" borderId="3" xfId="0" applyNumberFormat="1" applyFont="1" applyFill="1" applyBorder="1" applyAlignment="1" applyProtection="1">
      <alignment horizontal="right" vertical="top"/>
      <protection hidden="1"/>
    </xf>
    <xf numFmtId="2" fontId="131" fillId="5" borderId="37" xfId="0" applyNumberFormat="1" applyFont="1" applyFill="1" applyBorder="1" applyAlignment="1" applyProtection="1">
      <alignment horizontal="right" vertical="top"/>
      <protection hidden="1"/>
    </xf>
    <xf numFmtId="2" fontId="41" fillId="5" borderId="43" xfId="0" applyNumberFormat="1" applyFont="1" applyFill="1" applyBorder="1" applyAlignment="1" applyProtection="1">
      <alignment horizontal="right" vertical="center"/>
      <protection hidden="1"/>
    </xf>
    <xf numFmtId="2" fontId="41" fillId="5" borderId="3" xfId="0" applyNumberFormat="1" applyFont="1" applyFill="1" applyBorder="1" applyAlignment="1" applyProtection="1">
      <alignment horizontal="right" vertical="center"/>
      <protection hidden="1"/>
    </xf>
    <xf numFmtId="2" fontId="41" fillId="5" borderId="37" xfId="0" applyNumberFormat="1" applyFont="1" applyFill="1" applyBorder="1" applyAlignment="1" applyProtection="1">
      <alignment horizontal="right" vertical="center"/>
      <protection hidden="1"/>
    </xf>
    <xf numFmtId="0" fontId="39" fillId="2" borderId="44" xfId="0" applyFont="1" applyFill="1" applyBorder="1" applyAlignment="1" applyProtection="1">
      <alignment horizontal="right" vertical="center"/>
      <protection hidden="1"/>
    </xf>
    <xf numFmtId="0" fontId="22" fillId="0" borderId="122" xfId="0" applyFont="1" applyFill="1" applyBorder="1" applyAlignment="1" applyProtection="1">
      <alignment horizontal="center" vertical="center" wrapText="1"/>
      <protection locked="0"/>
    </xf>
    <xf numFmtId="0" fontId="22" fillId="0" borderId="67" xfId="0" applyFont="1" applyFill="1" applyBorder="1" applyAlignment="1" applyProtection="1">
      <alignment horizontal="center" vertical="center" wrapText="1"/>
      <protection locked="0"/>
    </xf>
    <xf numFmtId="0" fontId="22" fillId="0" borderId="47" xfId="0" applyFont="1" applyFill="1" applyBorder="1" applyAlignment="1" applyProtection="1">
      <alignment horizontal="center" vertical="center" wrapText="1"/>
      <protection locked="0"/>
    </xf>
    <xf numFmtId="49" fontId="134" fillId="0" borderId="233" xfId="0" applyNumberFormat="1" applyFont="1" applyBorder="1" applyAlignment="1" applyProtection="1">
      <alignment horizontal="center" vertical="center"/>
      <protection hidden="1"/>
    </xf>
    <xf numFmtId="0" fontId="174" fillId="0" borderId="0" xfId="0" applyFont="1" applyAlignment="1" applyProtection="1">
      <alignment horizontal="right" vertical="center"/>
      <protection hidden="1"/>
    </xf>
    <xf numFmtId="14" fontId="174" fillId="0" borderId="0" xfId="0" applyNumberFormat="1" applyFont="1" applyAlignment="1" applyProtection="1">
      <alignment horizontal="left" vertical="center"/>
      <protection hidden="1"/>
    </xf>
    <xf numFmtId="14" fontId="178" fillId="0" borderId="0" xfId="0" applyNumberFormat="1" applyFont="1" applyAlignment="1">
      <alignment horizontal="left"/>
    </xf>
    <xf numFmtId="49" fontId="18" fillId="47" borderId="7" xfId="0" applyNumberFormat="1" applyFont="1" applyFill="1" applyBorder="1" applyAlignment="1" applyProtection="1">
      <alignment horizontal="right" vertical="center"/>
      <protection hidden="1"/>
    </xf>
    <xf numFmtId="49" fontId="18" fillId="47" borderId="293" xfId="0" applyNumberFormat="1" applyFont="1" applyFill="1" applyBorder="1" applyAlignment="1" applyProtection="1">
      <alignment horizontal="right" vertical="center"/>
      <protection hidden="1"/>
    </xf>
    <xf numFmtId="49" fontId="18" fillId="7" borderId="7" xfId="0" applyNumberFormat="1" applyFont="1" applyFill="1" applyBorder="1" applyAlignment="1" applyProtection="1">
      <alignment horizontal="center" vertical="center"/>
      <protection hidden="1"/>
    </xf>
    <xf numFmtId="49" fontId="18" fillId="7" borderId="353" xfId="0" applyNumberFormat="1" applyFont="1" applyFill="1" applyBorder="1" applyAlignment="1" applyProtection="1">
      <alignment horizontal="center" vertical="center"/>
      <protection hidden="1"/>
    </xf>
    <xf numFmtId="0" fontId="50" fillId="0" borderId="44" xfId="0" applyFont="1" applyFill="1" applyBorder="1" applyAlignment="1" applyProtection="1">
      <alignment horizontal="center" vertical="center"/>
      <protection hidden="1"/>
    </xf>
    <xf numFmtId="0" fontId="178" fillId="0" borderId="0" xfId="0" applyFont="1" applyAlignment="1">
      <alignment horizontal="right"/>
    </xf>
    <xf numFmtId="49" fontId="18" fillId="5" borderId="7" xfId="0" applyNumberFormat="1" applyFont="1" applyFill="1" applyBorder="1" applyAlignment="1" applyProtection="1">
      <alignment horizontal="right" vertical="center"/>
      <protection hidden="1"/>
    </xf>
    <xf numFmtId="49" fontId="18" fillId="5" borderId="293" xfId="0" applyNumberFormat="1" applyFont="1" applyFill="1" applyBorder="1" applyAlignment="1" applyProtection="1">
      <alignment horizontal="right" vertical="center"/>
      <protection hidden="1"/>
    </xf>
    <xf numFmtId="0" fontId="0" fillId="0" borderId="55" xfId="0" applyBorder="1" applyAlignment="1" applyProtection="1">
      <alignment horizontal="right" vertical="center" indent="1"/>
      <protection locked="0"/>
    </xf>
    <xf numFmtId="0" fontId="0" fillId="0" borderId="23" xfId="0" applyBorder="1" applyAlignment="1" applyProtection="1">
      <alignment horizontal="right" vertical="center" indent="1"/>
      <protection locked="0"/>
    </xf>
    <xf numFmtId="0" fontId="35" fillId="5" borderId="27" xfId="0" applyFont="1" applyFill="1" applyBorder="1" applyAlignment="1" applyProtection="1">
      <alignment horizontal="right" vertical="center" wrapText="1" indent="1"/>
      <protection hidden="1"/>
    </xf>
    <xf numFmtId="0" fontId="35" fillId="5" borderId="34" xfId="0" applyFont="1" applyFill="1" applyBorder="1" applyAlignment="1" applyProtection="1">
      <alignment horizontal="right" vertical="center" wrapText="1" indent="1"/>
      <protection hidden="1"/>
    </xf>
    <xf numFmtId="0" fontId="35" fillId="5" borderId="12" xfId="0" applyFont="1" applyFill="1" applyBorder="1" applyAlignment="1" applyProtection="1">
      <alignment horizontal="center" vertical="center" textRotation="90" wrapText="1"/>
      <protection hidden="1"/>
    </xf>
    <xf numFmtId="0" fontId="35" fillId="5" borderId="71" xfId="0" applyFont="1" applyFill="1" applyBorder="1" applyAlignment="1" applyProtection="1">
      <alignment horizontal="center" vertical="center" textRotation="90" wrapText="1"/>
      <protection hidden="1"/>
    </xf>
    <xf numFmtId="0" fontId="0" fillId="0" borderId="60" xfId="0" applyBorder="1" applyAlignment="1" applyProtection="1">
      <alignment horizontal="right" vertical="center" indent="1"/>
      <protection locked="0"/>
    </xf>
    <xf numFmtId="0" fontId="0" fillId="0" borderId="24" xfId="0" applyBorder="1" applyAlignment="1" applyProtection="1">
      <alignment horizontal="right" vertical="center" indent="1"/>
      <protection locked="0"/>
    </xf>
    <xf numFmtId="0" fontId="74" fillId="5" borderId="11" xfId="0" applyFont="1" applyFill="1" applyBorder="1" applyAlignment="1" applyProtection="1">
      <alignment horizontal="center" vertical="center" textRotation="90" wrapText="1"/>
      <protection hidden="1"/>
    </xf>
    <xf numFmtId="0" fontId="18" fillId="5" borderId="18" xfId="0" applyFont="1" applyFill="1" applyBorder="1" applyAlignment="1" applyProtection="1">
      <alignment horizontal="right" vertical="center" wrapText="1" indent="2"/>
      <protection hidden="1"/>
    </xf>
    <xf numFmtId="0" fontId="18" fillId="5" borderId="24" xfId="0" applyFont="1" applyFill="1" applyBorder="1" applyAlignment="1" applyProtection="1">
      <alignment horizontal="right" vertical="center" wrapText="1" indent="2"/>
      <protection hidden="1"/>
    </xf>
    <xf numFmtId="0" fontId="18" fillId="5" borderId="11" xfId="0" applyFont="1" applyFill="1" applyBorder="1" applyAlignment="1" applyProtection="1">
      <alignment horizontal="right" vertical="center" wrapText="1" indent="2"/>
      <protection hidden="1"/>
    </xf>
    <xf numFmtId="0" fontId="18" fillId="5" borderId="1" xfId="0" applyFont="1" applyFill="1" applyBorder="1" applyAlignment="1" applyProtection="1">
      <alignment horizontal="right" vertical="center" wrapText="1" indent="2"/>
      <protection hidden="1"/>
    </xf>
    <xf numFmtId="0" fontId="12" fillId="4" borderId="150" xfId="0" applyFont="1" applyFill="1" applyBorder="1" applyAlignment="1" applyProtection="1">
      <alignment horizontal="center" vertical="center"/>
      <protection hidden="1"/>
    </xf>
    <xf numFmtId="0" fontId="12" fillId="4" borderId="17" xfId="0" applyFont="1" applyFill="1" applyBorder="1" applyAlignment="1" applyProtection="1">
      <alignment horizontal="center" vertical="center"/>
      <protection hidden="1"/>
    </xf>
    <xf numFmtId="0" fontId="12" fillId="4" borderId="147" xfId="0" applyFont="1" applyFill="1" applyBorder="1" applyAlignment="1" applyProtection="1">
      <alignment horizontal="center" vertical="center"/>
      <protection hidden="1"/>
    </xf>
    <xf numFmtId="0" fontId="89" fillId="3" borderId="24" xfId="0" applyFont="1" applyFill="1" applyBorder="1" applyAlignment="1" applyProtection="1">
      <alignment horizontal="center" vertical="center"/>
      <protection hidden="1"/>
    </xf>
    <xf numFmtId="0" fontId="89" fillId="3" borderId="1" xfId="0" applyFont="1" applyFill="1" applyBorder="1" applyAlignment="1" applyProtection="1">
      <alignment horizontal="center" vertical="center"/>
      <protection hidden="1"/>
    </xf>
    <xf numFmtId="0" fontId="89" fillId="3" borderId="60" xfId="0" applyFont="1" applyFill="1" applyBorder="1" applyAlignment="1" applyProtection="1">
      <alignment horizontal="center" vertical="center"/>
      <protection hidden="1"/>
    </xf>
    <xf numFmtId="0" fontId="89" fillId="3" borderId="11" xfId="0" applyFont="1" applyFill="1" applyBorder="1" applyAlignment="1" applyProtection="1">
      <alignment horizontal="center" vertical="center"/>
      <protection hidden="1"/>
    </xf>
    <xf numFmtId="0" fontId="89" fillId="3" borderId="20" xfId="0" applyFont="1" applyFill="1" applyBorder="1" applyAlignment="1" applyProtection="1">
      <alignment horizontal="center" vertical="center"/>
      <protection hidden="1"/>
    </xf>
    <xf numFmtId="0" fontId="18" fillId="5" borderId="110" xfId="0" applyFont="1" applyFill="1" applyBorder="1" applyAlignment="1" applyProtection="1">
      <alignment horizontal="left" wrapText="1" indent="1"/>
      <protection hidden="1"/>
    </xf>
    <xf numFmtId="0" fontId="18" fillId="5" borderId="135" xfId="0" applyFont="1" applyFill="1" applyBorder="1" applyAlignment="1" applyProtection="1">
      <alignment horizontal="left" wrapText="1" indent="1"/>
      <protection hidden="1"/>
    </xf>
    <xf numFmtId="0" fontId="18" fillId="7" borderId="21" xfId="0" applyFont="1" applyFill="1" applyBorder="1" applyAlignment="1" applyProtection="1">
      <alignment horizontal="right" vertical="top" wrapText="1" indent="2"/>
      <protection hidden="1"/>
    </xf>
    <xf numFmtId="0" fontId="18" fillId="7" borderId="23" xfId="0" applyFont="1" applyFill="1" applyBorder="1" applyAlignment="1" applyProtection="1">
      <alignment horizontal="right" vertical="top" wrapText="1" indent="2"/>
      <protection hidden="1"/>
    </xf>
    <xf numFmtId="0" fontId="17" fillId="10" borderId="342" xfId="0" applyFont="1" applyFill="1" applyBorder="1" applyAlignment="1">
      <alignment horizontal="center" vertical="center"/>
    </xf>
    <xf numFmtId="0" fontId="17" fillId="10" borderId="300" xfId="0" applyFont="1" applyFill="1" applyBorder="1" applyAlignment="1">
      <alignment horizontal="center" vertical="center"/>
    </xf>
    <xf numFmtId="0" fontId="178" fillId="0" borderId="0" xfId="0" applyFont="1" applyBorder="1" applyAlignment="1">
      <alignment horizontal="right" vertical="center"/>
    </xf>
    <xf numFmtId="14" fontId="178" fillId="0" borderId="0" xfId="0" applyNumberFormat="1" applyFont="1" applyBorder="1" applyAlignment="1">
      <alignment horizontal="left" vertical="center"/>
    </xf>
    <xf numFmtId="0" fontId="18" fillId="10" borderId="343" xfId="0" applyFont="1" applyFill="1" applyBorder="1" applyAlignment="1" applyProtection="1">
      <alignment horizontal="center" vertical="center" wrapText="1"/>
      <protection hidden="1"/>
    </xf>
    <xf numFmtId="0" fontId="18" fillId="10" borderId="23" xfId="0" applyFont="1" applyFill="1" applyBorder="1" applyAlignment="1" applyProtection="1">
      <alignment horizontal="center" vertical="center" wrapText="1"/>
      <protection hidden="1"/>
    </xf>
    <xf numFmtId="0" fontId="12" fillId="4" borderId="344" xfId="0" applyFont="1" applyFill="1" applyBorder="1" applyAlignment="1" applyProtection="1">
      <alignment horizontal="center" vertical="center"/>
      <protection hidden="1"/>
    </xf>
    <xf numFmtId="0" fontId="12" fillId="4" borderId="321" xfId="0" applyFont="1" applyFill="1" applyBorder="1" applyAlignment="1" applyProtection="1">
      <alignment horizontal="center" vertical="center"/>
      <protection hidden="1"/>
    </xf>
    <xf numFmtId="0" fontId="12" fillId="4" borderId="323" xfId="0" applyFont="1" applyFill="1" applyBorder="1" applyAlignment="1" applyProtection="1">
      <alignment horizontal="center" vertical="center"/>
      <protection hidden="1"/>
    </xf>
    <xf numFmtId="0" fontId="89" fillId="10" borderId="266" xfId="0" applyFont="1" applyFill="1" applyBorder="1" applyAlignment="1" applyProtection="1">
      <alignment horizontal="center" vertical="center"/>
      <protection hidden="1"/>
    </xf>
    <xf numFmtId="0" fontId="89" fillId="10" borderId="311" xfId="0" applyFont="1" applyFill="1" applyBorder="1" applyAlignment="1" applyProtection="1">
      <alignment horizontal="center" vertical="center"/>
      <protection hidden="1"/>
    </xf>
    <xf numFmtId="0" fontId="12" fillId="4" borderId="345" xfId="0" applyFont="1" applyFill="1" applyBorder="1" applyAlignment="1" applyProtection="1">
      <alignment horizontal="center" vertical="center"/>
      <protection hidden="1"/>
    </xf>
    <xf numFmtId="0" fontId="89" fillId="10" borderId="367" xfId="0" applyFont="1" applyFill="1" applyBorder="1" applyAlignment="1" applyProtection="1">
      <alignment horizontal="center" vertical="center"/>
      <protection hidden="1"/>
    </xf>
    <xf numFmtId="0" fontId="89" fillId="10" borderId="368" xfId="0" applyFont="1" applyFill="1" applyBorder="1" applyAlignment="1" applyProtection="1">
      <alignment horizontal="center" vertical="center"/>
      <protection hidden="1"/>
    </xf>
    <xf numFmtId="0" fontId="89" fillId="10" borderId="369" xfId="0" applyFont="1" applyFill="1" applyBorder="1" applyAlignment="1" applyProtection="1">
      <alignment horizontal="center" vertical="center"/>
      <protection hidden="1"/>
    </xf>
    <xf numFmtId="0" fontId="23" fillId="11" borderId="167" xfId="0" applyNumberFormat="1" applyFont="1" applyFill="1" applyBorder="1" applyAlignment="1" applyProtection="1">
      <alignment horizontal="right" vertical="center" indent="1"/>
      <protection hidden="1"/>
    </xf>
    <xf numFmtId="0" fontId="23" fillId="11" borderId="358" xfId="0" applyNumberFormat="1" applyFont="1" applyFill="1" applyBorder="1" applyAlignment="1" applyProtection="1">
      <alignment horizontal="right" vertical="center" indent="1"/>
      <protection hidden="1"/>
    </xf>
    <xf numFmtId="0" fontId="17" fillId="5" borderId="167" xfId="0" applyFont="1" applyFill="1" applyBorder="1" applyAlignment="1" applyProtection="1">
      <alignment horizontal="right" vertical="center" indent="1"/>
      <protection hidden="1"/>
    </xf>
    <xf numFmtId="0" fontId="17" fillId="5" borderId="358" xfId="0" applyFont="1" applyFill="1" applyBorder="1" applyAlignment="1" applyProtection="1">
      <alignment horizontal="right" vertical="center" indent="1"/>
      <protection hidden="1"/>
    </xf>
    <xf numFmtId="0" fontId="17" fillId="11" borderId="167" xfId="0" applyFont="1" applyFill="1" applyBorder="1" applyAlignment="1" applyProtection="1">
      <alignment horizontal="right" vertical="center" indent="1"/>
      <protection hidden="1"/>
    </xf>
    <xf numFmtId="0" fontId="17" fillId="11" borderId="358" xfId="0" applyFont="1" applyFill="1" applyBorder="1" applyAlignment="1" applyProtection="1">
      <alignment horizontal="right" vertical="center" indent="1"/>
      <protection hidden="1"/>
    </xf>
    <xf numFmtId="0" fontId="17" fillId="5" borderId="289" xfId="0" applyFont="1" applyFill="1" applyBorder="1" applyAlignment="1" applyProtection="1">
      <alignment horizontal="right" vertical="center" indent="1"/>
      <protection hidden="1"/>
    </xf>
    <xf numFmtId="0" fontId="17" fillId="5" borderId="147" xfId="0" applyFont="1" applyFill="1" applyBorder="1" applyAlignment="1" applyProtection="1">
      <alignment horizontal="right" vertical="center" indent="1"/>
      <protection hidden="1"/>
    </xf>
    <xf numFmtId="14" fontId="178" fillId="0" borderId="44" xfId="0" applyNumberFormat="1" applyFont="1" applyBorder="1" applyAlignment="1">
      <alignment horizontal="left"/>
    </xf>
    <xf numFmtId="0" fontId="12" fillId="0" borderId="44" xfId="0" applyNumberFormat="1" applyFont="1" applyFill="1" applyBorder="1" applyAlignment="1" applyProtection="1">
      <alignment horizontal="right" vertical="center"/>
      <protection hidden="1"/>
    </xf>
    <xf numFmtId="0" fontId="17" fillId="5" borderId="353" xfId="0" applyFont="1" applyFill="1" applyBorder="1" applyAlignment="1" applyProtection="1">
      <alignment horizontal="center" vertical="center"/>
      <protection hidden="1"/>
    </xf>
    <xf numFmtId="0" fontId="17" fillId="5" borderId="147" xfId="0" applyFont="1" applyFill="1" applyBorder="1" applyAlignment="1" applyProtection="1">
      <alignment horizontal="center" vertical="center"/>
      <protection hidden="1"/>
    </xf>
    <xf numFmtId="0" fontId="8" fillId="10" borderId="298" xfId="0" applyFont="1" applyFill="1" applyBorder="1" applyAlignment="1" applyProtection="1">
      <alignment horizontal="center" vertical="center"/>
      <protection hidden="1"/>
    </xf>
    <xf numFmtId="0" fontId="8" fillId="10" borderId="265" xfId="0" applyFont="1" applyFill="1" applyBorder="1" applyAlignment="1" applyProtection="1">
      <alignment horizontal="center" vertical="center"/>
      <protection hidden="1"/>
    </xf>
    <xf numFmtId="0" fontId="8" fillId="10" borderId="311" xfId="0" applyFont="1" applyFill="1" applyBorder="1" applyAlignment="1" applyProtection="1">
      <alignment horizontal="center" vertical="center"/>
      <protection hidden="1"/>
    </xf>
    <xf numFmtId="0" fontId="17" fillId="5" borderId="298" xfId="0" applyFont="1" applyFill="1" applyBorder="1" applyAlignment="1" applyProtection="1">
      <alignment horizontal="center" vertical="center"/>
      <protection hidden="1"/>
    </xf>
    <xf numFmtId="0" fontId="17" fillId="5" borderId="265" xfId="0" applyFont="1" applyFill="1" applyBorder="1" applyAlignment="1" applyProtection="1">
      <alignment horizontal="center" vertical="center"/>
      <protection hidden="1"/>
    </xf>
    <xf numFmtId="0" fontId="17" fillId="5" borderId="311" xfId="0" applyFont="1" applyFill="1" applyBorder="1" applyAlignment="1" applyProtection="1">
      <alignment horizontal="center" vertical="center"/>
      <protection hidden="1"/>
    </xf>
    <xf numFmtId="0" fontId="8" fillId="10" borderId="269" xfId="0" applyFont="1" applyFill="1" applyBorder="1" applyAlignment="1" applyProtection="1">
      <alignment horizontal="center" vertical="center"/>
      <protection hidden="1"/>
    </xf>
    <xf numFmtId="0" fontId="17" fillId="5" borderId="289" xfId="0" applyFont="1" applyFill="1" applyBorder="1" applyAlignment="1" applyProtection="1">
      <alignment horizontal="center" vertical="center"/>
      <protection hidden="1"/>
    </xf>
    <xf numFmtId="0" fontId="8" fillId="10" borderId="294" xfId="0" applyFont="1" applyFill="1" applyBorder="1" applyAlignment="1" applyProtection="1">
      <alignment horizontal="center" vertical="center"/>
      <protection hidden="1"/>
    </xf>
    <xf numFmtId="0" fontId="8" fillId="10" borderId="368" xfId="0" applyFont="1" applyFill="1" applyBorder="1" applyAlignment="1" applyProtection="1">
      <alignment horizontal="center" vertical="center"/>
      <protection hidden="1"/>
    </xf>
    <xf numFmtId="0" fontId="8" fillId="10" borderId="370" xfId="0" applyFont="1" applyFill="1" applyBorder="1" applyAlignment="1" applyProtection="1">
      <alignment horizontal="center" vertical="center"/>
      <protection hidden="1"/>
    </xf>
    <xf numFmtId="0" fontId="45" fillId="4" borderId="298" xfId="0" applyFont="1" applyFill="1" applyBorder="1" applyAlignment="1" applyProtection="1">
      <alignment horizontal="center" vertical="center"/>
      <protection hidden="1"/>
    </xf>
    <xf numFmtId="0" fontId="45" fillId="4" borderId="265" xfId="0" applyFont="1" applyFill="1" applyBorder="1" applyAlignment="1" applyProtection="1">
      <alignment horizontal="center" vertical="center"/>
      <protection hidden="1"/>
    </xf>
    <xf numFmtId="0" fontId="45" fillId="4" borderId="311" xfId="0" applyFont="1" applyFill="1" applyBorder="1" applyAlignment="1" applyProtection="1">
      <alignment horizontal="center" vertical="center"/>
      <protection hidden="1"/>
    </xf>
    <xf numFmtId="0" fontId="17" fillId="5" borderId="269" xfId="0" applyFont="1" applyFill="1" applyBorder="1" applyAlignment="1" applyProtection="1">
      <alignment horizontal="center" vertical="center"/>
      <protection hidden="1"/>
    </xf>
    <xf numFmtId="0" fontId="17" fillId="5" borderId="294" xfId="0" applyFont="1" applyFill="1" applyBorder="1" applyAlignment="1" applyProtection="1">
      <alignment horizontal="center" vertical="center"/>
      <protection hidden="1"/>
    </xf>
    <xf numFmtId="0" fontId="17" fillId="5" borderId="368" xfId="0" applyFont="1" applyFill="1" applyBorder="1" applyAlignment="1" applyProtection="1">
      <alignment horizontal="center" vertical="center"/>
      <protection hidden="1"/>
    </xf>
    <xf numFmtId="0" fontId="17" fillId="5" borderId="370" xfId="0" applyFont="1" applyFill="1" applyBorder="1" applyAlignment="1" applyProtection="1">
      <alignment horizontal="center" vertical="center"/>
      <protection hidden="1"/>
    </xf>
    <xf numFmtId="0" fontId="45" fillId="3" borderId="114" xfId="0" applyFont="1" applyFill="1" applyBorder="1" applyAlignment="1" applyProtection="1">
      <alignment horizontal="center" vertical="center"/>
      <protection hidden="1"/>
    </xf>
    <xf numFmtId="0" fontId="45" fillId="3" borderId="169" xfId="0" applyFont="1" applyFill="1" applyBorder="1" applyAlignment="1" applyProtection="1">
      <alignment horizontal="center" vertical="center"/>
      <protection hidden="1"/>
    </xf>
    <xf numFmtId="0" fontId="45" fillId="3" borderId="45" xfId="0" applyFont="1" applyFill="1" applyBorder="1" applyAlignment="1" applyProtection="1">
      <alignment horizontal="center" vertical="center"/>
      <protection hidden="1"/>
    </xf>
    <xf numFmtId="0" fontId="0" fillId="5" borderId="361" xfId="0" applyFill="1" applyBorder="1" applyAlignment="1" applyProtection="1">
      <alignment horizontal="center" vertical="center" wrapText="1"/>
      <protection hidden="1"/>
    </xf>
    <xf numFmtId="0" fontId="0" fillId="5" borderId="362" xfId="0" applyFill="1" applyBorder="1" applyAlignment="1" applyProtection="1">
      <alignment horizontal="center" vertical="center" wrapText="1"/>
      <protection hidden="1"/>
    </xf>
    <xf numFmtId="0" fontId="0" fillId="5" borderId="360" xfId="0" applyFill="1" applyBorder="1" applyAlignment="1" applyProtection="1">
      <alignment horizontal="center" vertical="center" wrapText="1"/>
      <protection hidden="1"/>
    </xf>
    <xf numFmtId="0" fontId="45" fillId="3" borderId="359" xfId="0" applyFont="1" applyFill="1" applyBorder="1" applyAlignment="1" applyProtection="1">
      <alignment horizontal="center" vertical="center"/>
      <protection hidden="1"/>
    </xf>
    <xf numFmtId="0" fontId="110" fillId="5" borderId="110" xfId="0" applyFont="1" applyFill="1" applyBorder="1" applyAlignment="1" applyProtection="1">
      <alignment horizontal="center" vertical="center" wrapText="1"/>
      <protection hidden="1"/>
    </xf>
    <xf numFmtId="0" fontId="110" fillId="5" borderId="181" xfId="0" applyFont="1" applyFill="1" applyBorder="1" applyAlignment="1" applyProtection="1">
      <alignment horizontal="center" vertical="center" wrapText="1"/>
      <protection hidden="1"/>
    </xf>
    <xf numFmtId="0" fontId="110" fillId="5" borderId="116" xfId="0" applyFont="1" applyFill="1" applyBorder="1" applyAlignment="1" applyProtection="1">
      <alignment horizontal="center" vertical="center" wrapText="1"/>
      <protection hidden="1"/>
    </xf>
    <xf numFmtId="0" fontId="110" fillId="5" borderId="50" xfId="0" applyFont="1" applyFill="1" applyBorder="1" applyAlignment="1" applyProtection="1">
      <alignment horizontal="center" vertical="center" wrapText="1"/>
      <protection hidden="1"/>
    </xf>
    <xf numFmtId="0" fontId="110" fillId="5" borderId="0" xfId="0" applyFont="1" applyFill="1" applyBorder="1" applyAlignment="1" applyProtection="1">
      <alignment horizontal="center" vertical="center" wrapText="1"/>
      <protection hidden="1"/>
    </xf>
    <xf numFmtId="0" fontId="110" fillId="5" borderId="117" xfId="0" applyFont="1" applyFill="1" applyBorder="1" applyAlignment="1" applyProtection="1">
      <alignment horizontal="center" vertical="center" wrapText="1"/>
      <protection hidden="1"/>
    </xf>
    <xf numFmtId="0" fontId="110" fillId="5" borderId="167" xfId="0" applyFont="1" applyFill="1" applyBorder="1" applyAlignment="1" applyProtection="1">
      <alignment horizontal="center" vertical="center" wrapText="1"/>
      <protection hidden="1"/>
    </xf>
    <xf numFmtId="0" fontId="110" fillId="5" borderId="170" xfId="0" applyFont="1" applyFill="1" applyBorder="1" applyAlignment="1" applyProtection="1">
      <alignment horizontal="center" vertical="center" wrapText="1"/>
      <protection hidden="1"/>
    </xf>
    <xf numFmtId="0" fontId="110" fillId="5" borderId="358" xfId="0" applyFont="1" applyFill="1" applyBorder="1" applyAlignment="1" applyProtection="1">
      <alignment horizontal="center" vertical="center" wrapText="1"/>
      <protection hidden="1"/>
    </xf>
    <xf numFmtId="0" fontId="12" fillId="3" borderId="117" xfId="0" applyFont="1" applyFill="1" applyBorder="1" applyAlignment="1" applyProtection="1">
      <alignment horizontal="center" vertical="center"/>
      <protection hidden="1"/>
    </xf>
    <xf numFmtId="0" fontId="12" fillId="3" borderId="358" xfId="0" applyFont="1" applyFill="1" applyBorder="1" applyAlignment="1" applyProtection="1">
      <alignment horizontal="center" vertical="center"/>
      <protection hidden="1"/>
    </xf>
    <xf numFmtId="0" fontId="93" fillId="0" borderId="0" xfId="0" applyFont="1" applyFill="1" applyBorder="1" applyAlignment="1" applyProtection="1">
      <alignment horizontal="right" vertical="center"/>
      <protection hidden="1"/>
    </xf>
    <xf numFmtId="0" fontId="93" fillId="16" borderId="348" xfId="0" applyFont="1" applyFill="1" applyBorder="1" applyAlignment="1" applyProtection="1">
      <alignment horizontal="left" vertical="center" indent="1"/>
      <protection locked="0" hidden="1"/>
    </xf>
    <xf numFmtId="0" fontId="62" fillId="5" borderId="310" xfId="0" applyFont="1" applyFill="1" applyBorder="1" applyAlignment="1" applyProtection="1">
      <alignment horizontal="center" vertical="center" wrapText="1"/>
      <protection hidden="1"/>
    </xf>
    <xf numFmtId="0" fontId="62" fillId="5" borderId="55" xfId="0" applyFont="1" applyFill="1" applyBorder="1" applyAlignment="1" applyProtection="1">
      <alignment horizontal="center" vertical="center" wrapText="1"/>
      <protection hidden="1"/>
    </xf>
    <xf numFmtId="0" fontId="62" fillId="5" borderId="305" xfId="0" applyFont="1" applyFill="1" applyBorder="1" applyAlignment="1" applyProtection="1">
      <alignment horizontal="center" vertical="center" wrapText="1"/>
      <protection hidden="1"/>
    </xf>
    <xf numFmtId="0" fontId="62" fillId="5" borderId="169" xfId="0" applyFont="1" applyFill="1" applyBorder="1" applyAlignment="1" applyProtection="1">
      <alignment horizontal="center" vertical="center" wrapText="1"/>
      <protection hidden="1"/>
    </xf>
    <xf numFmtId="0" fontId="62" fillId="4" borderId="304" xfId="0" applyFont="1" applyFill="1" applyBorder="1" applyAlignment="1" applyProtection="1">
      <alignment horizontal="center" vertical="center" wrapText="1"/>
      <protection hidden="1"/>
    </xf>
    <xf numFmtId="0" fontId="62" fillId="4" borderId="114" xfId="0" applyFont="1" applyFill="1" applyBorder="1" applyAlignment="1" applyProtection="1">
      <alignment horizontal="center" vertical="center" wrapText="1"/>
      <protection hidden="1"/>
    </xf>
    <xf numFmtId="0" fontId="62" fillId="11" borderId="305" xfId="0" applyFont="1" applyFill="1" applyBorder="1" applyAlignment="1" applyProtection="1">
      <alignment horizontal="center" vertical="center" wrapText="1"/>
      <protection hidden="1"/>
    </xf>
    <xf numFmtId="0" fontId="62" fillId="11" borderId="169" xfId="0" applyFont="1" applyFill="1" applyBorder="1" applyAlignment="1" applyProtection="1">
      <alignment horizontal="center" vertical="center" wrapText="1"/>
      <protection hidden="1"/>
    </xf>
    <xf numFmtId="0" fontId="17" fillId="5" borderId="327" xfId="0" applyFont="1" applyFill="1" applyBorder="1" applyAlignment="1" applyProtection="1">
      <alignment horizontal="center" vertical="center"/>
      <protection hidden="1"/>
    </xf>
    <xf numFmtId="0" fontId="17" fillId="5" borderId="268" xfId="0" applyFont="1" applyFill="1" applyBorder="1" applyAlignment="1" applyProtection="1">
      <alignment horizontal="center" vertical="center"/>
      <protection hidden="1"/>
    </xf>
    <xf numFmtId="0" fontId="17" fillId="5" borderId="309" xfId="0" applyFont="1" applyFill="1" applyBorder="1" applyAlignment="1" applyProtection="1">
      <alignment horizontal="center" vertical="center"/>
      <protection hidden="1"/>
    </xf>
    <xf numFmtId="0" fontId="62" fillId="11" borderId="330" xfId="0" applyFont="1" applyFill="1" applyBorder="1" applyAlignment="1" applyProtection="1">
      <alignment horizontal="center" vertical="center" wrapText="1"/>
      <protection hidden="1"/>
    </xf>
    <xf numFmtId="0" fontId="62" fillId="11" borderId="250" xfId="0" applyFont="1" applyFill="1" applyBorder="1" applyAlignment="1" applyProtection="1">
      <alignment horizontal="center" vertical="center" wrapText="1"/>
      <protection hidden="1"/>
    </xf>
    <xf numFmtId="0" fontId="62" fillId="5" borderId="313" xfId="0" applyFont="1" applyFill="1" applyBorder="1" applyAlignment="1" applyProtection="1">
      <alignment horizontal="center" vertical="center" wrapText="1"/>
      <protection hidden="1"/>
    </xf>
    <xf numFmtId="0" fontId="62" fillId="5" borderId="45" xfId="0" applyFont="1" applyFill="1" applyBorder="1" applyAlignment="1" applyProtection="1">
      <alignment horizontal="center" vertical="center" wrapText="1"/>
      <protection hidden="1"/>
    </xf>
    <xf numFmtId="0" fontId="10" fillId="4" borderId="324" xfId="0" applyFont="1" applyFill="1" applyBorder="1" applyAlignment="1" applyProtection="1">
      <alignment horizontal="center" vertical="center" wrapText="1"/>
      <protection hidden="1"/>
    </xf>
    <xf numFmtId="0" fontId="10" fillId="4" borderId="325" xfId="0" applyFont="1" applyFill="1" applyBorder="1" applyAlignment="1" applyProtection="1">
      <alignment horizontal="center" vertical="center" wrapText="1"/>
      <protection hidden="1"/>
    </xf>
    <xf numFmtId="0" fontId="10" fillId="4" borderId="326" xfId="0" applyFont="1" applyFill="1" applyBorder="1" applyAlignment="1" applyProtection="1">
      <alignment horizontal="center" vertical="center" wrapText="1"/>
      <protection hidden="1"/>
    </xf>
    <xf numFmtId="0" fontId="10" fillId="4" borderId="50" xfId="0" applyFont="1" applyFill="1" applyBorder="1" applyAlignment="1" applyProtection="1">
      <alignment horizontal="center" vertical="center" wrapText="1"/>
      <protection hidden="1"/>
    </xf>
    <xf numFmtId="0" fontId="10" fillId="4" borderId="0" xfId="0" applyFont="1" applyFill="1" applyBorder="1" applyAlignment="1" applyProtection="1">
      <alignment horizontal="center" vertical="center" wrapText="1"/>
      <protection hidden="1"/>
    </xf>
    <xf numFmtId="0" fontId="10" fillId="4" borderId="328" xfId="0" applyFont="1" applyFill="1" applyBorder="1" applyAlignment="1" applyProtection="1">
      <alignment horizontal="center" vertical="center" wrapText="1"/>
      <protection hidden="1"/>
    </xf>
    <xf numFmtId="0" fontId="12" fillId="5" borderId="322" xfId="0" applyFont="1" applyFill="1" applyBorder="1" applyAlignment="1" applyProtection="1">
      <alignment horizontal="center" vertical="center"/>
      <protection hidden="1"/>
    </xf>
    <xf numFmtId="0" fontId="12" fillId="5" borderId="321" xfId="0" applyFont="1" applyFill="1" applyBorder="1" applyAlignment="1" applyProtection="1">
      <alignment horizontal="center" vertical="center"/>
      <protection hidden="1"/>
    </xf>
    <xf numFmtId="0" fontId="12" fillId="5" borderId="323" xfId="0" applyFont="1" applyFill="1" applyBorder="1" applyAlignment="1" applyProtection="1">
      <alignment horizontal="center" vertical="center"/>
      <protection hidden="1"/>
    </xf>
    <xf numFmtId="0" fontId="12" fillId="5" borderId="320" xfId="0" applyFont="1" applyFill="1" applyBorder="1" applyAlignment="1" applyProtection="1">
      <alignment horizontal="center" vertical="center"/>
      <protection hidden="1"/>
    </xf>
    <xf numFmtId="0" fontId="17" fillId="5" borderId="89" xfId="0" applyFont="1" applyFill="1" applyBorder="1" applyAlignment="1" applyProtection="1">
      <alignment horizontal="center" vertical="center"/>
      <protection hidden="1"/>
    </xf>
    <xf numFmtId="0" fontId="17" fillId="5" borderId="81" xfId="0" applyFont="1" applyFill="1" applyBorder="1" applyAlignment="1" applyProtection="1">
      <alignment horizontal="center" vertical="center"/>
      <protection hidden="1"/>
    </xf>
    <xf numFmtId="0" fontId="17" fillId="5" borderId="180" xfId="0" applyFont="1" applyFill="1" applyBorder="1" applyAlignment="1" applyProtection="1">
      <alignment horizontal="center" vertical="center"/>
      <protection hidden="1"/>
    </xf>
    <xf numFmtId="0" fontId="15" fillId="0" borderId="0" xfId="0" applyNumberFormat="1" applyFont="1" applyFill="1" applyBorder="1" applyAlignment="1" applyProtection="1">
      <alignment vertical="top" wrapText="1"/>
      <protection locked="0"/>
    </xf>
    <xf numFmtId="0" fontId="15" fillId="0" borderId="0" xfId="0" applyFont="1" applyAlignment="1">
      <alignment vertical="top" wrapText="1"/>
    </xf>
    <xf numFmtId="0" fontId="15" fillId="0" borderId="0" xfId="0" applyFont="1" applyAlignment="1">
      <alignment vertical="top"/>
    </xf>
    <xf numFmtId="0" fontId="15" fillId="0" borderId="0" xfId="0" applyNumberFormat="1" applyFont="1" applyFill="1" applyBorder="1" applyAlignment="1" applyProtection="1">
      <alignment horizontal="left" vertical="top" wrapText="1"/>
      <protection locked="0"/>
    </xf>
    <xf numFmtId="0" fontId="24" fillId="0" borderId="0" xfId="0" applyNumberFormat="1" applyFont="1" applyFill="1" applyBorder="1" applyAlignment="1" applyProtection="1">
      <alignment horizontal="right" vertical="center"/>
      <protection hidden="1"/>
    </xf>
    <xf numFmtId="0" fontId="33" fillId="0" borderId="0" xfId="0" applyNumberFormat="1" applyFont="1" applyFill="1" applyBorder="1" applyAlignment="1" applyProtection="1">
      <alignment horizontal="center" vertical="center"/>
      <protection hidden="1"/>
    </xf>
    <xf numFmtId="0" fontId="35" fillId="5" borderId="110" xfId="0" applyNumberFormat="1" applyFont="1" applyFill="1" applyBorder="1" applyAlignment="1" applyProtection="1">
      <alignment horizontal="center" vertical="center" wrapText="1"/>
      <protection hidden="1"/>
    </xf>
    <xf numFmtId="0" fontId="35" fillId="5" borderId="181" xfId="0" applyNumberFormat="1" applyFont="1" applyFill="1" applyBorder="1" applyAlignment="1" applyProtection="1">
      <alignment horizontal="center" vertical="center" wrapText="1"/>
      <protection hidden="1"/>
    </xf>
    <xf numFmtId="0" fontId="35" fillId="5" borderId="135" xfId="0" applyNumberFormat="1" applyFont="1" applyFill="1" applyBorder="1" applyAlignment="1" applyProtection="1">
      <alignment horizontal="center" vertical="center" wrapText="1"/>
      <protection hidden="1"/>
    </xf>
    <xf numFmtId="0" fontId="35" fillId="5" borderId="50" xfId="0" applyNumberFormat="1" applyFont="1" applyFill="1" applyBorder="1" applyAlignment="1" applyProtection="1">
      <alignment horizontal="center" vertical="center" wrapText="1"/>
      <protection hidden="1"/>
    </xf>
    <xf numFmtId="0" fontId="35" fillId="5" borderId="0" xfId="0" applyNumberFormat="1" applyFont="1" applyFill="1" applyBorder="1" applyAlignment="1" applyProtection="1">
      <alignment horizontal="center" vertical="center" wrapText="1"/>
      <protection hidden="1"/>
    </xf>
    <xf numFmtId="0" fontId="35" fillId="5" borderId="38" xfId="0" applyNumberFormat="1" applyFont="1" applyFill="1" applyBorder="1" applyAlignment="1" applyProtection="1">
      <alignment horizontal="center" vertical="center" wrapText="1"/>
      <protection hidden="1"/>
    </xf>
    <xf numFmtId="0" fontId="35" fillId="5" borderId="153" xfId="0" applyNumberFormat="1" applyFont="1" applyFill="1" applyBorder="1" applyAlignment="1" applyProtection="1">
      <alignment horizontal="center" vertical="center" wrapText="1"/>
      <protection hidden="1"/>
    </xf>
    <xf numFmtId="0" fontId="35" fillId="5" borderId="44" xfId="0" applyNumberFormat="1" applyFont="1" applyFill="1" applyBorder="1" applyAlignment="1" applyProtection="1">
      <alignment horizontal="center" vertical="center" wrapText="1"/>
      <protection hidden="1"/>
    </xf>
    <xf numFmtId="0" fontId="35" fillId="5" borderId="154" xfId="0" applyNumberFormat="1" applyFont="1" applyFill="1" applyBorder="1" applyAlignment="1" applyProtection="1">
      <alignment horizontal="center" vertical="center" wrapText="1"/>
      <protection hidden="1"/>
    </xf>
    <xf numFmtId="0" fontId="23" fillId="5" borderId="7" xfId="0" applyNumberFormat="1" applyFont="1" applyFill="1" applyBorder="1" applyAlignment="1" applyProtection="1">
      <alignment horizontal="center" vertical="center"/>
      <protection hidden="1"/>
    </xf>
    <xf numFmtId="0" fontId="23" fillId="5" borderId="150" xfId="0" applyNumberFormat="1" applyFont="1" applyFill="1" applyBorder="1" applyAlignment="1" applyProtection="1">
      <alignment horizontal="center" vertical="center"/>
      <protection hidden="1"/>
    </xf>
    <xf numFmtId="0" fontId="23" fillId="5" borderId="152" xfId="0" applyNumberFormat="1" applyFont="1" applyFill="1" applyBorder="1" applyAlignment="1" applyProtection="1">
      <alignment horizontal="center" vertical="center"/>
      <protection hidden="1"/>
    </xf>
    <xf numFmtId="0" fontId="22" fillId="5" borderId="28" xfId="0" applyNumberFormat="1" applyFont="1" applyFill="1" applyBorder="1" applyAlignment="1" applyProtection="1">
      <alignment horizontal="center" vertical="center" textRotation="90"/>
      <protection hidden="1"/>
    </xf>
    <xf numFmtId="0" fontId="22" fillId="5" borderId="3" xfId="0" applyNumberFormat="1" applyFont="1" applyFill="1" applyBorder="1" applyAlignment="1" applyProtection="1">
      <alignment horizontal="center" vertical="center" textRotation="90"/>
      <protection hidden="1"/>
    </xf>
    <xf numFmtId="0" fontId="22" fillId="5" borderId="2" xfId="0" applyNumberFormat="1" applyFont="1" applyFill="1" applyBorder="1" applyAlignment="1" applyProtection="1">
      <alignment horizontal="center" vertical="center" textRotation="90"/>
      <protection hidden="1"/>
    </xf>
    <xf numFmtId="0" fontId="22" fillId="5" borderId="134" xfId="0" applyNumberFormat="1" applyFont="1" applyFill="1" applyBorder="1" applyAlignment="1" applyProtection="1">
      <alignment horizontal="center" vertical="center" textRotation="90"/>
      <protection hidden="1"/>
    </xf>
    <xf numFmtId="0" fontId="22" fillId="5" borderId="67" xfId="0" applyNumberFormat="1" applyFont="1" applyFill="1" applyBorder="1" applyAlignment="1" applyProtection="1">
      <alignment horizontal="center" vertical="center" textRotation="90"/>
      <protection hidden="1"/>
    </xf>
    <xf numFmtId="0" fontId="22" fillId="5" borderId="55" xfId="0" applyNumberFormat="1" applyFont="1" applyFill="1" applyBorder="1" applyAlignment="1" applyProtection="1">
      <alignment horizontal="center" vertical="center" textRotation="90"/>
      <protection hidden="1"/>
    </xf>
    <xf numFmtId="0" fontId="34" fillId="14" borderId="12" xfId="0" applyNumberFormat="1" applyFont="1" applyFill="1" applyBorder="1" applyAlignment="1" applyProtection="1">
      <alignment horizontal="center" vertical="center" wrapText="1"/>
      <protection hidden="1"/>
    </xf>
    <xf numFmtId="0" fontId="34" fillId="14" borderId="71" xfId="0" applyNumberFormat="1" applyFont="1" applyFill="1" applyBorder="1" applyAlignment="1" applyProtection="1">
      <alignment horizontal="center" vertical="center" wrapText="1"/>
      <protection hidden="1"/>
    </xf>
    <xf numFmtId="0" fontId="34" fillId="14" borderId="123" xfId="0" applyNumberFormat="1" applyFont="1" applyFill="1" applyBorder="1" applyAlignment="1" applyProtection="1">
      <alignment horizontal="center" vertical="center" wrapText="1"/>
      <protection hidden="1"/>
    </xf>
    <xf numFmtId="0" fontId="34" fillId="14" borderId="190" xfId="0" applyNumberFormat="1" applyFont="1" applyFill="1" applyBorder="1" applyAlignment="1" applyProtection="1">
      <alignment horizontal="center" vertical="center" wrapText="1"/>
      <protection hidden="1"/>
    </xf>
    <xf numFmtId="0" fontId="34" fillId="14" borderId="3" xfId="0" applyNumberFormat="1" applyFont="1" applyFill="1" applyBorder="1" applyAlignment="1" applyProtection="1">
      <alignment horizontal="center" vertical="center" wrapText="1"/>
      <protection hidden="1"/>
    </xf>
    <xf numFmtId="0" fontId="34" fillId="14" borderId="124" xfId="0" applyNumberFormat="1" applyFont="1" applyFill="1" applyBorder="1" applyAlignment="1" applyProtection="1">
      <alignment horizontal="center" vertical="center" wrapText="1"/>
      <protection hidden="1"/>
    </xf>
    <xf numFmtId="0" fontId="41" fillId="14" borderId="190" xfId="0" applyNumberFormat="1" applyFont="1" applyFill="1" applyBorder="1" applyAlignment="1" applyProtection="1">
      <alignment horizontal="center" vertical="center" wrapText="1"/>
      <protection hidden="1"/>
    </xf>
    <xf numFmtId="0" fontId="41" fillId="14" borderId="3" xfId="0" applyNumberFormat="1" applyFont="1" applyFill="1" applyBorder="1" applyAlignment="1" applyProtection="1">
      <alignment horizontal="center" vertical="center" wrapText="1"/>
      <protection hidden="1"/>
    </xf>
    <xf numFmtId="0" fontId="41" fillId="14" borderId="124" xfId="0" applyNumberFormat="1" applyFont="1" applyFill="1" applyBorder="1" applyAlignment="1" applyProtection="1">
      <alignment horizontal="center" vertical="center" wrapText="1"/>
      <protection hidden="1"/>
    </xf>
    <xf numFmtId="0" fontId="23" fillId="5" borderId="110" xfId="0" applyNumberFormat="1" applyFont="1" applyFill="1" applyBorder="1" applyAlignment="1" applyProtection="1">
      <alignment horizontal="center" vertical="center" wrapText="1"/>
      <protection hidden="1"/>
    </xf>
    <xf numFmtId="0" fontId="23" fillId="5" borderId="181" xfId="0" applyNumberFormat="1" applyFont="1" applyFill="1" applyBorder="1" applyAlignment="1" applyProtection="1">
      <alignment horizontal="center" vertical="center" wrapText="1"/>
      <protection hidden="1"/>
    </xf>
    <xf numFmtId="0" fontId="23" fillId="5" borderId="212" xfId="0" applyNumberFormat="1" applyFont="1" applyFill="1" applyBorder="1" applyAlignment="1" applyProtection="1">
      <alignment horizontal="center" vertical="center" wrapText="1"/>
      <protection hidden="1"/>
    </xf>
    <xf numFmtId="0" fontId="23" fillId="5" borderId="167" xfId="0" applyNumberFormat="1" applyFont="1" applyFill="1" applyBorder="1" applyAlignment="1" applyProtection="1">
      <alignment horizontal="center" vertical="center" wrapText="1"/>
      <protection hidden="1"/>
    </xf>
    <xf numFmtId="0" fontId="23" fillId="5" borderId="170" xfId="0" applyNumberFormat="1" applyFont="1" applyFill="1" applyBorder="1" applyAlignment="1" applyProtection="1">
      <alignment horizontal="center" vertical="center" wrapText="1"/>
      <protection hidden="1"/>
    </xf>
    <xf numFmtId="0" fontId="23" fillId="5" borderId="23" xfId="0" applyNumberFormat="1" applyFont="1" applyFill="1" applyBorder="1" applyAlignment="1" applyProtection="1">
      <alignment horizontal="center" vertical="center" wrapText="1"/>
      <protection hidden="1"/>
    </xf>
    <xf numFmtId="0" fontId="25" fillId="0" borderId="44" xfId="0" applyNumberFormat="1" applyFont="1" applyFill="1" applyBorder="1" applyAlignment="1" applyProtection="1">
      <alignment horizontal="left" vertical="center"/>
      <protection locked="0" hidden="1"/>
    </xf>
    <xf numFmtId="0" fontId="162" fillId="0" borderId="0" xfId="0" applyFont="1" applyAlignment="1">
      <alignment horizontal="left" vertical="center" wrapText="1"/>
    </xf>
    <xf numFmtId="0" fontId="34" fillId="5" borderId="133" xfId="0" applyFont="1" applyFill="1" applyBorder="1" applyAlignment="1" applyProtection="1">
      <alignment horizontal="center" vertical="center"/>
      <protection hidden="1"/>
    </xf>
    <xf numFmtId="0" fontId="34" fillId="5" borderId="65" xfId="0" applyFont="1" applyFill="1" applyBorder="1" applyAlignment="1" applyProtection="1">
      <alignment horizontal="center" vertical="center"/>
      <protection hidden="1"/>
    </xf>
    <xf numFmtId="0" fontId="34" fillId="5" borderId="66" xfId="0" applyFont="1" applyFill="1" applyBorder="1" applyAlignment="1" applyProtection="1">
      <alignment horizontal="center" vertical="center"/>
      <protection hidden="1"/>
    </xf>
    <xf numFmtId="0" fontId="22" fillId="5" borderId="19" xfId="0" applyNumberFormat="1" applyFont="1" applyFill="1" applyBorder="1" applyAlignment="1" applyProtection="1">
      <alignment horizontal="center" vertical="center"/>
      <protection hidden="1"/>
    </xf>
    <xf numFmtId="0" fontId="22" fillId="5" borderId="24" xfId="0" applyNumberFormat="1" applyFont="1" applyFill="1" applyBorder="1" applyAlignment="1" applyProtection="1">
      <alignment horizontal="center" vertical="center"/>
      <protection hidden="1"/>
    </xf>
    <xf numFmtId="0" fontId="28" fillId="5" borderId="60" xfId="0" applyNumberFormat="1" applyFont="1" applyFill="1" applyBorder="1" applyAlignment="1" applyProtection="1">
      <alignment horizontal="center" vertical="center"/>
      <protection hidden="1"/>
    </xf>
    <xf numFmtId="0" fontId="28" fillId="5" borderId="19" xfId="0" applyNumberFormat="1" applyFont="1" applyFill="1" applyBorder="1" applyAlignment="1" applyProtection="1">
      <alignment horizontal="center" vertical="center"/>
      <protection hidden="1"/>
    </xf>
    <xf numFmtId="0" fontId="28" fillId="5" borderId="24" xfId="0" applyNumberFormat="1" applyFont="1" applyFill="1" applyBorder="1" applyAlignment="1" applyProtection="1">
      <alignment horizontal="center" vertical="center"/>
      <protection hidden="1"/>
    </xf>
    <xf numFmtId="0" fontId="23" fillId="5" borderId="198" xfId="0" applyNumberFormat="1" applyFont="1" applyFill="1" applyBorder="1" applyAlignment="1" applyProtection="1">
      <alignment horizontal="center" vertical="center" textRotation="90"/>
      <protection hidden="1"/>
    </xf>
    <xf numFmtId="0" fontId="23" fillId="5" borderId="50" xfId="0" applyNumberFormat="1" applyFont="1" applyFill="1" applyBorder="1" applyAlignment="1" applyProtection="1">
      <alignment horizontal="center" vertical="center" textRotation="90"/>
      <protection hidden="1"/>
    </xf>
    <xf numFmtId="0" fontId="23" fillId="5" borderId="167" xfId="0" applyNumberFormat="1" applyFont="1" applyFill="1" applyBorder="1" applyAlignment="1" applyProtection="1">
      <alignment horizontal="center" vertical="center" textRotation="90"/>
      <protection hidden="1"/>
    </xf>
    <xf numFmtId="0" fontId="23" fillId="5" borderId="166" xfId="0" applyNumberFormat="1" applyFont="1" applyFill="1" applyBorder="1" applyAlignment="1" applyProtection="1">
      <alignment horizontal="center" vertical="center" wrapText="1"/>
      <protection hidden="1"/>
    </xf>
    <xf numFmtId="0" fontId="23" fillId="5" borderId="199" xfId="0" applyNumberFormat="1" applyFont="1" applyFill="1" applyBorder="1" applyAlignment="1" applyProtection="1">
      <alignment horizontal="center" vertical="center" wrapText="1"/>
      <protection hidden="1"/>
    </xf>
    <xf numFmtId="0" fontId="23" fillId="5" borderId="50" xfId="0" applyNumberFormat="1" applyFont="1" applyFill="1" applyBorder="1" applyAlignment="1" applyProtection="1">
      <alignment horizontal="center" vertical="center" wrapText="1"/>
      <protection hidden="1"/>
    </xf>
    <xf numFmtId="0" fontId="23" fillId="5" borderId="38" xfId="0" applyNumberFormat="1" applyFont="1" applyFill="1" applyBorder="1" applyAlignment="1" applyProtection="1">
      <alignment horizontal="center" vertical="center" wrapText="1"/>
      <protection hidden="1"/>
    </xf>
    <xf numFmtId="0" fontId="23" fillId="5" borderId="21" xfId="0" applyNumberFormat="1" applyFont="1" applyFill="1" applyBorder="1" applyAlignment="1" applyProtection="1">
      <alignment horizontal="center" vertical="center" wrapText="1"/>
      <protection hidden="1"/>
    </xf>
    <xf numFmtId="0" fontId="17" fillId="10" borderId="294" xfId="0" applyFont="1" applyFill="1" applyBorder="1" applyAlignment="1" applyProtection="1">
      <alignment horizontal="center" vertical="center"/>
      <protection hidden="1"/>
    </xf>
    <xf numFmtId="0" fontId="17" fillId="10" borderId="268" xfId="0" applyFont="1" applyFill="1" applyBorder="1" applyAlignment="1" applyProtection="1">
      <alignment horizontal="center" vertical="center"/>
      <protection hidden="1"/>
    </xf>
    <xf numFmtId="0" fontId="17" fillId="10" borderId="266" xfId="0" applyFont="1" applyFill="1" applyBorder="1" applyAlignment="1" applyProtection="1">
      <alignment horizontal="center" vertical="center"/>
      <protection hidden="1"/>
    </xf>
    <xf numFmtId="0" fontId="27" fillId="5" borderId="306" xfId="0" applyNumberFormat="1" applyFont="1" applyFill="1" applyBorder="1" applyAlignment="1" applyProtection="1">
      <alignment horizontal="center" vertical="center" wrapText="1"/>
      <protection hidden="1"/>
    </xf>
    <xf numFmtId="0" fontId="27" fillId="5" borderId="199" xfId="0" applyNumberFormat="1" applyFont="1" applyFill="1" applyBorder="1" applyAlignment="1" applyProtection="1">
      <alignment horizontal="center" vertical="center" wrapText="1"/>
      <protection hidden="1"/>
    </xf>
    <xf numFmtId="0" fontId="27" fillId="5" borderId="283" xfId="0" applyNumberFormat="1" applyFont="1" applyFill="1" applyBorder="1" applyAlignment="1" applyProtection="1">
      <alignment horizontal="center" vertical="center" wrapText="1"/>
      <protection hidden="1"/>
    </xf>
    <xf numFmtId="0" fontId="27" fillId="5" borderId="195" xfId="0" applyNumberFormat="1" applyFont="1" applyFill="1" applyBorder="1" applyAlignment="1" applyProtection="1">
      <alignment horizontal="center" vertical="center" wrapText="1"/>
      <protection hidden="1"/>
    </xf>
    <xf numFmtId="0" fontId="29" fillId="10" borderId="77" xfId="0" applyNumberFormat="1" applyFont="1" applyFill="1" applyBorder="1" applyAlignment="1" applyProtection="1">
      <alignment horizontal="left" vertical="center" indent="1"/>
      <protection hidden="1"/>
    </xf>
    <xf numFmtId="0" fontId="29" fillId="10" borderId="91" xfId="0" applyNumberFormat="1" applyFont="1" applyFill="1" applyBorder="1" applyAlignment="1" applyProtection="1">
      <alignment horizontal="left" vertical="center" indent="1"/>
      <protection hidden="1"/>
    </xf>
    <xf numFmtId="0" fontId="29" fillId="10" borderId="243" xfId="0" applyNumberFormat="1" applyFont="1" applyFill="1" applyBorder="1" applyAlignment="1" applyProtection="1">
      <alignment horizontal="left" vertical="center" indent="1"/>
      <protection hidden="1"/>
    </xf>
    <xf numFmtId="0" fontId="29" fillId="10" borderId="197" xfId="0" applyNumberFormat="1" applyFont="1" applyFill="1" applyBorder="1" applyAlignment="1" applyProtection="1">
      <alignment horizontal="left" vertical="center" indent="1"/>
      <protection hidden="1"/>
    </xf>
    <xf numFmtId="0" fontId="23" fillId="5" borderId="306" xfId="0" applyNumberFormat="1" applyFont="1" applyFill="1" applyBorder="1" applyAlignment="1" applyProtection="1">
      <alignment horizontal="center" vertical="center" wrapText="1"/>
      <protection hidden="1"/>
    </xf>
    <xf numFmtId="0" fontId="34" fillId="5" borderId="291" xfId="0" applyFont="1" applyFill="1" applyBorder="1" applyAlignment="1" applyProtection="1">
      <alignment horizontal="center" vertical="center"/>
      <protection hidden="1"/>
    </xf>
    <xf numFmtId="0" fontId="22" fillId="5" borderId="268" xfId="0" applyNumberFormat="1" applyFont="1" applyFill="1" applyBorder="1" applyAlignment="1" applyProtection="1">
      <alignment horizontal="center" vertical="center"/>
      <protection hidden="1"/>
    </xf>
    <xf numFmtId="0" fontId="22" fillId="5" borderId="266" xfId="0" applyNumberFormat="1" applyFont="1" applyFill="1" applyBorder="1" applyAlignment="1" applyProtection="1">
      <alignment horizontal="center" vertical="center"/>
      <protection hidden="1"/>
    </xf>
    <xf numFmtId="0" fontId="34" fillId="14" borderId="304" xfId="0" applyNumberFormat="1" applyFont="1" applyFill="1" applyBorder="1" applyAlignment="1" applyProtection="1">
      <alignment horizontal="center" vertical="center" wrapText="1"/>
      <protection hidden="1"/>
    </xf>
    <xf numFmtId="0" fontId="34" fillId="14" borderId="305" xfId="0" applyNumberFormat="1" applyFont="1" applyFill="1" applyBorder="1" applyAlignment="1" applyProtection="1">
      <alignment horizontal="center" vertical="center" wrapText="1"/>
      <protection hidden="1"/>
    </xf>
    <xf numFmtId="0" fontId="41" fillId="14" borderId="305" xfId="0" applyNumberFormat="1" applyFont="1" applyFill="1" applyBorder="1" applyAlignment="1" applyProtection="1">
      <alignment horizontal="center" vertical="center" wrapText="1"/>
      <protection hidden="1"/>
    </xf>
    <xf numFmtId="0" fontId="28" fillId="5" borderId="269" xfId="0" applyNumberFormat="1" applyFont="1" applyFill="1" applyBorder="1" applyAlignment="1" applyProtection="1">
      <alignment horizontal="center" vertical="center"/>
      <protection hidden="1"/>
    </xf>
    <xf numFmtId="0" fontId="28" fillId="5" borderId="268" xfId="0" applyNumberFormat="1" applyFont="1" applyFill="1" applyBorder="1" applyAlignment="1" applyProtection="1">
      <alignment horizontal="center" vertical="center"/>
      <protection hidden="1"/>
    </xf>
    <xf numFmtId="0" fontId="28" fillId="5" borderId="266" xfId="0" applyNumberFormat="1" applyFont="1" applyFill="1" applyBorder="1" applyAlignment="1" applyProtection="1">
      <alignment horizontal="center" vertical="center"/>
      <protection hidden="1"/>
    </xf>
    <xf numFmtId="0" fontId="25" fillId="0" borderId="233" xfId="0" applyNumberFormat="1" applyFont="1" applyFill="1" applyBorder="1" applyAlignment="1" applyProtection="1">
      <alignment horizontal="left" vertical="center"/>
      <protection locked="0" hidden="1"/>
    </xf>
    <xf numFmtId="0" fontId="35" fillId="5" borderId="212" xfId="0" applyNumberFormat="1" applyFont="1" applyFill="1" applyBorder="1" applyAlignment="1" applyProtection="1">
      <alignment horizontal="center" vertical="center" wrapText="1"/>
      <protection hidden="1"/>
    </xf>
    <xf numFmtId="0" fontId="35" fillId="5" borderId="233" xfId="0" applyNumberFormat="1" applyFont="1" applyFill="1" applyBorder="1" applyAlignment="1" applyProtection="1">
      <alignment horizontal="center" vertical="center" wrapText="1"/>
      <protection hidden="1"/>
    </xf>
    <xf numFmtId="0" fontId="35" fillId="5" borderId="296" xfId="0" applyNumberFormat="1" applyFont="1" applyFill="1" applyBorder="1" applyAlignment="1" applyProtection="1">
      <alignment horizontal="center" vertical="center" wrapText="1"/>
      <protection hidden="1"/>
    </xf>
    <xf numFmtId="0" fontId="23" fillId="5" borderId="293" xfId="0" applyNumberFormat="1" applyFont="1" applyFill="1" applyBorder="1" applyAlignment="1" applyProtection="1">
      <alignment horizontal="center" vertical="center"/>
      <protection hidden="1"/>
    </xf>
    <xf numFmtId="0" fontId="23" fillId="5" borderId="290" xfId="0" applyNumberFormat="1" applyFont="1" applyFill="1" applyBorder="1" applyAlignment="1" applyProtection="1">
      <alignment horizontal="center" vertical="center"/>
      <protection hidden="1"/>
    </xf>
    <xf numFmtId="0" fontId="22" fillId="5" borderId="297" xfId="0" applyNumberFormat="1" applyFont="1" applyFill="1" applyBorder="1" applyAlignment="1" applyProtection="1">
      <alignment horizontal="center" vertical="center" textRotation="90"/>
      <protection hidden="1"/>
    </xf>
    <xf numFmtId="0" fontId="22" fillId="5" borderId="169" xfId="0" applyNumberFormat="1" applyFont="1" applyFill="1" applyBorder="1" applyAlignment="1" applyProtection="1">
      <alignment horizontal="center" vertical="center" textRotation="90"/>
      <protection hidden="1"/>
    </xf>
    <xf numFmtId="0" fontId="35" fillId="17" borderId="0" xfId="0" applyFont="1" applyFill="1" applyAlignment="1">
      <alignment horizontal="left"/>
    </xf>
    <xf numFmtId="0" fontId="27" fillId="5" borderId="312" xfId="0" applyNumberFormat="1" applyFont="1" applyFill="1" applyBorder="1" applyAlignment="1" applyProtection="1">
      <alignment horizontal="center" vertical="center" textRotation="90"/>
      <protection hidden="1"/>
    </xf>
    <xf numFmtId="0" fontId="27" fillId="5" borderId="67" xfId="0" applyNumberFormat="1" applyFont="1" applyFill="1" applyBorder="1" applyAlignment="1" applyProtection="1">
      <alignment horizontal="center" vertical="center" textRotation="90"/>
      <protection hidden="1"/>
    </xf>
    <xf numFmtId="0" fontId="27" fillId="5" borderId="55" xfId="0" applyNumberFormat="1" applyFont="1" applyFill="1" applyBorder="1" applyAlignment="1" applyProtection="1">
      <alignment horizontal="center" vertical="center" textRotation="90"/>
      <protection hidden="1"/>
    </xf>
    <xf numFmtId="0" fontId="23" fillId="5" borderId="306" xfId="0" applyNumberFormat="1" applyFont="1" applyFill="1" applyBorder="1" applyAlignment="1" applyProtection="1">
      <alignment horizontal="center" vertical="center" textRotation="90" wrapText="1"/>
      <protection hidden="1"/>
    </xf>
    <xf numFmtId="0" fontId="23" fillId="5" borderId="199" xfId="0" applyNumberFormat="1" applyFont="1" applyFill="1" applyBorder="1" applyAlignment="1" applyProtection="1">
      <alignment horizontal="center" vertical="center" textRotation="90" wrapText="1"/>
      <protection hidden="1"/>
    </xf>
    <xf numFmtId="0" fontId="23" fillId="5" borderId="50" xfId="0" applyNumberFormat="1" applyFont="1" applyFill="1" applyBorder="1" applyAlignment="1" applyProtection="1">
      <alignment horizontal="center" vertical="center" textRotation="90" wrapText="1"/>
      <protection hidden="1"/>
    </xf>
    <xf numFmtId="0" fontId="23" fillId="5" borderId="38" xfId="0" applyNumberFormat="1" applyFont="1" applyFill="1" applyBorder="1" applyAlignment="1" applyProtection="1">
      <alignment horizontal="center" vertical="center" textRotation="90" wrapText="1"/>
      <protection hidden="1"/>
    </xf>
    <xf numFmtId="0" fontId="23" fillId="5" borderId="283" xfId="0" applyNumberFormat="1" applyFont="1" applyFill="1" applyBorder="1" applyAlignment="1" applyProtection="1">
      <alignment horizontal="center" vertical="center" textRotation="90" wrapText="1"/>
      <protection hidden="1"/>
    </xf>
    <xf numFmtId="0" fontId="23" fillId="5" borderId="195" xfId="0" applyNumberFormat="1" applyFont="1" applyFill="1" applyBorder="1" applyAlignment="1" applyProtection="1">
      <alignment horizontal="center" vertical="center" textRotation="90" wrapText="1"/>
      <protection hidden="1"/>
    </xf>
    <xf numFmtId="0" fontId="27" fillId="5" borderId="187" xfId="0" applyNumberFormat="1" applyFont="1" applyFill="1" applyBorder="1" applyAlignment="1" applyProtection="1">
      <alignment horizontal="center" vertical="center" textRotation="90" wrapText="1"/>
      <protection hidden="1"/>
    </xf>
    <xf numFmtId="0" fontId="27" fillId="5" borderId="199" xfId="0" applyNumberFormat="1" applyFont="1" applyFill="1" applyBorder="1" applyAlignment="1" applyProtection="1">
      <alignment horizontal="center" vertical="center" textRotation="90" wrapText="1"/>
      <protection hidden="1"/>
    </xf>
    <xf numFmtId="0" fontId="27" fillId="5" borderId="67" xfId="0" applyNumberFormat="1" applyFont="1" applyFill="1" applyBorder="1" applyAlignment="1" applyProtection="1">
      <alignment horizontal="center" vertical="center" textRotation="90" wrapText="1"/>
      <protection hidden="1"/>
    </xf>
    <xf numFmtId="0" fontId="27" fillId="5" borderId="38" xfId="0" applyNumberFormat="1" applyFont="1" applyFill="1" applyBorder="1" applyAlignment="1" applyProtection="1">
      <alignment horizontal="center" vertical="center" textRotation="90" wrapText="1"/>
      <protection hidden="1"/>
    </xf>
    <xf numFmtId="0" fontId="27" fillId="5" borderId="55" xfId="0" applyNumberFormat="1" applyFont="1" applyFill="1" applyBorder="1" applyAlignment="1" applyProtection="1">
      <alignment horizontal="center" vertical="center" textRotation="90" wrapText="1"/>
      <protection hidden="1"/>
    </xf>
    <xf numFmtId="0" fontId="27" fillId="5" borderId="23" xfId="0" applyNumberFormat="1" applyFont="1" applyFill="1" applyBorder="1" applyAlignment="1" applyProtection="1">
      <alignment horizontal="center" vertical="center" textRotation="90" wrapText="1"/>
      <protection hidden="1"/>
    </xf>
    <xf numFmtId="0" fontId="23" fillId="5" borderId="21" xfId="0" applyNumberFormat="1" applyFont="1" applyFill="1" applyBorder="1" applyAlignment="1" applyProtection="1">
      <alignment horizontal="center" vertical="center" textRotation="90"/>
      <protection hidden="1"/>
    </xf>
    <xf numFmtId="0" fontId="34" fillId="5" borderId="187" xfId="0" applyNumberFormat="1" applyFont="1" applyFill="1" applyBorder="1" applyAlignment="1" applyProtection="1">
      <alignment horizontal="center" vertical="center" textRotation="90" wrapText="1"/>
      <protection hidden="1"/>
    </xf>
    <xf numFmtId="0" fontId="34" fillId="5" borderId="199" xfId="0" applyNumberFormat="1" applyFont="1" applyFill="1" applyBorder="1" applyAlignment="1" applyProtection="1">
      <alignment horizontal="center" vertical="center" textRotation="90" wrapText="1"/>
      <protection hidden="1"/>
    </xf>
    <xf numFmtId="0" fontId="34" fillId="5" borderId="55" xfId="0" applyNumberFormat="1" applyFont="1" applyFill="1" applyBorder="1" applyAlignment="1" applyProtection="1">
      <alignment horizontal="center" vertical="center" textRotation="90" wrapText="1"/>
      <protection hidden="1"/>
    </xf>
    <xf numFmtId="0" fontId="34" fillId="5" borderId="23" xfId="0" applyNumberFormat="1" applyFont="1" applyFill="1" applyBorder="1" applyAlignment="1" applyProtection="1">
      <alignment horizontal="center" vertical="center" textRotation="90" wrapText="1"/>
      <protection hidden="1"/>
    </xf>
    <xf numFmtId="0" fontId="132" fillId="0" borderId="0" xfId="0" applyFont="1" applyFill="1" applyAlignment="1" applyProtection="1">
      <alignment horizontal="right"/>
      <protection hidden="1"/>
    </xf>
    <xf numFmtId="0" fontId="25" fillId="0" borderId="44" xfId="0" applyNumberFormat="1" applyFont="1" applyFill="1" applyBorder="1" applyAlignment="1" applyProtection="1">
      <alignment horizontal="left" vertical="top"/>
      <protection locked="0" hidden="1"/>
    </xf>
    <xf numFmtId="0" fontId="23" fillId="14" borderId="12" xfId="0" applyNumberFormat="1" applyFont="1" applyFill="1" applyBorder="1" applyAlignment="1" applyProtection="1">
      <alignment horizontal="center" vertical="center" wrapText="1"/>
      <protection hidden="1"/>
    </xf>
    <xf numFmtId="0" fontId="23" fillId="14" borderId="71" xfId="0" applyNumberFormat="1" applyFont="1" applyFill="1" applyBorder="1" applyAlignment="1" applyProtection="1">
      <alignment horizontal="center" vertical="center" wrapText="1"/>
      <protection hidden="1"/>
    </xf>
    <xf numFmtId="0" fontId="23" fillId="14" borderId="123" xfId="0" applyNumberFormat="1" applyFont="1" applyFill="1" applyBorder="1" applyAlignment="1" applyProtection="1">
      <alignment horizontal="center" vertical="center" wrapText="1"/>
      <protection hidden="1"/>
    </xf>
    <xf numFmtId="0" fontId="23" fillId="14" borderId="190" xfId="0" applyNumberFormat="1" applyFont="1" applyFill="1" applyBorder="1" applyAlignment="1" applyProtection="1">
      <alignment horizontal="center" vertical="center" wrapText="1"/>
      <protection hidden="1"/>
    </xf>
    <xf numFmtId="0" fontId="23" fillId="14" borderId="3" xfId="0" applyNumberFormat="1" applyFont="1" applyFill="1" applyBorder="1" applyAlignment="1" applyProtection="1">
      <alignment horizontal="center" vertical="center" wrapText="1"/>
      <protection hidden="1"/>
    </xf>
    <xf numFmtId="0" fontId="23" fillId="14" borderId="124" xfId="0" applyNumberFormat="1" applyFont="1" applyFill="1" applyBorder="1" applyAlignment="1" applyProtection="1">
      <alignment horizontal="center" vertical="center" wrapText="1"/>
      <protection hidden="1"/>
    </xf>
    <xf numFmtId="0" fontId="32" fillId="0" borderId="0" xfId="0" applyNumberFormat="1" applyFont="1" applyFill="1" applyBorder="1" applyAlignment="1" applyProtection="1">
      <alignment vertical="top" wrapText="1"/>
      <protection locked="0"/>
    </xf>
    <xf numFmtId="0" fontId="32" fillId="0" borderId="0" xfId="0" applyFont="1" applyAlignment="1">
      <alignment vertical="top" wrapText="1"/>
    </xf>
    <xf numFmtId="0" fontId="23" fillId="4" borderId="110" xfId="0" applyNumberFormat="1" applyFont="1" applyFill="1" applyBorder="1" applyAlignment="1" applyProtection="1">
      <alignment horizontal="right" vertical="center"/>
      <protection hidden="1"/>
    </xf>
    <xf numFmtId="0" fontId="23" fillId="4" borderId="181" xfId="0" applyNumberFormat="1" applyFont="1" applyFill="1" applyBorder="1" applyAlignment="1" applyProtection="1">
      <alignment horizontal="right" vertical="center"/>
      <protection hidden="1"/>
    </xf>
    <xf numFmtId="0" fontId="23" fillId="5" borderId="12" xfId="0" applyNumberFormat="1" applyFont="1" applyFill="1" applyBorder="1" applyAlignment="1" applyProtection="1">
      <alignment horizontal="center" vertical="center" textRotation="90" wrapText="1"/>
      <protection hidden="1"/>
    </xf>
    <xf numFmtId="0" fontId="23" fillId="5" borderId="71" xfId="0" applyNumberFormat="1" applyFont="1" applyFill="1" applyBorder="1" applyAlignment="1" applyProtection="1">
      <alignment horizontal="center" vertical="center" textRotation="90" wrapText="1"/>
      <protection hidden="1"/>
    </xf>
    <xf numFmtId="0" fontId="23" fillId="5" borderId="209" xfId="0" applyNumberFormat="1" applyFont="1" applyFill="1" applyBorder="1" applyAlignment="1" applyProtection="1">
      <alignment horizontal="center" vertical="center" textRotation="90" wrapText="1"/>
      <protection hidden="1"/>
    </xf>
    <xf numFmtId="0" fontId="23" fillId="5" borderId="238" xfId="0" applyNumberFormat="1" applyFont="1" applyFill="1" applyBorder="1" applyAlignment="1" applyProtection="1">
      <alignment horizontal="center" vertical="center" textRotation="90" wrapText="1"/>
      <protection hidden="1"/>
    </xf>
    <xf numFmtId="0" fontId="23" fillId="5" borderId="123" xfId="0" applyNumberFormat="1" applyFont="1" applyFill="1" applyBorder="1" applyAlignment="1" applyProtection="1">
      <alignment horizontal="center" vertical="center" textRotation="90" wrapText="1"/>
      <protection hidden="1"/>
    </xf>
    <xf numFmtId="165" fontId="22" fillId="10" borderId="81" xfId="0" applyNumberFormat="1" applyFont="1" applyFill="1" applyBorder="1" applyAlignment="1" applyProtection="1">
      <alignment horizontal="center" vertical="center"/>
    </xf>
    <xf numFmtId="165" fontId="22" fillId="10" borderId="95" xfId="0" applyNumberFormat="1" applyFont="1" applyFill="1" applyBorder="1" applyAlignment="1" applyProtection="1">
      <alignment horizontal="center" vertical="center"/>
    </xf>
    <xf numFmtId="0" fontId="23" fillId="5" borderId="178" xfId="0" applyNumberFormat="1" applyFont="1" applyFill="1" applyBorder="1" applyAlignment="1" applyProtection="1">
      <alignment horizontal="center" vertical="center"/>
      <protection hidden="1"/>
    </xf>
    <xf numFmtId="0" fontId="23" fillId="5" borderId="246" xfId="0" applyNumberFormat="1" applyFont="1" applyFill="1" applyBorder="1" applyAlignment="1" applyProtection="1">
      <alignment horizontal="center" vertical="center"/>
      <protection hidden="1"/>
    </xf>
    <xf numFmtId="0" fontId="26" fillId="5" borderId="60" xfId="0" applyNumberFormat="1" applyFont="1" applyFill="1" applyBorder="1" applyAlignment="1" applyProtection="1">
      <alignment horizontal="center" vertical="center"/>
      <protection hidden="1"/>
    </xf>
    <xf numFmtId="0" fontId="26" fillId="5" borderId="268" xfId="0" applyNumberFormat="1" applyFont="1" applyFill="1" applyBorder="1" applyAlignment="1" applyProtection="1">
      <alignment horizontal="center" vertical="center"/>
      <protection hidden="1"/>
    </xf>
    <xf numFmtId="0" fontId="26" fillId="5" borderId="193" xfId="0" applyNumberFormat="1" applyFont="1" applyFill="1" applyBorder="1" applyAlignment="1" applyProtection="1">
      <alignment horizontal="center" vertical="center"/>
      <protection hidden="1"/>
    </xf>
    <xf numFmtId="0" fontId="26" fillId="5" borderId="151" xfId="0" applyNumberFormat="1" applyFont="1" applyFill="1" applyBorder="1" applyAlignment="1" applyProtection="1">
      <alignment horizontal="center" vertical="center"/>
      <protection hidden="1"/>
    </xf>
    <xf numFmtId="0" fontId="23" fillId="5" borderId="238" xfId="0" applyNumberFormat="1" applyFont="1" applyFill="1" applyBorder="1" applyAlignment="1" applyProtection="1">
      <alignment horizontal="center" vertical="center" textRotation="90"/>
      <protection hidden="1"/>
    </xf>
    <xf numFmtId="0" fontId="23" fillId="5" borderId="71" xfId="0" applyNumberFormat="1" applyFont="1" applyFill="1" applyBorder="1" applyAlignment="1" applyProtection="1">
      <alignment horizontal="center" vertical="center" textRotation="90"/>
      <protection hidden="1"/>
    </xf>
    <xf numFmtId="0" fontId="23" fillId="5" borderId="236" xfId="0" applyNumberFormat="1" applyFont="1" applyFill="1" applyBorder="1" applyAlignment="1" applyProtection="1">
      <alignment horizontal="center" vertical="center" textRotation="90"/>
      <protection hidden="1"/>
    </xf>
    <xf numFmtId="0" fontId="29" fillId="10" borderId="77" xfId="0" applyNumberFormat="1" applyFont="1" applyFill="1" applyBorder="1" applyAlignment="1" applyProtection="1">
      <alignment horizontal="center" vertical="center"/>
      <protection hidden="1"/>
    </xf>
    <xf numFmtId="0" fontId="29" fillId="10" borderId="91" xfId="0" applyNumberFormat="1" applyFont="1" applyFill="1" applyBorder="1" applyAlignment="1" applyProtection="1">
      <alignment horizontal="center" vertical="center"/>
      <protection hidden="1"/>
    </xf>
    <xf numFmtId="0" fontId="29" fillId="10" borderId="73" xfId="0" applyNumberFormat="1" applyFont="1" applyFill="1" applyBorder="1" applyAlignment="1" applyProtection="1">
      <alignment horizontal="center" vertical="center"/>
      <protection hidden="1"/>
    </xf>
    <xf numFmtId="0" fontId="29" fillId="10" borderId="81" xfId="0" applyNumberFormat="1" applyFont="1" applyFill="1" applyBorder="1" applyAlignment="1" applyProtection="1">
      <alignment horizontal="center" vertical="center"/>
      <protection hidden="1"/>
    </xf>
    <xf numFmtId="0" fontId="26" fillId="5" borderId="19" xfId="0" applyNumberFormat="1" applyFont="1" applyFill="1" applyBorder="1" applyAlignment="1" applyProtection="1">
      <alignment horizontal="center" vertical="center"/>
      <protection hidden="1"/>
    </xf>
    <xf numFmtId="0" fontId="26" fillId="5" borderId="24" xfId="0" applyNumberFormat="1" applyFont="1" applyFill="1" applyBorder="1" applyAlignment="1" applyProtection="1">
      <alignment horizontal="center" vertical="center"/>
      <protection hidden="1"/>
    </xf>
    <xf numFmtId="0" fontId="34" fillId="5" borderId="28" xfId="0" applyNumberFormat="1" applyFont="1" applyFill="1" applyBorder="1" applyAlignment="1" applyProtection="1">
      <alignment horizontal="center" vertical="center" wrapText="1"/>
      <protection hidden="1"/>
    </xf>
    <xf numFmtId="0" fontId="34" fillId="5" borderId="3" xfId="0" applyNumberFormat="1" applyFont="1" applyFill="1" applyBorder="1" applyAlignment="1" applyProtection="1">
      <alignment horizontal="center" vertical="center" wrapText="1"/>
      <protection hidden="1"/>
    </xf>
    <xf numFmtId="0" fontId="34" fillId="5" borderId="124" xfId="0" applyNumberFormat="1" applyFont="1" applyFill="1" applyBorder="1" applyAlignment="1" applyProtection="1">
      <alignment horizontal="center" vertical="center" wrapText="1"/>
      <protection hidden="1"/>
    </xf>
    <xf numFmtId="0" fontId="23" fillId="4" borderId="212" xfId="0" applyNumberFormat="1" applyFont="1" applyFill="1" applyBorder="1" applyAlignment="1" applyProtection="1">
      <alignment horizontal="right" vertical="center"/>
      <protection hidden="1"/>
    </xf>
    <xf numFmtId="0" fontId="122" fillId="0" borderId="0" xfId="0" applyNumberFormat="1" applyFont="1" applyFill="1" applyBorder="1" applyAlignment="1" applyProtection="1">
      <alignment horizontal="right" vertical="center"/>
      <protection hidden="1"/>
    </xf>
    <xf numFmtId="0" fontId="38" fillId="0" borderId="0" xfId="0" applyNumberFormat="1" applyFont="1" applyFill="1" applyBorder="1" applyAlignment="1" applyProtection="1">
      <alignment horizontal="right" vertical="center"/>
      <protection hidden="1"/>
    </xf>
    <xf numFmtId="0" fontId="34" fillId="5" borderId="133" xfId="0" applyFont="1" applyFill="1" applyBorder="1" applyAlignment="1" applyProtection="1">
      <alignment horizontal="center" vertical="center" textRotation="90"/>
      <protection hidden="1"/>
    </xf>
    <xf numFmtId="0" fontId="34" fillId="5" borderId="65" xfId="0" applyFont="1" applyFill="1" applyBorder="1" applyAlignment="1" applyProtection="1">
      <alignment horizontal="center" vertical="center" textRotation="90"/>
      <protection hidden="1"/>
    </xf>
    <xf numFmtId="0" fontId="34" fillId="5" borderId="45" xfId="0" applyFont="1" applyFill="1" applyBorder="1" applyAlignment="1" applyProtection="1">
      <alignment horizontal="center" vertical="center" textRotation="90"/>
      <protection hidden="1"/>
    </xf>
    <xf numFmtId="0" fontId="22" fillId="5" borderId="186" xfId="0" applyNumberFormat="1" applyFont="1" applyFill="1" applyBorder="1" applyAlignment="1" applyProtection="1">
      <alignment horizontal="center" vertical="top"/>
      <protection locked="0"/>
    </xf>
    <xf numFmtId="0" fontId="22" fillId="5" borderId="92" xfId="0" applyNumberFormat="1" applyFont="1" applyFill="1" applyBorder="1" applyAlignment="1" applyProtection="1">
      <alignment horizontal="center" vertical="top"/>
      <protection locked="0"/>
    </xf>
    <xf numFmtId="0" fontId="22" fillId="5" borderId="191" xfId="0" applyNumberFormat="1" applyFont="1" applyFill="1" applyBorder="1" applyAlignment="1" applyProtection="1">
      <alignment horizontal="center" vertical="center"/>
      <protection hidden="1"/>
    </xf>
    <xf numFmtId="0" fontId="22" fillId="5" borderId="184" xfId="0" applyNumberFormat="1" applyFont="1" applyFill="1" applyBorder="1" applyAlignment="1" applyProtection="1">
      <alignment horizontal="center" vertical="center"/>
      <protection hidden="1"/>
    </xf>
    <xf numFmtId="0" fontId="22" fillId="5" borderId="89" xfId="0" applyNumberFormat="1" applyFont="1" applyFill="1" applyBorder="1" applyAlignment="1" applyProtection="1">
      <alignment horizontal="center" vertical="center"/>
      <protection hidden="1"/>
    </xf>
    <xf numFmtId="0" fontId="22" fillId="5" borderId="180" xfId="0" applyNumberFormat="1" applyFont="1" applyFill="1" applyBorder="1" applyAlignment="1" applyProtection="1">
      <alignment horizontal="center" vertical="center"/>
      <protection hidden="1"/>
    </xf>
    <xf numFmtId="0" fontId="29" fillId="5" borderId="89" xfId="0" applyNumberFormat="1" applyFont="1" applyFill="1" applyBorder="1" applyAlignment="1" applyProtection="1">
      <alignment horizontal="center" vertical="center"/>
      <protection locked="0"/>
    </xf>
    <xf numFmtId="0" fontId="29" fillId="5" borderId="81" xfId="0" applyNumberFormat="1" applyFont="1" applyFill="1" applyBorder="1" applyAlignment="1" applyProtection="1">
      <alignment horizontal="center" vertical="center"/>
      <protection locked="0"/>
    </xf>
    <xf numFmtId="0" fontId="22" fillId="5" borderId="88" xfId="0" applyNumberFormat="1" applyFont="1" applyFill="1" applyBorder="1" applyAlignment="1" applyProtection="1">
      <alignment horizontal="center" vertical="center"/>
      <protection hidden="1"/>
    </xf>
    <xf numFmtId="0" fontId="22" fillId="5" borderId="91" xfId="0" applyNumberFormat="1" applyFont="1" applyFill="1" applyBorder="1" applyAlignment="1" applyProtection="1">
      <alignment horizontal="center" vertical="center"/>
      <protection hidden="1"/>
    </xf>
    <xf numFmtId="0" fontId="22" fillId="5" borderId="81" xfId="0" applyNumberFormat="1" applyFont="1" applyFill="1" applyBorder="1" applyAlignment="1" applyProtection="1">
      <alignment horizontal="center" vertical="center"/>
      <protection hidden="1"/>
    </xf>
    <xf numFmtId="0" fontId="22" fillId="5" borderId="196" xfId="0" applyNumberFormat="1" applyFont="1" applyFill="1" applyBorder="1" applyAlignment="1" applyProtection="1">
      <alignment horizontal="center" vertical="center"/>
      <protection hidden="1"/>
    </xf>
    <xf numFmtId="0" fontId="22" fillId="5" borderId="197" xfId="0" applyNumberFormat="1" applyFont="1" applyFill="1" applyBorder="1" applyAlignment="1" applyProtection="1">
      <alignment horizontal="center" vertical="center"/>
      <protection hidden="1"/>
    </xf>
    <xf numFmtId="0" fontId="27" fillId="5" borderId="166" xfId="0" applyNumberFormat="1" applyFont="1" applyFill="1" applyBorder="1" applyAlignment="1" applyProtection="1">
      <alignment horizontal="center" vertical="center" wrapText="1"/>
      <protection hidden="1"/>
    </xf>
    <xf numFmtId="0" fontId="22" fillId="5" borderId="191" xfId="0" applyNumberFormat="1" applyFont="1" applyFill="1" applyBorder="1" applyAlignment="1" applyProtection="1">
      <alignment horizontal="right" vertical="center" indent="1"/>
      <protection locked="0" hidden="1"/>
    </xf>
    <xf numFmtId="0" fontId="22" fillId="5" borderId="172" xfId="0" applyNumberFormat="1" applyFont="1" applyFill="1" applyBorder="1" applyAlignment="1" applyProtection="1">
      <alignment horizontal="right" vertical="center" indent="1"/>
      <protection locked="0" hidden="1"/>
    </xf>
    <xf numFmtId="0" fontId="22" fillId="5" borderId="184" xfId="0" applyNumberFormat="1" applyFont="1" applyFill="1" applyBorder="1" applyAlignment="1" applyProtection="1">
      <alignment horizontal="right" vertical="center" indent="1"/>
      <protection locked="0" hidden="1"/>
    </xf>
    <xf numFmtId="0" fontId="22" fillId="5" borderId="89" xfId="0" applyNumberFormat="1" applyFont="1" applyFill="1" applyBorder="1" applyAlignment="1" applyProtection="1">
      <alignment horizontal="right" vertical="center" indent="1"/>
      <protection locked="0" hidden="1"/>
    </xf>
    <xf numFmtId="0" fontId="22" fillId="5" borderId="81" xfId="0" applyNumberFormat="1" applyFont="1" applyFill="1" applyBorder="1" applyAlignment="1" applyProtection="1">
      <alignment horizontal="right" vertical="center" indent="1"/>
      <protection locked="0" hidden="1"/>
    </xf>
    <xf numFmtId="0" fontId="22" fillId="5" borderId="180" xfId="0" applyNumberFormat="1" applyFont="1" applyFill="1" applyBorder="1" applyAlignment="1" applyProtection="1">
      <alignment horizontal="right" vertical="center" indent="1"/>
      <protection locked="0" hidden="1"/>
    </xf>
    <xf numFmtId="0" fontId="22" fillId="5" borderId="90" xfId="0" applyNumberFormat="1" applyFont="1" applyFill="1" applyBorder="1" applyAlignment="1" applyProtection="1">
      <alignment horizontal="right" vertical="center" indent="1"/>
      <protection locked="0" hidden="1"/>
    </xf>
    <xf numFmtId="0" fontId="22" fillId="5" borderId="99" xfId="0" applyNumberFormat="1" applyFont="1" applyFill="1" applyBorder="1" applyAlignment="1" applyProtection="1">
      <alignment horizontal="right" vertical="center" indent="1"/>
      <protection locked="0" hidden="1"/>
    </xf>
    <xf numFmtId="0" fontId="22" fillId="5" borderId="237" xfId="0" applyNumberFormat="1" applyFont="1" applyFill="1" applyBorder="1" applyAlignment="1" applyProtection="1">
      <alignment horizontal="right" vertical="center" indent="1"/>
      <protection locked="0" hidden="1"/>
    </xf>
    <xf numFmtId="0" fontId="23" fillId="5" borderId="153" xfId="0" applyNumberFormat="1" applyFont="1" applyFill="1" applyBorder="1" applyAlignment="1" applyProtection="1">
      <alignment horizontal="center" vertical="center" textRotation="90" wrapText="1"/>
      <protection hidden="1"/>
    </xf>
    <xf numFmtId="0" fontId="23" fillId="5" borderId="296" xfId="0" applyNumberFormat="1" applyFont="1" applyFill="1" applyBorder="1" applyAlignment="1" applyProtection="1">
      <alignment horizontal="center" vertical="center" textRotation="90" wrapText="1"/>
      <protection hidden="1"/>
    </xf>
    <xf numFmtId="0" fontId="27" fillId="5" borderId="297" xfId="0" applyNumberFormat="1" applyFont="1" applyFill="1" applyBorder="1" applyAlignment="1" applyProtection="1">
      <alignment horizontal="center" vertical="center" textRotation="90"/>
      <protection hidden="1"/>
    </xf>
    <xf numFmtId="0" fontId="27" fillId="5" borderId="3" xfId="0" applyNumberFormat="1" applyFont="1" applyFill="1" applyBorder="1" applyAlignment="1" applyProtection="1">
      <alignment horizontal="center" vertical="center" textRotation="90"/>
      <protection hidden="1"/>
    </xf>
    <xf numFmtId="0" fontId="27" fillId="5" borderId="169" xfId="0" applyNumberFormat="1" applyFont="1" applyFill="1" applyBorder="1" applyAlignment="1" applyProtection="1">
      <alignment horizontal="center" vertical="center" textRotation="90"/>
      <protection hidden="1"/>
    </xf>
    <xf numFmtId="0" fontId="23" fillId="5" borderId="110" xfId="0" applyNumberFormat="1" applyFont="1" applyFill="1" applyBorder="1" applyAlignment="1" applyProtection="1">
      <alignment horizontal="center" vertical="center" textRotation="90"/>
      <protection hidden="1"/>
    </xf>
    <xf numFmtId="0" fontId="23" fillId="5" borderId="187" xfId="0" applyNumberFormat="1" applyFont="1" applyFill="1" applyBorder="1" applyAlignment="1" applyProtection="1">
      <alignment horizontal="center" vertical="center" textRotation="90" wrapText="1"/>
      <protection hidden="1"/>
    </xf>
    <xf numFmtId="0" fontId="23" fillId="5" borderId="67" xfId="0" applyNumberFormat="1" applyFont="1" applyFill="1" applyBorder="1" applyAlignment="1" applyProtection="1">
      <alignment horizontal="center" vertical="center" textRotation="90" wrapText="1"/>
      <protection hidden="1"/>
    </xf>
    <xf numFmtId="0" fontId="23" fillId="5" borderId="55" xfId="0" applyNumberFormat="1" applyFont="1" applyFill="1" applyBorder="1" applyAlignment="1" applyProtection="1">
      <alignment horizontal="center" vertical="center" textRotation="90" wrapText="1"/>
      <protection hidden="1"/>
    </xf>
    <xf numFmtId="0" fontId="23" fillId="5" borderId="23" xfId="0" applyNumberFormat="1" applyFont="1" applyFill="1" applyBorder="1" applyAlignment="1" applyProtection="1">
      <alignment horizontal="center" vertical="center" textRotation="90" wrapText="1"/>
      <protection hidden="1"/>
    </xf>
    <xf numFmtId="0" fontId="132" fillId="0" borderId="0" xfId="0" applyNumberFormat="1" applyFont="1" applyFill="1" applyBorder="1" applyAlignment="1" applyProtection="1">
      <alignment horizontal="right" vertical="center"/>
      <protection hidden="1"/>
    </xf>
    <xf numFmtId="0" fontId="22" fillId="5" borderId="193" xfId="0" applyNumberFormat="1" applyFont="1" applyFill="1" applyBorder="1" applyAlignment="1" applyProtection="1">
      <alignment horizontal="center" vertical="center"/>
      <protection hidden="1"/>
    </xf>
    <xf numFmtId="0" fontId="28" fillId="5" borderId="193" xfId="0" applyNumberFormat="1" applyFont="1" applyFill="1" applyBorder="1" applyAlignment="1" applyProtection="1">
      <alignment horizontal="center" vertical="center"/>
      <protection hidden="1"/>
    </xf>
    <xf numFmtId="0" fontId="23" fillId="5" borderId="269" xfId="0" applyNumberFormat="1" applyFont="1" applyFill="1" applyBorder="1" applyAlignment="1" applyProtection="1">
      <alignment horizontal="center" vertical="center"/>
      <protection hidden="1"/>
    </xf>
    <xf numFmtId="0" fontId="23" fillId="5" borderId="268" xfId="0" applyNumberFormat="1" applyFont="1" applyFill="1" applyBorder="1" applyAlignment="1" applyProtection="1">
      <alignment horizontal="center" vertical="center"/>
      <protection hidden="1"/>
    </xf>
    <xf numFmtId="0" fontId="23" fillId="5" borderId="266" xfId="0" applyNumberFormat="1" applyFont="1" applyFill="1" applyBorder="1" applyAlignment="1" applyProtection="1">
      <alignment horizontal="center" vertical="center"/>
      <protection hidden="1"/>
    </xf>
    <xf numFmtId="0" fontId="35" fillId="5" borderId="294" xfId="0" applyFont="1" applyFill="1" applyBorder="1" applyAlignment="1" applyProtection="1">
      <alignment horizontal="left" vertical="center" indent="4"/>
      <protection hidden="1"/>
    </xf>
    <xf numFmtId="0" fontId="35" fillId="5" borderId="268" xfId="0" applyFont="1" applyFill="1" applyBorder="1" applyAlignment="1" applyProtection="1">
      <alignment horizontal="left" vertical="center" indent="4"/>
      <protection hidden="1"/>
    </xf>
    <xf numFmtId="0" fontId="23" fillId="5" borderId="3" xfId="0" applyNumberFormat="1" applyFont="1" applyFill="1" applyBorder="1" applyAlignment="1" applyProtection="1">
      <alignment horizontal="center" vertical="center" textRotation="90"/>
      <protection hidden="1"/>
    </xf>
    <xf numFmtId="0" fontId="23" fillId="5" borderId="169" xfId="0" applyNumberFormat="1" applyFont="1" applyFill="1" applyBorder="1" applyAlignment="1" applyProtection="1">
      <alignment horizontal="center" vertical="center" textRotation="90"/>
      <protection hidden="1"/>
    </xf>
    <xf numFmtId="0" fontId="132" fillId="0" borderId="0" xfId="0" applyNumberFormat="1" applyFont="1" applyFill="1" applyBorder="1" applyAlignment="1" applyProtection="1">
      <alignment horizontal="right"/>
      <protection hidden="1"/>
    </xf>
    <xf numFmtId="0" fontId="23" fillId="5" borderId="114" xfId="0" applyNumberFormat="1" applyFont="1" applyFill="1" applyBorder="1" applyAlignment="1" applyProtection="1">
      <alignment horizontal="center" vertical="center" textRotation="90" wrapText="1"/>
      <protection hidden="1"/>
    </xf>
    <xf numFmtId="0" fontId="23" fillId="5" borderId="304" xfId="0" applyNumberFormat="1" applyFont="1" applyFill="1" applyBorder="1" applyAlignment="1" applyProtection="1">
      <alignment horizontal="center" vertical="center" textRotation="90" wrapText="1"/>
      <protection hidden="1"/>
    </xf>
    <xf numFmtId="0" fontId="23" fillId="5" borderId="353" xfId="0" applyNumberFormat="1" applyFont="1" applyFill="1" applyBorder="1" applyAlignment="1" applyProtection="1">
      <alignment horizontal="center" vertical="center"/>
      <protection hidden="1"/>
    </xf>
    <xf numFmtId="0" fontId="34" fillId="5" borderId="291" xfId="0" applyFont="1" applyFill="1" applyBorder="1" applyAlignment="1" applyProtection="1">
      <alignment horizontal="center" vertical="center" textRotation="90"/>
      <protection hidden="1"/>
    </xf>
    <xf numFmtId="14" fontId="132" fillId="0" borderId="0" xfId="0" applyNumberFormat="1" applyFont="1" applyFill="1" applyBorder="1" applyAlignment="1" applyProtection="1">
      <alignment horizontal="left" vertical="center"/>
      <protection hidden="1"/>
    </xf>
    <xf numFmtId="0" fontId="23" fillId="10" borderId="88" xfId="0" applyNumberFormat="1" applyFont="1" applyFill="1" applyBorder="1" applyAlignment="1" applyProtection="1">
      <alignment horizontal="center" vertical="center"/>
    </xf>
    <xf numFmtId="0" fontId="23" fillId="10" borderId="91" xfId="0" applyNumberFormat="1" applyFont="1" applyFill="1" applyBorder="1" applyAlignment="1" applyProtection="1">
      <alignment horizontal="center" vertical="center"/>
    </xf>
    <xf numFmtId="0" fontId="23" fillId="5" borderId="238" xfId="0" applyNumberFormat="1" applyFont="1" applyFill="1" applyBorder="1" applyAlignment="1" applyProtection="1">
      <alignment horizontal="center" vertical="center" wrapText="1"/>
      <protection hidden="1"/>
    </xf>
    <xf numFmtId="0" fontId="23" fillId="5" borderId="114" xfId="0" applyNumberFormat="1" applyFont="1" applyFill="1" applyBorder="1" applyAlignment="1" applyProtection="1">
      <alignment horizontal="center" vertical="center" wrapText="1"/>
      <protection hidden="1"/>
    </xf>
    <xf numFmtId="0" fontId="22" fillId="5" borderId="211" xfId="0" applyNumberFormat="1" applyFont="1" applyFill="1" applyBorder="1" applyAlignment="1" applyProtection="1">
      <alignment horizontal="center" vertical="top"/>
      <protection locked="0"/>
    </xf>
    <xf numFmtId="0" fontId="29" fillId="5" borderId="180" xfId="0" applyNumberFormat="1" applyFont="1" applyFill="1" applyBorder="1" applyAlignment="1" applyProtection="1">
      <alignment horizontal="center" vertical="center"/>
      <protection locked="0"/>
    </xf>
    <xf numFmtId="0" fontId="25" fillId="0" borderId="44" xfId="0" applyNumberFormat="1" applyFont="1" applyFill="1" applyBorder="1" applyAlignment="1" applyProtection="1">
      <alignment horizontal="left" vertical="center"/>
      <protection hidden="1"/>
    </xf>
    <xf numFmtId="0" fontId="38" fillId="0" borderId="0" xfId="0" applyNumberFormat="1" applyFont="1" applyFill="1" applyBorder="1" applyAlignment="1" applyProtection="1">
      <alignment horizontal="center" vertical="center"/>
      <protection hidden="1"/>
    </xf>
    <xf numFmtId="0" fontId="122" fillId="0" borderId="0" xfId="0" applyFont="1" applyBorder="1" applyAlignment="1">
      <alignment horizontal="left" vertical="center" wrapText="1"/>
    </xf>
    <xf numFmtId="0" fontId="23" fillId="5" borderId="209" xfId="0" applyNumberFormat="1" applyFont="1" applyFill="1" applyBorder="1" applyAlignment="1" applyProtection="1">
      <alignment horizontal="center" vertical="center" textRotation="90"/>
      <protection hidden="1"/>
    </xf>
    <xf numFmtId="0" fontId="23" fillId="10" borderId="77" xfId="0" applyNumberFormat="1" applyFont="1" applyFill="1" applyBorder="1" applyAlignment="1" applyProtection="1">
      <alignment horizontal="center" vertical="center"/>
      <protection hidden="1"/>
    </xf>
    <xf numFmtId="0" fontId="23" fillId="10" borderId="91" xfId="0" applyNumberFormat="1" applyFont="1" applyFill="1" applyBorder="1" applyAlignment="1" applyProtection="1">
      <alignment horizontal="center" vertical="center"/>
      <protection hidden="1"/>
    </xf>
    <xf numFmtId="0" fontId="23" fillId="10" borderId="73" xfId="0" applyNumberFormat="1" applyFont="1" applyFill="1" applyBorder="1" applyAlignment="1" applyProtection="1">
      <alignment horizontal="center" vertical="center"/>
      <protection hidden="1"/>
    </xf>
    <xf numFmtId="0" fontId="23" fillId="10" borderId="81" xfId="0" applyNumberFormat="1" applyFont="1" applyFill="1" applyBorder="1" applyAlignment="1" applyProtection="1">
      <alignment horizontal="center" vertical="center"/>
      <protection hidden="1"/>
    </xf>
    <xf numFmtId="0" fontId="22" fillId="0" borderId="265" xfId="4" applyBorder="1" applyAlignment="1">
      <alignment horizontal="right" indent="1"/>
    </xf>
    <xf numFmtId="0" fontId="12" fillId="0" borderId="335" xfId="0" applyFont="1" applyFill="1" applyBorder="1" applyAlignment="1" applyProtection="1">
      <alignment horizontal="center" vertical="center"/>
      <protection hidden="1"/>
    </xf>
    <xf numFmtId="0" fontId="12" fillId="0" borderId="199" xfId="0"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wrapText="1"/>
      <protection hidden="1"/>
    </xf>
    <xf numFmtId="0" fontId="0" fillId="0" borderId="265" xfId="0" applyFont="1" applyBorder="1" applyAlignment="1" applyProtection="1">
      <alignment horizontal="right" indent="1"/>
      <protection hidden="1"/>
    </xf>
    <xf numFmtId="0" fontId="0" fillId="5" borderId="1" xfId="0" applyFill="1" applyBorder="1" applyAlignment="1" applyProtection="1">
      <alignment horizontal="center" vertical="center"/>
      <protection hidden="1"/>
    </xf>
    <xf numFmtId="0" fontId="11" fillId="5" borderId="1" xfId="0" applyFont="1" applyFill="1" applyBorder="1" applyAlignment="1" applyProtection="1">
      <alignment horizontal="center" vertical="center" wrapText="1"/>
      <protection hidden="1"/>
    </xf>
    <xf numFmtId="0" fontId="35" fillId="0" borderId="22" xfId="0" applyNumberFormat="1" applyFont="1" applyFill="1" applyBorder="1" applyAlignment="1" applyProtection="1">
      <alignment horizontal="center" vertical="center"/>
      <protection hidden="1"/>
    </xf>
    <xf numFmtId="0" fontId="50" fillId="0" borderId="22" xfId="0" applyFont="1" applyBorder="1" applyAlignment="1" applyProtection="1">
      <alignment horizontal="center" vertical="center"/>
      <protection hidden="1"/>
    </xf>
    <xf numFmtId="0" fontId="0" fillId="0" borderId="60" xfId="0" applyBorder="1" applyAlignment="1" applyProtection="1">
      <alignment horizontal="left" indent="1"/>
      <protection hidden="1"/>
    </xf>
    <xf numFmtId="0" fontId="0" fillId="0" borderId="24" xfId="0" applyBorder="1" applyAlignment="1" applyProtection="1">
      <alignment horizontal="left" indent="1"/>
      <protection hidden="1"/>
    </xf>
    <xf numFmtId="0" fontId="18" fillId="0" borderId="0" xfId="0" applyFont="1" applyAlignment="1" applyProtection="1">
      <alignment horizontal="center" vertical="center"/>
      <protection hidden="1"/>
    </xf>
    <xf numFmtId="0" fontId="0" fillId="0" borderId="1" xfId="0" applyBorder="1" applyAlignment="1" applyProtection="1">
      <alignment horizontal="left" indent="1"/>
      <protection hidden="1"/>
    </xf>
    <xf numFmtId="0" fontId="0" fillId="0" borderId="163" xfId="0" applyBorder="1" applyAlignment="1" applyProtection="1">
      <alignment horizontal="left" indent="1"/>
      <protection hidden="1"/>
    </xf>
    <xf numFmtId="0" fontId="18" fillId="0" borderId="22" xfId="0" applyFont="1" applyFill="1" applyBorder="1" applyAlignment="1" applyProtection="1">
      <alignment horizontal="center" wrapText="1"/>
      <protection hidden="1"/>
    </xf>
    <xf numFmtId="0" fontId="0" fillId="0" borderId="1" xfId="0" applyFill="1" applyBorder="1" applyAlignment="1" applyProtection="1">
      <alignment horizontal="left" vertical="center" indent="1"/>
      <protection hidden="1"/>
    </xf>
    <xf numFmtId="0" fontId="62" fillId="10" borderId="1" xfId="0" applyFont="1" applyFill="1" applyBorder="1" applyAlignment="1" applyProtection="1">
      <alignment horizontal="center" vertical="center" wrapText="1"/>
      <protection hidden="1"/>
    </xf>
    <xf numFmtId="0" fontId="0" fillId="0" borderId="269" xfId="0" applyFill="1" applyBorder="1" applyAlignment="1" applyProtection="1">
      <alignment horizontal="left" vertical="center" indent="1"/>
      <protection hidden="1"/>
    </xf>
    <xf numFmtId="0" fontId="0" fillId="0" borderId="266" xfId="0" applyFill="1" applyBorder="1" applyAlignment="1" applyProtection="1">
      <alignment horizontal="left" vertical="center" indent="1"/>
      <protection hidden="1"/>
    </xf>
    <xf numFmtId="0" fontId="12" fillId="10" borderId="0" xfId="0" applyFont="1" applyFill="1" applyAlignment="1" applyProtection="1">
      <alignment horizontal="center"/>
      <protection hidden="1"/>
    </xf>
    <xf numFmtId="2" fontId="45" fillId="10" borderId="268" xfId="0" applyNumberFormat="1" applyFont="1" applyFill="1" applyBorder="1" applyAlignment="1" applyProtection="1">
      <alignment horizontal="center" vertical="center"/>
      <protection hidden="1"/>
    </xf>
    <xf numFmtId="2" fontId="45" fillId="10" borderId="335" xfId="0" applyNumberFormat="1" applyFont="1" applyFill="1" applyBorder="1" applyAlignment="1" applyProtection="1">
      <alignment horizontal="center" vertical="center"/>
      <protection hidden="1"/>
    </xf>
    <xf numFmtId="0" fontId="0" fillId="10" borderId="1" xfId="0" applyFont="1" applyFill="1" applyBorder="1" applyAlignment="1" applyProtection="1">
      <alignment horizontal="center" vertical="center" wrapText="1"/>
      <protection hidden="1"/>
    </xf>
    <xf numFmtId="0" fontId="62" fillId="10" borderId="32" xfId="0" applyFont="1" applyFill="1" applyBorder="1" applyAlignment="1" applyProtection="1">
      <alignment horizontal="center" vertical="center" wrapText="1"/>
      <protection hidden="1"/>
    </xf>
    <xf numFmtId="0" fontId="62" fillId="10" borderId="2" xfId="0" applyFont="1" applyFill="1" applyBorder="1" applyAlignment="1" applyProtection="1">
      <alignment horizontal="center" vertical="center" wrapText="1"/>
      <protection hidden="1"/>
    </xf>
    <xf numFmtId="0" fontId="0" fillId="10" borderId="1" xfId="0" applyFill="1" applyBorder="1" applyAlignment="1" applyProtection="1">
      <alignment horizontal="center" vertical="center"/>
    </xf>
    <xf numFmtId="0" fontId="0" fillId="0" borderId="335" xfId="0" applyBorder="1" applyAlignment="1" applyProtection="1">
      <alignment horizontal="center" vertical="center"/>
      <protection hidden="1"/>
    </xf>
    <xf numFmtId="0" fontId="0" fillId="0" borderId="0" xfId="0" applyAlignment="1" applyProtection="1">
      <alignment horizontal="center" vertical="center"/>
      <protection hidden="1"/>
    </xf>
    <xf numFmtId="0" fontId="17" fillId="13" borderId="305" xfId="0" applyFont="1" applyFill="1" applyBorder="1" applyAlignment="1" applyProtection="1">
      <alignment horizontal="center" vertical="center"/>
      <protection hidden="1"/>
    </xf>
    <xf numFmtId="0" fontId="17" fillId="13" borderId="3" xfId="0" applyFont="1" applyFill="1" applyBorder="1" applyAlignment="1" applyProtection="1">
      <alignment horizontal="center" vertical="center"/>
      <protection hidden="1"/>
    </xf>
    <xf numFmtId="0" fontId="205" fillId="2" borderId="162" xfId="41" applyFont="1" applyFill="1" applyBorder="1" applyAlignment="1" applyProtection="1">
      <alignment horizontal="left" vertical="center" indent="2"/>
      <protection hidden="1"/>
    </xf>
    <xf numFmtId="0" fontId="69" fillId="0" borderId="44" xfId="0" applyFont="1" applyBorder="1" applyAlignment="1" applyProtection="1">
      <alignment horizontal="center"/>
      <protection hidden="1"/>
    </xf>
    <xf numFmtId="0" fontId="18" fillId="0" borderId="55" xfId="0" applyNumberFormat="1" applyFont="1" applyFill="1" applyBorder="1" applyAlignment="1" applyProtection="1">
      <alignment horizontal="center" vertical="center"/>
      <protection locked="0" hidden="1"/>
    </xf>
    <xf numFmtId="0" fontId="18" fillId="0" borderId="23" xfId="0" applyNumberFormat="1" applyFont="1" applyFill="1" applyBorder="1" applyAlignment="1" applyProtection="1">
      <alignment horizontal="center" vertical="center"/>
      <protection locked="0" hidden="1"/>
    </xf>
    <xf numFmtId="0" fontId="49" fillId="3" borderId="376" xfId="0" applyFont="1" applyFill="1" applyBorder="1" applyAlignment="1" applyProtection="1">
      <alignment horizontal="center" vertical="center"/>
      <protection hidden="1"/>
    </xf>
    <xf numFmtId="0" fontId="49" fillId="3" borderId="377" xfId="0" applyFont="1" applyFill="1" applyBorder="1" applyAlignment="1" applyProtection="1">
      <alignment horizontal="center" vertical="center"/>
      <protection hidden="1"/>
    </xf>
    <xf numFmtId="167" fontId="0" fillId="7" borderId="380" xfId="0" applyNumberFormat="1" applyFill="1" applyBorder="1" applyAlignment="1" applyProtection="1">
      <alignment horizontal="center" vertical="center"/>
      <protection hidden="1"/>
    </xf>
    <xf numFmtId="167" fontId="0" fillId="7" borderId="381" xfId="0" applyNumberFormat="1" applyFill="1" applyBorder="1" applyAlignment="1" applyProtection="1">
      <alignment horizontal="center" vertical="center"/>
      <protection hidden="1"/>
    </xf>
    <xf numFmtId="0" fontId="49" fillId="0" borderId="382" xfId="0" applyFont="1" applyBorder="1" applyAlignment="1" applyProtection="1">
      <alignment horizontal="center" vertical="center"/>
      <protection locked="0"/>
    </xf>
    <xf numFmtId="0" fontId="49" fillId="0" borderId="383" xfId="0" applyFont="1" applyBorder="1" applyAlignment="1" applyProtection="1">
      <alignment horizontal="center" vertical="center"/>
      <protection locked="0"/>
    </xf>
    <xf numFmtId="49" fontId="18" fillId="7" borderId="376" xfId="0" applyNumberFormat="1" applyFont="1" applyFill="1" applyBorder="1" applyAlignment="1" applyProtection="1">
      <alignment horizontal="center" vertical="center"/>
      <protection hidden="1"/>
    </xf>
    <xf numFmtId="49" fontId="18" fillId="7" borderId="377" xfId="0" applyNumberFormat="1" applyFont="1" applyFill="1" applyBorder="1" applyAlignment="1" applyProtection="1">
      <alignment horizontal="center" vertical="center"/>
      <protection hidden="1"/>
    </xf>
    <xf numFmtId="49" fontId="18" fillId="7" borderId="368" xfId="0" applyNumberFormat="1" applyFont="1" applyFill="1" applyBorder="1" applyAlignment="1" applyProtection="1">
      <alignment horizontal="center" vertical="center"/>
      <protection hidden="1"/>
    </xf>
    <xf numFmtId="0" fontId="18" fillId="0" borderId="170" xfId="0" applyNumberFormat="1" applyFont="1" applyFill="1" applyBorder="1" applyAlignment="1" applyProtection="1">
      <alignment horizontal="center" vertical="center"/>
      <protection locked="0" hidden="1"/>
    </xf>
    <xf numFmtId="0" fontId="49" fillId="3" borderId="368" xfId="0" applyFont="1" applyFill="1" applyBorder="1" applyAlignment="1" applyProtection="1">
      <alignment horizontal="center" vertical="center"/>
      <protection hidden="1"/>
    </xf>
    <xf numFmtId="167" fontId="0" fillId="7" borderId="384" xfId="0" applyNumberFormat="1" applyFill="1" applyBorder="1" applyAlignment="1" applyProtection="1">
      <alignment horizontal="center" vertical="center"/>
      <protection hidden="1"/>
    </xf>
    <xf numFmtId="0" fontId="49" fillId="0" borderId="273" xfId="0" applyFont="1" applyBorder="1" applyAlignment="1" applyProtection="1">
      <alignment horizontal="center" vertical="center"/>
      <protection locked="0"/>
    </xf>
    <xf numFmtId="0" fontId="18" fillId="0" borderId="376" xfId="0" applyNumberFormat="1" applyFont="1" applyFill="1" applyBorder="1" applyAlignment="1" applyProtection="1">
      <alignment horizontal="center" vertical="center"/>
      <protection locked="0" hidden="1"/>
    </xf>
    <xf numFmtId="0" fontId="18" fillId="0" borderId="368" xfId="0" applyNumberFormat="1" applyFont="1" applyFill="1" applyBorder="1" applyAlignment="1" applyProtection="1">
      <alignment horizontal="center" vertical="center"/>
      <protection locked="0" hidden="1"/>
    </xf>
    <xf numFmtId="0" fontId="18" fillId="0" borderId="377" xfId="0" applyNumberFormat="1" applyFont="1" applyFill="1" applyBorder="1" applyAlignment="1" applyProtection="1">
      <alignment horizontal="center" vertical="center"/>
      <protection locked="0" hidden="1"/>
    </xf>
    <xf numFmtId="167" fontId="0" fillId="7" borderId="376" xfId="0" applyNumberFormat="1" applyFill="1" applyBorder="1" applyAlignment="1" applyProtection="1">
      <alignment horizontal="center" vertical="center"/>
      <protection hidden="1"/>
    </xf>
    <xf numFmtId="167" fontId="0" fillId="7" borderId="368" xfId="0" applyNumberFormat="1" applyFill="1" applyBorder="1" applyAlignment="1" applyProtection="1">
      <alignment horizontal="center" vertical="center"/>
      <protection hidden="1"/>
    </xf>
    <xf numFmtId="167" fontId="0" fillId="7" borderId="377" xfId="0" applyNumberFormat="1" applyFill="1" applyBorder="1" applyAlignment="1" applyProtection="1">
      <alignment horizontal="center" vertical="center"/>
      <protection hidden="1"/>
    </xf>
    <xf numFmtId="0" fontId="49" fillId="0" borderId="385" xfId="0" applyFont="1" applyFill="1" applyBorder="1" applyAlignment="1" applyProtection="1">
      <alignment horizontal="center" vertical="center"/>
      <protection locked="0"/>
    </xf>
    <xf numFmtId="0" fontId="49" fillId="0" borderId="340" xfId="0" applyFont="1" applyFill="1" applyBorder="1" applyAlignment="1" applyProtection="1">
      <alignment horizontal="center" vertical="center"/>
      <protection locked="0"/>
    </xf>
    <xf numFmtId="0" fontId="49" fillId="0" borderId="386" xfId="0" applyFont="1" applyFill="1" applyBorder="1" applyAlignment="1" applyProtection="1">
      <alignment horizontal="center" vertical="center"/>
      <protection locked="0"/>
    </xf>
    <xf numFmtId="165" fontId="41" fillId="46" borderId="28" xfId="0" applyNumberFormat="1" applyFont="1" applyFill="1" applyBorder="1" applyAlignment="1" applyProtection="1">
      <alignment horizontal="right" vertical="center"/>
      <protection hidden="1"/>
    </xf>
    <xf numFmtId="165" fontId="41" fillId="46" borderId="108" xfId="0" applyNumberFormat="1" applyFont="1" applyFill="1" applyBorder="1" applyAlignment="1" applyProtection="1">
      <alignment horizontal="right" vertical="center"/>
      <protection hidden="1"/>
    </xf>
    <xf numFmtId="165" fontId="22" fillId="46" borderId="231" xfId="0" applyNumberFormat="1" applyFont="1" applyFill="1" applyBorder="1" applyAlignment="1" applyProtection="1">
      <alignment horizontal="right" vertical="center"/>
      <protection locked="0"/>
    </xf>
    <xf numFmtId="165" fontId="22" fillId="46" borderId="87" xfId="0" applyNumberFormat="1" applyFont="1" applyFill="1" applyBorder="1" applyAlignment="1" applyProtection="1">
      <alignment horizontal="right" vertical="center"/>
      <protection locked="0"/>
    </xf>
    <xf numFmtId="165" fontId="22" fillId="46" borderId="169" xfId="0" applyNumberFormat="1" applyFont="1" applyFill="1" applyBorder="1" applyAlignment="1" applyProtection="1">
      <alignment horizontal="right" vertical="center"/>
      <protection locked="0"/>
    </xf>
    <xf numFmtId="165" fontId="22" fillId="46" borderId="265" xfId="0" applyNumberFormat="1" applyFont="1" applyFill="1" applyBorder="1" applyAlignment="1" applyProtection="1">
      <alignment horizontal="right" vertical="center"/>
      <protection locked="0"/>
    </xf>
    <xf numFmtId="165" fontId="23" fillId="46" borderId="265" xfId="0" applyNumberFormat="1" applyFont="1" applyFill="1" applyBorder="1" applyAlignment="1" applyProtection="1">
      <alignment horizontal="right" vertical="center"/>
    </xf>
    <xf numFmtId="165" fontId="22" fillId="46" borderId="33" xfId="0" applyNumberFormat="1" applyFont="1" applyFill="1" applyBorder="1" applyAlignment="1" applyProtection="1">
      <alignment horizontal="right" vertical="center"/>
    </xf>
    <xf numFmtId="165" fontId="22" fillId="46" borderId="76" xfId="0" applyNumberFormat="1" applyFont="1" applyFill="1" applyBorder="1" applyAlignment="1" applyProtection="1">
      <alignment horizontal="right" vertical="center"/>
    </xf>
    <xf numFmtId="0" fontId="27" fillId="46" borderId="38" xfId="0" applyNumberFormat="1" applyFont="1" applyFill="1" applyBorder="1" applyAlignment="1" applyProtection="1">
      <alignment horizontal="center" vertical="center"/>
      <protection hidden="1"/>
    </xf>
    <xf numFmtId="165" fontId="41" fillId="46" borderId="3" xfId="0" applyNumberFormat="1" applyFont="1" applyFill="1" applyBorder="1" applyAlignment="1" applyProtection="1">
      <alignment horizontal="right" vertical="center"/>
      <protection hidden="1"/>
    </xf>
    <xf numFmtId="165" fontId="35" fillId="46" borderId="19" xfId="0" applyNumberFormat="1" applyFont="1" applyFill="1" applyBorder="1" applyAlignment="1" applyProtection="1">
      <alignment horizontal="right" vertical="center"/>
      <protection hidden="1"/>
    </xf>
  </cellXfs>
  <cellStyles count="70">
    <cellStyle name="20% - akcent 1 2" xfId="5" xr:uid="{00000000-0005-0000-0000-000000000000}"/>
    <cellStyle name="20% - akcent 2 2" xfId="6" xr:uid="{00000000-0005-0000-0000-000001000000}"/>
    <cellStyle name="20% - akcent 3 2" xfId="7" xr:uid="{00000000-0005-0000-0000-000002000000}"/>
    <cellStyle name="20% - akcent 4 2" xfId="8" xr:uid="{00000000-0005-0000-0000-000003000000}"/>
    <cellStyle name="20% - akcent 5 2" xfId="9" xr:uid="{00000000-0005-0000-0000-000004000000}"/>
    <cellStyle name="20% - akcent 6 2" xfId="10" xr:uid="{00000000-0005-0000-0000-000005000000}"/>
    <cellStyle name="40% - akcent 1 2" xfId="11" xr:uid="{00000000-0005-0000-0000-000006000000}"/>
    <cellStyle name="40% - akcent 2 2" xfId="12" xr:uid="{00000000-0005-0000-0000-000007000000}"/>
    <cellStyle name="40% - akcent 3 2" xfId="13" xr:uid="{00000000-0005-0000-0000-000008000000}"/>
    <cellStyle name="40% - akcent 4 2" xfId="14" xr:uid="{00000000-0005-0000-0000-000009000000}"/>
    <cellStyle name="40% - akcent 5 2" xfId="15" xr:uid="{00000000-0005-0000-0000-00000A000000}"/>
    <cellStyle name="40% - akcent 6 2" xfId="16" xr:uid="{00000000-0005-0000-0000-00000B000000}"/>
    <cellStyle name="60% - akcent 1 2" xfId="17" xr:uid="{00000000-0005-0000-0000-00000C000000}"/>
    <cellStyle name="60% - akcent 2 2" xfId="18" xr:uid="{00000000-0005-0000-0000-00000D000000}"/>
    <cellStyle name="60% - akcent 3 2" xfId="19" xr:uid="{00000000-0005-0000-0000-00000E000000}"/>
    <cellStyle name="60% - akcent 4 2" xfId="20" xr:uid="{00000000-0005-0000-0000-00000F000000}"/>
    <cellStyle name="60% - akcent 5 2" xfId="21" xr:uid="{00000000-0005-0000-0000-000010000000}"/>
    <cellStyle name="60% - akcent 6 2" xfId="22" xr:uid="{00000000-0005-0000-0000-000011000000}"/>
    <cellStyle name="Akcent 1 2" xfId="23" xr:uid="{00000000-0005-0000-0000-000012000000}"/>
    <cellStyle name="Akcent 2 2" xfId="24" xr:uid="{00000000-0005-0000-0000-000013000000}"/>
    <cellStyle name="Akcent 3 2" xfId="25" xr:uid="{00000000-0005-0000-0000-000014000000}"/>
    <cellStyle name="Akcent 4 2" xfId="26" xr:uid="{00000000-0005-0000-0000-000015000000}"/>
    <cellStyle name="Akcent 5 2" xfId="27" xr:uid="{00000000-0005-0000-0000-000016000000}"/>
    <cellStyle name="Akcent 6 2" xfId="28" xr:uid="{00000000-0005-0000-0000-000017000000}"/>
    <cellStyle name="Dane wejściowe 2" xfId="29" xr:uid="{00000000-0005-0000-0000-000018000000}"/>
    <cellStyle name="Dane wyjściowe 2" xfId="30" xr:uid="{00000000-0005-0000-0000-000019000000}"/>
    <cellStyle name="Dobre 2" xfId="31" xr:uid="{00000000-0005-0000-0000-00001A000000}"/>
    <cellStyle name="Dziesiętny 2" xfId="2" xr:uid="{00000000-0005-0000-0000-00001B000000}"/>
    <cellStyle name="Dziesiętny 2 2" xfId="32" xr:uid="{00000000-0005-0000-0000-00001C000000}"/>
    <cellStyle name="Hiperłącze" xfId="3" builtinId="8"/>
    <cellStyle name="Hiperłącze 2" xfId="33" xr:uid="{00000000-0005-0000-0000-00001E000000}"/>
    <cellStyle name="Hiperłącze 3" xfId="66" xr:uid="{00000000-0005-0000-0000-00001F000000}"/>
    <cellStyle name="Komórka połączona 2" xfId="34" xr:uid="{00000000-0005-0000-0000-000020000000}"/>
    <cellStyle name="Komórka zaznaczona 2" xfId="35" xr:uid="{00000000-0005-0000-0000-000021000000}"/>
    <cellStyle name="Nagłówek 1 2" xfId="36" xr:uid="{00000000-0005-0000-0000-000022000000}"/>
    <cellStyle name="Nagłówek 2 2" xfId="37" xr:uid="{00000000-0005-0000-0000-000023000000}"/>
    <cellStyle name="Nagłówek 3 2" xfId="38" xr:uid="{00000000-0005-0000-0000-000024000000}"/>
    <cellStyle name="Nagłówek 4 2" xfId="39" xr:uid="{00000000-0005-0000-0000-000025000000}"/>
    <cellStyle name="Neutralne 2" xfId="40" xr:uid="{00000000-0005-0000-0000-000026000000}"/>
    <cellStyle name="Normalny" xfId="0" builtinId="0"/>
    <cellStyle name="Normalny 2" xfId="4" xr:uid="{00000000-0005-0000-0000-000028000000}"/>
    <cellStyle name="Normalny 2 2" xfId="41" xr:uid="{00000000-0005-0000-0000-000029000000}"/>
    <cellStyle name="Normalny 2 2 2" xfId="42" xr:uid="{00000000-0005-0000-0000-00002A000000}"/>
    <cellStyle name="Normalny 2 2 3" xfId="43" xr:uid="{00000000-0005-0000-0000-00002B000000}"/>
    <cellStyle name="Normalny 2 2 4" xfId="44" xr:uid="{00000000-0005-0000-0000-00002C000000}"/>
    <cellStyle name="Normalny 2 2 4 2" xfId="45" xr:uid="{00000000-0005-0000-0000-00002D000000}"/>
    <cellStyle name="Normalny 2 2 4 3" xfId="46" xr:uid="{00000000-0005-0000-0000-00002E000000}"/>
    <cellStyle name="Normalny 2 2 5" xfId="47" xr:uid="{00000000-0005-0000-0000-00002F000000}"/>
    <cellStyle name="Normalny 2 3" xfId="48" xr:uid="{00000000-0005-0000-0000-000030000000}"/>
    <cellStyle name="Normalny 2 4" xfId="49" xr:uid="{00000000-0005-0000-0000-000031000000}"/>
    <cellStyle name="Normalny 2 5" xfId="50" xr:uid="{00000000-0005-0000-0000-000032000000}"/>
    <cellStyle name="Normalny 3" xfId="51" xr:uid="{00000000-0005-0000-0000-000033000000}"/>
    <cellStyle name="Normalny 4" xfId="52" xr:uid="{00000000-0005-0000-0000-000034000000}"/>
    <cellStyle name="Normalny 5" xfId="53" xr:uid="{00000000-0005-0000-0000-000035000000}"/>
    <cellStyle name="Normalny 6" xfId="54" xr:uid="{00000000-0005-0000-0000-000036000000}"/>
    <cellStyle name="Normalny 7" xfId="55" xr:uid="{00000000-0005-0000-0000-000037000000}"/>
    <cellStyle name="Normalny 8" xfId="67" xr:uid="{00000000-0005-0000-0000-000038000000}"/>
    <cellStyle name="Normalny 8 2" xfId="68" xr:uid="{00000000-0005-0000-0000-000039000000}"/>
    <cellStyle name="Normalny 8 3" xfId="69" xr:uid="{00000000-0005-0000-0000-00003A000000}"/>
    <cellStyle name="Obliczenia 2" xfId="56" xr:uid="{00000000-0005-0000-0000-00003B000000}"/>
    <cellStyle name="Suma 2" xfId="57" xr:uid="{00000000-0005-0000-0000-00003C000000}"/>
    <cellStyle name="Tekst objaśnienia 2" xfId="58" xr:uid="{00000000-0005-0000-0000-00003D000000}"/>
    <cellStyle name="Tekst ostrzeżenia 2" xfId="59" xr:uid="{00000000-0005-0000-0000-00003E000000}"/>
    <cellStyle name="Tytuł 2" xfId="60" xr:uid="{00000000-0005-0000-0000-00003F000000}"/>
    <cellStyle name="Uwaga 2" xfId="61" xr:uid="{00000000-0005-0000-0000-000040000000}"/>
    <cellStyle name="Uwaga 2 2" xfId="62" xr:uid="{00000000-0005-0000-0000-000041000000}"/>
    <cellStyle name="Walutowy 2" xfId="1" xr:uid="{00000000-0005-0000-0000-000042000000}"/>
    <cellStyle name="Walutowy 2 2" xfId="63" xr:uid="{00000000-0005-0000-0000-000043000000}"/>
    <cellStyle name="Walutowy 3" xfId="64" xr:uid="{00000000-0005-0000-0000-000044000000}"/>
    <cellStyle name="Złe 2" xfId="65" xr:uid="{00000000-0005-0000-0000-000045000000}"/>
  </cellStyles>
  <dxfs count="0"/>
  <tableStyles count="0" defaultTableStyle="TableStyleMedium9" defaultPivotStyle="PivotStyleLight16"/>
  <colors>
    <mruColors>
      <color rgb="FFF2F2F2"/>
      <color rgb="FF0066FF"/>
      <color rgb="FFFFFFCC"/>
      <color rgb="FFFFFF99"/>
      <color rgb="FFCCFFFF"/>
      <color rgb="FFFFCC99"/>
      <color rgb="FFCCFFCC"/>
      <color rgb="FFFFC000"/>
      <color rgb="FF66FF66"/>
      <color rgb="FFF828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06/relationships/attachedToolbars" Target="attachedToolbars.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303742</xdr:colOff>
      <xdr:row>1</xdr:row>
      <xdr:rowOff>113042</xdr:rowOff>
    </xdr:from>
    <xdr:to>
      <xdr:col>2</xdr:col>
      <xdr:colOff>303742</xdr:colOff>
      <xdr:row>2</xdr:row>
      <xdr:rowOff>196071</xdr:rowOff>
    </xdr:to>
    <xdr:pic>
      <xdr:nvPicPr>
        <xdr:cNvPr id="4" name="Obraz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242" y="1933375"/>
          <a:ext cx="1047750" cy="633363"/>
        </a:xfrm>
        <a:prstGeom prst="rect">
          <a:avLst/>
        </a:prstGeom>
      </xdr:spPr>
    </xdr:pic>
    <xdr:clientData/>
  </xdr:twoCellAnchor>
  <xdr:twoCellAnchor editAs="oneCell">
    <xdr:from>
      <xdr:col>7</xdr:col>
      <xdr:colOff>223573</xdr:colOff>
      <xdr:row>0</xdr:row>
      <xdr:rowOff>915460</xdr:rowOff>
    </xdr:from>
    <xdr:to>
      <xdr:col>9</xdr:col>
      <xdr:colOff>11906</xdr:colOff>
      <xdr:row>1</xdr:row>
      <xdr:rowOff>343960</xdr:rowOff>
    </xdr:to>
    <xdr:pic>
      <xdr:nvPicPr>
        <xdr:cNvPr id="3" name="Obraz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27573" y="915460"/>
          <a:ext cx="1883833" cy="125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K47"/>
  <sheetViews>
    <sheetView view="pageBreakPreview" topLeftCell="A29" zoomScaleNormal="100" zoomScaleSheetLayoutView="100" workbookViewId="0">
      <selection activeCell="G6" sqref="G6"/>
    </sheetView>
  </sheetViews>
  <sheetFormatPr defaultColWidth="9.1171875" defaultRowHeight="12.7"/>
  <cols>
    <col min="1" max="1" width="6.87890625" style="34" customWidth="1"/>
    <col min="2" max="2" width="3" style="34" customWidth="1"/>
    <col min="3" max="3" width="9.29296875" style="34" customWidth="1"/>
    <col min="4" max="4" width="88.29296875" style="34" customWidth="1"/>
    <col min="5" max="10" width="9.1171875" style="34" customWidth="1"/>
    <col min="11" max="11" width="8" style="34" customWidth="1"/>
    <col min="12" max="14" width="9.1171875" style="34"/>
    <col min="15" max="15" width="9.703125" style="34" bestFit="1" customWidth="1"/>
    <col min="16" max="16384" width="9.1171875" style="34"/>
  </cols>
  <sheetData>
    <row r="1" spans="1:11" ht="21.75" customHeight="1">
      <c r="A1" s="1923" t="s">
        <v>817</v>
      </c>
      <c r="B1" s="1923"/>
      <c r="C1" s="1923"/>
      <c r="D1" s="1923"/>
      <c r="E1" s="39"/>
      <c r="F1" s="39"/>
      <c r="G1" s="39"/>
      <c r="H1" s="39"/>
      <c r="I1" s="39"/>
      <c r="J1" s="41"/>
      <c r="K1" s="41"/>
    </row>
    <row r="2" spans="1:11" ht="9" customHeight="1">
      <c r="A2" s="933"/>
      <c r="B2" s="933"/>
      <c r="C2" s="933"/>
      <c r="D2" s="933"/>
      <c r="E2" s="39"/>
      <c r="F2" s="39"/>
      <c r="G2" s="39"/>
      <c r="H2" s="39"/>
      <c r="I2" s="39"/>
      <c r="J2" s="41"/>
      <c r="K2" s="41"/>
    </row>
    <row r="3" spans="1:11" ht="45" customHeight="1">
      <c r="A3" s="933"/>
      <c r="B3" s="933"/>
      <c r="C3" s="954" t="s">
        <v>519</v>
      </c>
      <c r="D3" s="955" t="s">
        <v>591</v>
      </c>
      <c r="E3" s="39"/>
      <c r="F3" s="39"/>
      <c r="G3" s="39"/>
      <c r="H3" s="39"/>
      <c r="I3" s="39"/>
      <c r="J3" s="41"/>
      <c r="K3" s="41"/>
    </row>
    <row r="4" spans="1:11" ht="19.5" customHeight="1">
      <c r="A4" s="39"/>
      <c r="B4" s="39"/>
      <c r="C4" s="65" t="s">
        <v>120</v>
      </c>
      <c r="D4" s="477"/>
      <c r="E4" s="39"/>
      <c r="F4" s="39"/>
      <c r="G4" s="39"/>
      <c r="H4" s="39"/>
      <c r="I4" s="39"/>
      <c r="J4" s="41"/>
      <c r="K4" s="41"/>
    </row>
    <row r="5" spans="1:11" ht="30" customHeight="1">
      <c r="A5" s="39"/>
      <c r="B5" s="39"/>
      <c r="C5" s="66"/>
      <c r="D5" s="953" t="s">
        <v>517</v>
      </c>
      <c r="E5" s="39"/>
      <c r="F5" s="39"/>
      <c r="G5" s="39"/>
      <c r="H5" s="39"/>
      <c r="I5" s="39"/>
      <c r="J5" s="41"/>
      <c r="K5" s="41"/>
    </row>
    <row r="6" spans="1:11" ht="20.25" customHeight="1">
      <c r="A6" s="39"/>
      <c r="B6" s="39"/>
      <c r="C6" s="66"/>
      <c r="D6" s="478" t="s">
        <v>443</v>
      </c>
      <c r="E6" s="39"/>
      <c r="F6" s="39"/>
      <c r="G6" s="39"/>
      <c r="H6" s="39"/>
      <c r="I6" s="39"/>
      <c r="J6" s="41"/>
      <c r="K6" s="41"/>
    </row>
    <row r="7" spans="1:11" ht="29.25" customHeight="1">
      <c r="A7" s="39"/>
      <c r="B7" s="39"/>
      <c r="C7" s="66"/>
      <c r="D7" s="478" t="s">
        <v>521</v>
      </c>
      <c r="E7" s="39"/>
      <c r="F7" s="39"/>
      <c r="G7" s="39"/>
      <c r="H7" s="39"/>
      <c r="I7" s="39"/>
      <c r="J7" s="41"/>
      <c r="K7" s="41"/>
    </row>
    <row r="8" spans="1:11" ht="28.5" customHeight="1">
      <c r="A8" s="39"/>
      <c r="B8" s="39"/>
      <c r="C8" s="66"/>
      <c r="D8" s="478" t="s">
        <v>713</v>
      </c>
      <c r="E8" s="39"/>
      <c r="F8" s="39"/>
      <c r="G8" s="39"/>
      <c r="H8" s="39"/>
      <c r="I8" s="39"/>
      <c r="J8" s="41"/>
      <c r="K8" s="41"/>
    </row>
    <row r="9" spans="1:11" ht="44.25" customHeight="1">
      <c r="A9" s="39"/>
      <c r="B9" s="39"/>
      <c r="C9" s="66"/>
      <c r="D9" s="478" t="s">
        <v>444</v>
      </c>
      <c r="E9" s="39"/>
      <c r="F9" s="39"/>
      <c r="G9" s="39"/>
      <c r="H9" s="39"/>
      <c r="I9" s="39"/>
      <c r="J9" s="41"/>
      <c r="K9" s="41"/>
    </row>
    <row r="10" spans="1:11" ht="35.25" customHeight="1">
      <c r="A10" s="39"/>
      <c r="B10" s="39"/>
      <c r="C10" s="66"/>
      <c r="D10" s="478" t="s">
        <v>445</v>
      </c>
      <c r="E10" s="39"/>
      <c r="F10" s="39"/>
      <c r="G10" s="39"/>
      <c r="H10" s="39"/>
      <c r="I10" s="39"/>
      <c r="J10" s="41"/>
      <c r="K10" s="41"/>
    </row>
    <row r="11" spans="1:11" ht="15.75" customHeight="1">
      <c r="A11" s="39"/>
      <c r="B11" s="39"/>
      <c r="C11" s="66"/>
      <c r="D11" s="1297" t="s">
        <v>714</v>
      </c>
      <c r="E11" s="39"/>
      <c r="F11" s="39"/>
      <c r="G11" s="39"/>
      <c r="H11" s="39"/>
      <c r="I11" s="39"/>
      <c r="J11" s="41"/>
      <c r="K11" s="41"/>
    </row>
    <row r="12" spans="1:11" ht="24" customHeight="1">
      <c r="A12" s="39"/>
      <c r="B12" s="39"/>
      <c r="C12" s="66"/>
      <c r="D12" s="1297" t="s">
        <v>616</v>
      </c>
      <c r="E12" s="39"/>
      <c r="F12" s="39"/>
      <c r="G12" s="39"/>
      <c r="H12" s="39"/>
      <c r="I12" s="39"/>
      <c r="J12" s="41"/>
      <c r="K12" s="41"/>
    </row>
    <row r="13" spans="1:11" ht="27.7" customHeight="1">
      <c r="A13" s="39"/>
      <c r="B13" s="39"/>
      <c r="C13" s="479" t="s">
        <v>309</v>
      </c>
      <c r="D13" s="485"/>
      <c r="E13" s="39"/>
      <c r="F13" s="39"/>
      <c r="G13" s="39"/>
      <c r="H13" s="39"/>
      <c r="I13" s="39"/>
      <c r="J13" s="41"/>
      <c r="K13" s="41"/>
    </row>
    <row r="14" spans="1:11" ht="15.35">
      <c r="B14" s="482" t="s">
        <v>461</v>
      </c>
      <c r="C14" s="480"/>
      <c r="D14" s="480"/>
      <c r="E14" s="39"/>
      <c r="F14" s="39"/>
      <c r="G14" s="39"/>
      <c r="H14" s="39"/>
      <c r="I14" s="39"/>
      <c r="J14" s="41"/>
      <c r="K14" s="41"/>
    </row>
    <row r="15" spans="1:11">
      <c r="A15" s="67" t="s">
        <v>31</v>
      </c>
      <c r="B15" s="68" t="s">
        <v>30</v>
      </c>
      <c r="C15" s="36" t="s">
        <v>123</v>
      </c>
      <c r="D15" s="36"/>
      <c r="E15" s="36"/>
      <c r="F15" s="36"/>
      <c r="G15" s="36"/>
      <c r="H15" s="36"/>
      <c r="I15" s="36"/>
      <c r="J15" s="41"/>
      <c r="K15" s="41"/>
    </row>
    <row r="16" spans="1:11">
      <c r="A16" s="67"/>
      <c r="B16" s="68"/>
      <c r="C16" s="36"/>
      <c r="D16" s="36"/>
      <c r="E16" s="36"/>
      <c r="F16" s="36"/>
      <c r="G16" s="36"/>
      <c r="H16" s="36"/>
      <c r="I16" s="36"/>
      <c r="J16" s="41"/>
      <c r="K16" s="41"/>
    </row>
    <row r="17" spans="1:11">
      <c r="A17" s="67" t="s">
        <v>32</v>
      </c>
      <c r="B17" s="68" t="s">
        <v>30</v>
      </c>
      <c r="C17" s="36" t="s">
        <v>121</v>
      </c>
      <c r="D17" s="36"/>
      <c r="E17" s="36"/>
      <c r="F17" s="36"/>
      <c r="G17" s="36"/>
      <c r="H17" s="36"/>
      <c r="I17" s="36"/>
      <c r="J17" s="41"/>
      <c r="K17" s="41"/>
    </row>
    <row r="18" spans="1:11">
      <c r="A18" s="67"/>
      <c r="B18" s="68"/>
      <c r="C18" s="36" t="s">
        <v>310</v>
      </c>
      <c r="D18" s="36"/>
      <c r="E18" s="36"/>
      <c r="F18" s="36"/>
      <c r="G18" s="36"/>
      <c r="H18" s="36"/>
      <c r="I18" s="36"/>
      <c r="J18" s="41"/>
      <c r="K18" s="41"/>
    </row>
    <row r="19" spans="1:11">
      <c r="A19" s="67"/>
      <c r="B19" s="68"/>
      <c r="C19" s="36" t="s">
        <v>311</v>
      </c>
      <c r="D19" s="36"/>
      <c r="E19" s="36"/>
      <c r="F19" s="36"/>
      <c r="G19" s="36"/>
      <c r="H19" s="36"/>
      <c r="I19" s="36"/>
      <c r="J19" s="41"/>
      <c r="K19" s="41"/>
    </row>
    <row r="20" spans="1:11">
      <c r="A20" s="67"/>
      <c r="B20" s="68"/>
      <c r="C20" s="36" t="s">
        <v>312</v>
      </c>
      <c r="D20" s="36"/>
      <c r="E20" s="36"/>
      <c r="F20" s="36"/>
      <c r="G20" s="36"/>
      <c r="H20" s="36"/>
      <c r="I20" s="36"/>
      <c r="J20" s="41"/>
      <c r="K20" s="41"/>
    </row>
    <row r="21" spans="1:11">
      <c r="A21" s="67"/>
      <c r="B21" s="68"/>
      <c r="C21" s="36" t="s">
        <v>313</v>
      </c>
      <c r="D21" s="36"/>
      <c r="E21" s="36"/>
      <c r="F21" s="36"/>
      <c r="G21" s="36"/>
      <c r="H21" s="36"/>
      <c r="I21" s="36"/>
      <c r="J21" s="41"/>
      <c r="K21" s="41"/>
    </row>
    <row r="22" spans="1:11">
      <c r="A22" s="67"/>
      <c r="B22" s="68"/>
      <c r="C22" s="36" t="s">
        <v>314</v>
      </c>
      <c r="D22" s="36"/>
      <c r="E22" s="36"/>
      <c r="F22" s="36"/>
      <c r="G22" s="36"/>
      <c r="H22" s="36"/>
      <c r="I22" s="36"/>
      <c r="J22" s="41"/>
      <c r="K22" s="41"/>
    </row>
    <row r="23" spans="1:11">
      <c r="A23" s="67"/>
      <c r="B23" s="68"/>
      <c r="C23" s="36" t="s">
        <v>315</v>
      </c>
      <c r="D23" s="36"/>
      <c r="E23" s="36"/>
      <c r="F23" s="36"/>
      <c r="G23" s="36"/>
      <c r="H23" s="36"/>
      <c r="I23" s="36"/>
      <c r="J23" s="41"/>
      <c r="K23" s="41"/>
    </row>
    <row r="24" spans="1:11">
      <c r="A24" s="67"/>
      <c r="B24" s="68"/>
      <c r="C24" s="36" t="s">
        <v>316</v>
      </c>
      <c r="D24" s="36"/>
      <c r="E24" s="36"/>
      <c r="F24" s="36"/>
      <c r="G24" s="36"/>
      <c r="H24" s="36"/>
      <c r="I24" s="36"/>
      <c r="J24" s="41"/>
      <c r="K24" s="41"/>
    </row>
    <row r="25" spans="1:11" ht="12" customHeight="1">
      <c r="A25" s="67"/>
      <c r="B25" s="68"/>
      <c r="C25" s="36" t="s">
        <v>317</v>
      </c>
      <c r="D25" s="36"/>
      <c r="E25" s="36"/>
      <c r="F25" s="36"/>
      <c r="G25" s="36"/>
      <c r="H25" s="36"/>
      <c r="I25" s="36"/>
      <c r="J25" s="41"/>
      <c r="K25" s="41"/>
    </row>
    <row r="26" spans="1:11">
      <c r="A26" s="67" t="s">
        <v>101</v>
      </c>
      <c r="B26" s="481" t="s">
        <v>30</v>
      </c>
      <c r="C26" s="36" t="s">
        <v>480</v>
      </c>
      <c r="D26" s="36"/>
      <c r="E26" s="36"/>
      <c r="F26" s="36"/>
      <c r="G26" s="36"/>
      <c r="H26" s="36"/>
      <c r="I26" s="36"/>
      <c r="J26" s="41"/>
      <c r="K26" s="41"/>
    </row>
    <row r="27" spans="1:11">
      <c r="A27" s="67" t="s">
        <v>437</v>
      </c>
      <c r="B27" s="481" t="s">
        <v>30</v>
      </c>
      <c r="C27" s="36" t="s">
        <v>715</v>
      </c>
      <c r="D27" s="36"/>
      <c r="E27" s="36"/>
      <c r="F27" s="36"/>
      <c r="G27" s="36"/>
      <c r="H27" s="36"/>
      <c r="I27" s="36"/>
      <c r="J27" s="41"/>
      <c r="K27" s="41"/>
    </row>
    <row r="28" spans="1:11">
      <c r="A28" s="67"/>
      <c r="B28" s="68"/>
      <c r="C28" s="36" t="s">
        <v>438</v>
      </c>
      <c r="D28" s="36"/>
      <c r="E28" s="36"/>
      <c r="F28" s="36"/>
      <c r="G28" s="36"/>
      <c r="H28" s="36"/>
      <c r="I28" s="36"/>
      <c r="J28" s="41"/>
      <c r="K28" s="41"/>
    </row>
    <row r="29" spans="1:11">
      <c r="A29" s="67" t="s">
        <v>439</v>
      </c>
      <c r="B29" s="68" t="s">
        <v>30</v>
      </c>
      <c r="C29" s="36" t="s">
        <v>518</v>
      </c>
      <c r="D29" s="36"/>
      <c r="E29" s="36"/>
      <c r="F29" s="36"/>
      <c r="G29" s="36"/>
      <c r="H29" s="36"/>
      <c r="I29" s="36"/>
      <c r="J29" s="41"/>
      <c r="K29" s="41"/>
    </row>
    <row r="30" spans="1:11">
      <c r="A30" s="67" t="s">
        <v>440</v>
      </c>
      <c r="B30" s="68" t="s">
        <v>30</v>
      </c>
      <c r="C30" s="36" t="s">
        <v>102</v>
      </c>
      <c r="D30" s="36"/>
      <c r="E30" s="36"/>
      <c r="F30" s="36"/>
      <c r="G30" s="36"/>
      <c r="H30" s="36"/>
      <c r="I30" s="36"/>
      <c r="J30" s="41"/>
      <c r="K30" s="41"/>
    </row>
    <row r="31" spans="1:11">
      <c r="A31" s="786" t="s">
        <v>446</v>
      </c>
      <c r="B31" s="787" t="s">
        <v>30</v>
      </c>
      <c r="C31" s="788" t="s">
        <v>447</v>
      </c>
      <c r="D31" s="788"/>
      <c r="E31" s="36"/>
      <c r="F31" s="36"/>
      <c r="G31" s="36"/>
      <c r="H31" s="36"/>
      <c r="I31" s="36"/>
      <c r="J31" s="41"/>
      <c r="K31" s="41"/>
    </row>
    <row r="32" spans="1:11" ht="20.25" customHeight="1">
      <c r="A32" s="91" t="s">
        <v>441</v>
      </c>
      <c r="B32" s="92" t="s">
        <v>30</v>
      </c>
      <c r="C32" s="1924" t="s">
        <v>319</v>
      </c>
      <c r="D32" s="1924"/>
      <c r="E32" s="36"/>
      <c r="F32" s="36"/>
      <c r="G32" s="36"/>
      <c r="H32" s="36"/>
      <c r="I32" s="36"/>
      <c r="J32" s="41"/>
      <c r="K32" s="41"/>
    </row>
    <row r="33" spans="1:11">
      <c r="A33" s="69"/>
      <c r="B33" s="486" t="s">
        <v>460</v>
      </c>
      <c r="C33" s="487"/>
      <c r="D33" s="487"/>
      <c r="E33" s="36"/>
      <c r="F33" s="36"/>
      <c r="G33" s="36"/>
      <c r="H33" s="36"/>
      <c r="I33" s="36"/>
      <c r="J33" s="41"/>
      <c r="K33" s="41"/>
    </row>
    <row r="34" spans="1:11" ht="12" customHeight="1">
      <c r="A34" s="70"/>
      <c r="B34" s="1026" t="s">
        <v>520</v>
      </c>
      <c r="C34" s="1925"/>
      <c r="D34" s="1925"/>
      <c r="E34" s="38"/>
      <c r="F34" s="38"/>
      <c r="G34" s="38"/>
      <c r="H34" s="38"/>
      <c r="I34" s="38"/>
      <c r="J34" s="41"/>
      <c r="K34" s="41"/>
    </row>
    <row r="35" spans="1:11" ht="61.5" customHeight="1">
      <c r="B35" s="1027"/>
      <c r="C35" s="1926" t="s">
        <v>716</v>
      </c>
      <c r="D35" s="1926"/>
      <c r="E35" s="37"/>
      <c r="F35" s="37"/>
      <c r="G35" s="37"/>
      <c r="H35" s="37"/>
      <c r="I35" s="37"/>
      <c r="J35" s="41"/>
      <c r="K35" s="41"/>
    </row>
    <row r="36" spans="1:11" ht="31.5" customHeight="1">
      <c r="A36" s="1626" t="s">
        <v>722</v>
      </c>
      <c r="B36" s="1627"/>
      <c r="C36" s="1627"/>
      <c r="D36" s="1625" t="s">
        <v>723</v>
      </c>
      <c r="E36" s="37"/>
      <c r="F36" s="37"/>
      <c r="G36" s="37"/>
      <c r="H36" s="37"/>
      <c r="I36" s="37"/>
      <c r="J36" s="41"/>
      <c r="K36" s="41"/>
    </row>
    <row r="37" spans="1:11" ht="37.5" customHeight="1">
      <c r="A37" s="1928" t="s">
        <v>770</v>
      </c>
      <c r="B37" s="1928"/>
      <c r="C37" s="1927" t="s">
        <v>769</v>
      </c>
      <c r="D37" s="1927"/>
      <c r="E37" s="37"/>
      <c r="F37" s="37"/>
      <c r="G37" s="37"/>
      <c r="H37" s="37"/>
      <c r="I37" s="37"/>
      <c r="J37" s="41"/>
      <c r="K37" s="41"/>
    </row>
    <row r="38" spans="1:11" ht="10.5" customHeight="1">
      <c r="B38" s="1503"/>
      <c r="C38" s="1400"/>
      <c r="D38" s="1400"/>
      <c r="E38" s="37"/>
      <c r="F38" s="37"/>
      <c r="G38" s="37"/>
      <c r="H38" s="37"/>
      <c r="I38" s="37"/>
      <c r="J38" s="41"/>
      <c r="K38" s="41"/>
    </row>
    <row r="39" spans="1:11" ht="15.35">
      <c r="B39" s="784" t="s">
        <v>442</v>
      </c>
      <c r="C39" s="487"/>
      <c r="D39" s="487"/>
      <c r="E39" s="37"/>
      <c r="F39" s="37"/>
      <c r="G39" s="37"/>
      <c r="H39" s="37"/>
      <c r="I39" s="37"/>
      <c r="J39" s="41"/>
      <c r="K39" s="41"/>
    </row>
    <row r="40" spans="1:11" ht="15.35">
      <c r="B40" s="36"/>
      <c r="D40" s="785" t="s">
        <v>743</v>
      </c>
      <c r="E40" s="37"/>
      <c r="F40" s="37"/>
      <c r="G40" s="37"/>
      <c r="H40" s="37"/>
      <c r="I40" s="37"/>
      <c r="J40" s="41"/>
      <c r="K40" s="41"/>
    </row>
    <row r="41" spans="1:11" ht="15.35">
      <c r="B41" s="36"/>
      <c r="D41" s="785" t="s">
        <v>603</v>
      </c>
      <c r="E41" s="37"/>
      <c r="F41" s="37"/>
      <c r="G41" s="37"/>
      <c r="H41" s="37"/>
      <c r="I41" s="37"/>
      <c r="J41" s="41"/>
      <c r="K41" s="41"/>
    </row>
    <row r="42" spans="1:11" ht="15.35">
      <c r="B42" s="36"/>
      <c r="D42" s="785" t="s">
        <v>122</v>
      </c>
      <c r="E42" s="37"/>
      <c r="F42" s="37"/>
      <c r="G42" s="37"/>
      <c r="H42" s="37"/>
      <c r="I42" s="37"/>
      <c r="J42" s="41"/>
      <c r="K42" s="41"/>
    </row>
    <row r="43" spans="1:11" ht="22.5" customHeight="1">
      <c r="A43" s="36"/>
      <c r="B43" s="36"/>
      <c r="C43" s="484" t="s">
        <v>318</v>
      </c>
      <c r="D43" s="483"/>
      <c r="E43" s="41"/>
      <c r="F43" s="41"/>
      <c r="G43" s="41"/>
      <c r="H43" s="41"/>
      <c r="I43" s="41"/>
      <c r="J43" s="41"/>
      <c r="K43" s="41"/>
    </row>
    <row r="44" spans="1:11">
      <c r="A44" s="36"/>
      <c r="D44" s="484" t="s">
        <v>457</v>
      </c>
      <c r="E44" s="41"/>
      <c r="F44" s="41"/>
      <c r="G44" s="41"/>
      <c r="H44" s="41"/>
      <c r="I44" s="41"/>
      <c r="J44" s="41"/>
      <c r="K44" s="41"/>
    </row>
    <row r="45" spans="1:11">
      <c r="A45" s="36"/>
      <c r="E45" s="41"/>
      <c r="F45" s="41"/>
      <c r="G45" s="41"/>
      <c r="H45" s="41"/>
      <c r="I45" s="41"/>
      <c r="J45" s="41"/>
      <c r="K45" s="41"/>
    </row>
    <row r="46" spans="1:11">
      <c r="E46" s="41"/>
      <c r="F46" s="41"/>
      <c r="G46" s="41"/>
      <c r="H46" s="41"/>
      <c r="I46" s="41"/>
      <c r="J46" s="41"/>
      <c r="K46" s="41"/>
    </row>
    <row r="47" spans="1:11">
      <c r="E47" s="41"/>
      <c r="F47" s="41"/>
      <c r="G47" s="41"/>
      <c r="H47" s="41"/>
      <c r="I47" s="41"/>
      <c r="J47" s="41"/>
      <c r="K47" s="41"/>
    </row>
  </sheetData>
  <sheetProtection algorithmName="SHA-512" hashValue="Bk/GjfEuE6CeF7dJ9S0GjH9dLTUvQEs2sI7WfdfUZdz6W2lG+LFbQUr8S/hxxo8CaJn68rIuwXEiFPCssmnZxg==" saltValue="zIMR9onDzV8DOhcIn4WIHA==" spinCount="100000" sheet="1" objects="1" scenarios="1"/>
  <mergeCells count="6">
    <mergeCell ref="A1:D1"/>
    <mergeCell ref="C32:D32"/>
    <mergeCell ref="C34:D34"/>
    <mergeCell ref="C35:D35"/>
    <mergeCell ref="C37:D37"/>
    <mergeCell ref="A37:B37"/>
  </mergeCells>
  <pageMargins left="0.75" right="0.75" top="1" bottom="1" header="0.5" footer="0.5"/>
  <pageSetup paperSize="9" scale="79" orientation="portrait" horizontalDpi="4294967293" verticalDpi="4294967293"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Q11"/>
  <sheetViews>
    <sheetView showGridLines="0" view="pageBreakPreview" zoomScale="80" zoomScaleNormal="80" zoomScaleSheetLayoutView="80" zoomScalePageLayoutView="110" workbookViewId="0">
      <selection activeCell="S7" sqref="S7"/>
    </sheetView>
  </sheetViews>
  <sheetFormatPr defaultRowHeight="12.7"/>
  <cols>
    <col min="1" max="1" width="5" customWidth="1"/>
    <col min="2" max="2" width="40.1171875" customWidth="1"/>
    <col min="3" max="3" width="4.41015625" customWidth="1"/>
    <col min="4" max="4" width="4.17578125" customWidth="1"/>
    <col min="5" max="16" width="7.703125" customWidth="1"/>
    <col min="17" max="17" width="12.703125" customWidth="1"/>
  </cols>
  <sheetData>
    <row r="1" spans="2:17" ht="21" customHeight="1">
      <c r="H1" s="2321">
        <f>wizyt!$B$1</f>
        <v>0</v>
      </c>
      <c r="I1" s="2321"/>
      <c r="J1" s="2321"/>
      <c r="K1" s="2321"/>
      <c r="L1" s="2321"/>
      <c r="M1" s="2321"/>
      <c r="N1" s="2321"/>
      <c r="O1" s="2321"/>
      <c r="P1" s="2315" t="str">
        <f>wizyt!$D$1</f>
        <v>.</v>
      </c>
      <c r="Q1" s="2315"/>
    </row>
    <row r="2" spans="2:17" s="3" customFormat="1" ht="32.25" customHeight="1" thickBot="1">
      <c r="B2" s="219" t="str">
        <f>' zestaw 1'!C1</f>
        <v>?</v>
      </c>
      <c r="C2" s="948"/>
      <c r="D2" s="948"/>
      <c r="E2" s="1658"/>
      <c r="F2" s="948"/>
      <c r="G2" s="1658" t="s">
        <v>763</v>
      </c>
      <c r="H2" s="2320" t="str">
        <f>wizyt!$H$4</f>
        <v>2021/2022</v>
      </c>
      <c r="I2" s="2320"/>
      <c r="J2" s="1830"/>
      <c r="K2" s="1830"/>
      <c r="L2" s="1830"/>
      <c r="M2" s="1830"/>
      <c r="N2" s="1830"/>
      <c r="O2" s="948"/>
      <c r="P2" s="948"/>
      <c r="Q2" s="220"/>
    </row>
    <row r="3" spans="2:17" ht="30" customHeight="1">
      <c r="B3" s="221" t="s">
        <v>104</v>
      </c>
      <c r="C3" s="2318" t="s">
        <v>66</v>
      </c>
      <c r="D3" s="2319"/>
      <c r="E3" s="1653">
        <f>SUM(C8:D8)</f>
        <v>10</v>
      </c>
      <c r="F3" s="2322" t="s">
        <v>777</v>
      </c>
      <c r="G3" s="2323"/>
      <c r="H3" s="1869">
        <f>SUM(F8:I8)</f>
        <v>0</v>
      </c>
      <c r="I3" s="1652"/>
      <c r="J3" s="2316" t="s">
        <v>778</v>
      </c>
      <c r="K3" s="2317"/>
      <c r="L3" s="1872">
        <f>SUM(J8:N8)</f>
        <v>0</v>
      </c>
      <c r="M3" s="1861"/>
      <c r="N3" s="1861"/>
      <c r="O3" s="1865" t="s">
        <v>727</v>
      </c>
      <c r="P3" s="1866">
        <f>SUM(O8:P8)</f>
        <v>0</v>
      </c>
      <c r="Q3" s="1827" t="s">
        <v>736</v>
      </c>
    </row>
    <row r="4" spans="2:17" ht="30" customHeight="1">
      <c r="B4" s="1768" t="s">
        <v>105</v>
      </c>
      <c r="C4" s="2695" t="s">
        <v>8</v>
      </c>
      <c r="D4" s="2697"/>
      <c r="E4" s="2696"/>
      <c r="F4" s="216" t="s">
        <v>3</v>
      </c>
      <c r="G4" s="1864" t="s">
        <v>4</v>
      </c>
      <c r="H4" s="1864" t="s">
        <v>5</v>
      </c>
      <c r="I4" s="216" t="s">
        <v>7</v>
      </c>
      <c r="J4" s="1862" t="s">
        <v>3</v>
      </c>
      <c r="K4" s="1862" t="s">
        <v>4</v>
      </c>
      <c r="L4" s="1862" t="s">
        <v>5</v>
      </c>
      <c r="M4" s="1862" t="s">
        <v>7</v>
      </c>
      <c r="N4" s="1863" t="s">
        <v>6</v>
      </c>
      <c r="O4" s="1864" t="s">
        <v>3</v>
      </c>
      <c r="P4" s="1864" t="s">
        <v>4</v>
      </c>
      <c r="Q4" s="1825" t="s">
        <v>103</v>
      </c>
    </row>
    <row r="5" spans="2:17" ht="30" customHeight="1">
      <c r="B5" s="1769" t="s">
        <v>736</v>
      </c>
      <c r="C5" s="2702">
        <v>2</v>
      </c>
      <c r="D5" s="2703"/>
      <c r="E5" s="2704"/>
      <c r="F5" s="1676"/>
      <c r="G5" s="1676"/>
      <c r="H5" s="1676"/>
      <c r="I5" s="1676"/>
      <c r="J5" s="1676"/>
      <c r="K5" s="1676"/>
      <c r="L5" s="1676"/>
      <c r="M5" s="1676"/>
      <c r="N5" s="1676"/>
      <c r="O5" s="1676"/>
      <c r="P5" s="1676"/>
      <c r="Q5" s="1826">
        <f>SUM(C5:P5)</f>
        <v>2</v>
      </c>
    </row>
    <row r="6" spans="2:17" ht="30" customHeight="1">
      <c r="B6" s="1768" t="s">
        <v>236</v>
      </c>
      <c r="C6" s="2687">
        <v>4</v>
      </c>
      <c r="D6" s="2698"/>
      <c r="E6" s="2688"/>
      <c r="F6" s="1672"/>
      <c r="G6" s="1672"/>
      <c r="H6" s="1672"/>
      <c r="I6" s="1672"/>
      <c r="J6" s="1672"/>
      <c r="K6" s="1672"/>
      <c r="L6" s="1672"/>
      <c r="M6" s="1672"/>
      <c r="N6" s="1672"/>
      <c r="O6" s="1672"/>
      <c r="P6" s="1673"/>
      <c r="Q6" s="1823">
        <f>SUM(C6:P6)</f>
        <v>4</v>
      </c>
    </row>
    <row r="7" spans="2:17" ht="30" customHeight="1">
      <c r="B7" s="1768" t="s">
        <v>237</v>
      </c>
      <c r="C7" s="2687">
        <v>6</v>
      </c>
      <c r="D7" s="2698"/>
      <c r="E7" s="2688"/>
      <c r="F7" s="1674"/>
      <c r="G7" s="1674"/>
      <c r="H7" s="1674"/>
      <c r="I7" s="1674"/>
      <c r="J7" s="1674"/>
      <c r="K7" s="1674"/>
      <c r="L7" s="1674"/>
      <c r="M7" s="1674"/>
      <c r="N7" s="1674"/>
      <c r="O7" s="1674"/>
      <c r="P7" s="1675"/>
      <c r="Q7" s="215">
        <f>SUM(C7:P7)</f>
        <v>6</v>
      </c>
    </row>
    <row r="8" spans="2:17" ht="30" customHeight="1">
      <c r="B8" s="1770" t="s">
        <v>284</v>
      </c>
      <c r="C8" s="2689">
        <f>SUM(C6:E7)</f>
        <v>10</v>
      </c>
      <c r="D8" s="2699"/>
      <c r="E8" s="2690"/>
      <c r="F8" s="217">
        <f t="shared" ref="C8:P8" si="0">SUM(F6:F7)</f>
        <v>0</v>
      </c>
      <c r="G8" s="217">
        <f t="shared" si="0"/>
        <v>0</v>
      </c>
      <c r="H8" s="217">
        <f t="shared" si="0"/>
        <v>0</v>
      </c>
      <c r="I8" s="217">
        <f t="shared" si="0"/>
        <v>0</v>
      </c>
      <c r="J8" s="217">
        <f t="shared" si="0"/>
        <v>0</v>
      </c>
      <c r="K8" s="217">
        <f t="shared" si="0"/>
        <v>0</v>
      </c>
      <c r="L8" s="217">
        <f t="shared" si="0"/>
        <v>0</v>
      </c>
      <c r="M8" s="217">
        <f t="shared" si="0"/>
        <v>0</v>
      </c>
      <c r="N8" s="217">
        <f t="shared" si="0"/>
        <v>0</v>
      </c>
      <c r="O8" s="217">
        <f t="shared" si="0"/>
        <v>0</v>
      </c>
      <c r="P8" s="217">
        <f t="shared" si="0"/>
        <v>0</v>
      </c>
      <c r="Q8" s="218">
        <f>IF(SUM(Q6:Q7)=SUM(C8:P8),SUM(C8:P8),"BŁĄD")</f>
        <v>10</v>
      </c>
    </row>
    <row r="9" spans="2:17" ht="23.25" customHeight="1">
      <c r="B9" s="1768" t="s">
        <v>238</v>
      </c>
      <c r="C9" s="2705">
        <f>IF(C8=0,"",C6/C8)</f>
        <v>0.4</v>
      </c>
      <c r="D9" s="2706"/>
      <c r="E9" s="2707"/>
      <c r="F9" s="223" t="str">
        <f t="shared" ref="C9:Q9" si="1">IF(F8=0,"",F6/F8)</f>
        <v/>
      </c>
      <c r="G9" s="223" t="str">
        <f t="shared" si="1"/>
        <v/>
      </c>
      <c r="H9" s="223" t="str">
        <f t="shared" si="1"/>
        <v/>
      </c>
      <c r="I9" s="223" t="str">
        <f t="shared" si="1"/>
        <v/>
      </c>
      <c r="J9" s="222" t="str">
        <f>IF(J8=0,"",J6/J8)</f>
        <v/>
      </c>
      <c r="K9" s="222" t="str">
        <f>IF(K8=0,"",K6/K8)</f>
        <v/>
      </c>
      <c r="L9" s="222" t="str">
        <f>IF(L8=0,"",L6/L8)</f>
        <v/>
      </c>
      <c r="M9" s="222" t="str">
        <f>IF(M8=0,"",M6/M8)</f>
        <v/>
      </c>
      <c r="N9" s="222" t="str">
        <f>IF(N8=0,"",N6/N8)</f>
        <v/>
      </c>
      <c r="O9" s="1867" t="str">
        <f t="shared" si="1"/>
        <v/>
      </c>
      <c r="P9" s="1867" t="str">
        <f>IF(P8=0,"",P6/P8)</f>
        <v/>
      </c>
      <c r="Q9" s="433">
        <f t="shared" si="1"/>
        <v>0.4</v>
      </c>
    </row>
    <row r="10" spans="2:17" ht="25.5" customHeight="1" thickBot="1">
      <c r="B10" s="1771" t="s">
        <v>239</v>
      </c>
      <c r="C10" s="2691">
        <f>IF(C8=0,"",C7/C8)</f>
        <v>0.6</v>
      </c>
      <c r="D10" s="2700"/>
      <c r="E10" s="2692"/>
      <c r="F10" s="1707" t="str">
        <f t="shared" ref="C10:Q10" si="2">IF(F8=0,"",F7/F8)</f>
        <v/>
      </c>
      <c r="G10" s="1707" t="str">
        <f t="shared" si="2"/>
        <v/>
      </c>
      <c r="H10" s="1707" t="str">
        <f t="shared" si="2"/>
        <v/>
      </c>
      <c r="I10" s="1707" t="str">
        <f t="shared" si="2"/>
        <v/>
      </c>
      <c r="J10" s="1706" t="str">
        <f>IF(J8=0,"",J7/J8)</f>
        <v/>
      </c>
      <c r="K10" s="1706" t="str">
        <f>IF(K8=0,"",K7/K8)</f>
        <v/>
      </c>
      <c r="L10" s="1706" t="str">
        <f>IF(L8=0,"",L7/L8)</f>
        <v/>
      </c>
      <c r="M10" s="1706" t="str">
        <f>IF(M8=0,"",M7/M8)</f>
        <v/>
      </c>
      <c r="N10" s="1706" t="str">
        <f>IF(N8=0,"",N7/N8)</f>
        <v/>
      </c>
      <c r="O10" s="1868" t="str">
        <f t="shared" si="2"/>
        <v/>
      </c>
      <c r="P10" s="1868" t="str">
        <f>IF(P8=0,"",P7/P8)</f>
        <v/>
      </c>
      <c r="Q10" s="1708">
        <f t="shared" si="2"/>
        <v>0.6</v>
      </c>
    </row>
    <row r="11" spans="2:17" ht="35.25" customHeight="1" thickBot="1">
      <c r="B11" s="1824" t="s">
        <v>748</v>
      </c>
      <c r="C11" s="2693"/>
      <c r="D11" s="2701"/>
      <c r="E11" s="2694"/>
      <c r="F11" s="1710"/>
      <c r="G11" s="1710"/>
      <c r="H11" s="1710"/>
      <c r="I11" s="1710"/>
      <c r="J11" s="1710"/>
      <c r="K11" s="1710"/>
      <c r="L11" s="1710"/>
      <c r="M11" s="1710"/>
      <c r="N11" s="1710"/>
      <c r="O11" s="1710"/>
      <c r="P11" s="1710"/>
      <c r="Q11" s="1709">
        <f>SUM(C11:P11)</f>
        <v>0</v>
      </c>
    </row>
  </sheetData>
  <mergeCells count="14">
    <mergeCell ref="C4:E4"/>
    <mergeCell ref="C5:E5"/>
    <mergeCell ref="C6:E6"/>
    <mergeCell ref="C7:E7"/>
    <mergeCell ref="C8:E8"/>
    <mergeCell ref="C9:E9"/>
    <mergeCell ref="C10:E10"/>
    <mergeCell ref="C11:E11"/>
    <mergeCell ref="P1:Q1"/>
    <mergeCell ref="J3:K3"/>
    <mergeCell ref="C3:D3"/>
    <mergeCell ref="H2:I2"/>
    <mergeCell ref="H1:O1"/>
    <mergeCell ref="F3:G3"/>
  </mergeCells>
  <phoneticPr fontId="11" type="noConversion"/>
  <printOptions horizontalCentered="1"/>
  <pageMargins left="0.51181102362204722" right="0.51181102362204722" top="1.5354330708661419" bottom="0.74803149606299213" header="0.31496062992125984" footer="0.31496062992125984"/>
  <pageSetup paperSize="9" scale="87" orientation="landscape" horizontalDpi="300" verticalDpi="300" r:id="rId1"/>
  <headerFooter>
    <oddFooter>&amp;L&amp;7CEA - arkusz organizacyjny na rok szkolny 2021/2022    nr teczki: &amp;F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Z36"/>
  <sheetViews>
    <sheetView showGridLines="0" zoomScale="80" zoomScaleNormal="80" zoomScaleSheetLayoutView="86" workbookViewId="0">
      <selection activeCell="S23" sqref="S23"/>
    </sheetView>
  </sheetViews>
  <sheetFormatPr defaultRowHeight="12.7"/>
  <cols>
    <col min="1" max="1" width="8" customWidth="1"/>
    <col min="2" max="2" width="11.1171875" customWidth="1"/>
    <col min="3" max="3" width="22.29296875" customWidth="1"/>
    <col min="4" max="15" width="6.703125" customWidth="1"/>
    <col min="16" max="16" width="12" customWidth="1"/>
  </cols>
  <sheetData>
    <row r="1" spans="2:26" ht="27.75" customHeight="1" thickBot="1">
      <c r="B1" s="1006" t="str">
        <f>' zestaw 1'!$C$1</f>
        <v>?</v>
      </c>
      <c r="C1" s="212"/>
      <c r="D1" s="213"/>
      <c r="E1" s="213"/>
      <c r="F1" s="213"/>
      <c r="G1" s="213"/>
      <c r="H1" s="213"/>
      <c r="I1" s="213"/>
      <c r="J1" s="213"/>
      <c r="K1" s="1004" t="s">
        <v>527</v>
      </c>
      <c r="L1" s="1005" t="str">
        <f>wizyt!H4</f>
        <v>2021/2022</v>
      </c>
      <c r="M1" s="213"/>
      <c r="N1" s="213"/>
      <c r="O1" s="213"/>
      <c r="P1" s="1243" t="s">
        <v>571</v>
      </c>
    </row>
    <row r="2" spans="2:26" ht="20.25" customHeight="1">
      <c r="B2" s="17"/>
      <c r="C2" s="430"/>
      <c r="D2" s="2337" t="s">
        <v>66</v>
      </c>
      <c r="E2" s="2337"/>
      <c r="F2" s="2337"/>
      <c r="G2" s="2337"/>
      <c r="H2" s="2337"/>
      <c r="I2" s="2337"/>
      <c r="J2" s="2338" t="s">
        <v>67</v>
      </c>
      <c r="K2" s="2337"/>
      <c r="L2" s="2337"/>
      <c r="M2" s="2339"/>
      <c r="N2" s="2337" t="s">
        <v>68</v>
      </c>
      <c r="O2" s="2339"/>
      <c r="P2" s="414" t="s">
        <v>232</v>
      </c>
    </row>
    <row r="3" spans="2:26" ht="18.75" customHeight="1" thickBot="1">
      <c r="B3" s="431"/>
      <c r="C3" s="432"/>
      <c r="D3" s="2340">
        <f>SUM(D4:I4)</f>
        <v>0</v>
      </c>
      <c r="E3" s="2341"/>
      <c r="F3" s="2341"/>
      <c r="G3" s="2341"/>
      <c r="H3" s="2341"/>
      <c r="I3" s="2342"/>
      <c r="J3" s="2343">
        <f>SUM(J4:M4)</f>
        <v>0</v>
      </c>
      <c r="K3" s="2341"/>
      <c r="L3" s="2341"/>
      <c r="M3" s="2344"/>
      <c r="N3" s="2340">
        <f>SUM(N4:O4)</f>
        <v>0</v>
      </c>
      <c r="O3" s="2344"/>
      <c r="P3" s="429">
        <f>SUM(D3:O3)</f>
        <v>0</v>
      </c>
    </row>
    <row r="4" spans="2:26" ht="19.5" customHeight="1">
      <c r="B4" s="2345" t="s">
        <v>281</v>
      </c>
      <c r="C4" s="2346"/>
      <c r="D4" s="417">
        <f>SUM(D6:D30)</f>
        <v>0</v>
      </c>
      <c r="E4" s="417">
        <f>SUM(E6:E30)</f>
        <v>0</v>
      </c>
      <c r="F4" s="417">
        <f>SUM(F6:F30)</f>
        <v>0</v>
      </c>
      <c r="G4" s="417">
        <f>SUM(G6:G30)</f>
        <v>0</v>
      </c>
      <c r="H4" s="417">
        <f>SUM(H6:H30)</f>
        <v>0</v>
      </c>
      <c r="I4" s="419">
        <f t="shared" ref="I4:O4" si="0">SUM(I6:I30)</f>
        <v>0</v>
      </c>
      <c r="J4" s="425">
        <f t="shared" si="0"/>
        <v>0</v>
      </c>
      <c r="K4" s="417">
        <f t="shared" si="0"/>
        <v>0</v>
      </c>
      <c r="L4" s="417">
        <f t="shared" si="0"/>
        <v>0</v>
      </c>
      <c r="M4" s="418">
        <f t="shared" si="0"/>
        <v>0</v>
      </c>
      <c r="N4" s="422">
        <f t="shared" si="0"/>
        <v>0</v>
      </c>
      <c r="O4" s="418">
        <f t="shared" si="0"/>
        <v>0</v>
      </c>
      <c r="P4" s="415" t="s">
        <v>280</v>
      </c>
    </row>
    <row r="5" spans="2:26" ht="19.5" customHeight="1">
      <c r="B5" s="2347" t="s">
        <v>282</v>
      </c>
      <c r="C5" s="2348"/>
      <c r="D5" s="224" t="s">
        <v>3</v>
      </c>
      <c r="E5" s="224" t="s">
        <v>4</v>
      </c>
      <c r="F5" s="224" t="s">
        <v>5</v>
      </c>
      <c r="G5" s="224" t="s">
        <v>7</v>
      </c>
      <c r="H5" s="224" t="s">
        <v>6</v>
      </c>
      <c r="I5" s="420" t="s">
        <v>8</v>
      </c>
      <c r="J5" s="426" t="s">
        <v>3</v>
      </c>
      <c r="K5" s="224" t="s">
        <v>4</v>
      </c>
      <c r="L5" s="224" t="s">
        <v>5</v>
      </c>
      <c r="M5" s="225" t="s">
        <v>7</v>
      </c>
      <c r="N5" s="423" t="s">
        <v>3</v>
      </c>
      <c r="O5" s="225" t="s">
        <v>4</v>
      </c>
      <c r="P5" s="416" t="s">
        <v>279</v>
      </c>
      <c r="Q5" s="444"/>
      <c r="R5" s="444"/>
      <c r="S5" s="444"/>
      <c r="T5" s="444"/>
      <c r="U5" s="444"/>
      <c r="V5" s="444"/>
      <c r="W5" s="444"/>
      <c r="X5" s="63"/>
      <c r="Y5" s="63"/>
      <c r="Z5" s="63"/>
    </row>
    <row r="6" spans="2:26" s="63" customFormat="1" ht="24.95" customHeight="1">
      <c r="B6" s="2333" t="s">
        <v>234</v>
      </c>
      <c r="C6" s="2334"/>
      <c r="D6" s="1353"/>
      <c r="E6" s="1353"/>
      <c r="F6" s="1353"/>
      <c r="G6" s="1353"/>
      <c r="H6" s="1353"/>
      <c r="I6" s="1354"/>
      <c r="J6" s="1355"/>
      <c r="K6" s="1353"/>
      <c r="L6" s="1353"/>
      <c r="M6" s="1356"/>
      <c r="N6" s="1357"/>
      <c r="O6" s="1356"/>
      <c r="P6" s="187">
        <f t="shared" ref="P6:P29" si="1">SUM(D6:O6)</f>
        <v>0</v>
      </c>
    </row>
    <row r="7" spans="2:26" ht="24.95" customHeight="1">
      <c r="B7" s="2333" t="s">
        <v>72</v>
      </c>
      <c r="C7" s="2334"/>
      <c r="D7" s="1358"/>
      <c r="E7" s="1358"/>
      <c r="F7" s="1358"/>
      <c r="G7" s="1359"/>
      <c r="H7" s="1359"/>
      <c r="I7" s="1360"/>
      <c r="J7" s="1361"/>
      <c r="K7" s="1359"/>
      <c r="L7" s="1359"/>
      <c r="M7" s="1362"/>
      <c r="N7" s="1363"/>
      <c r="O7" s="1362"/>
      <c r="P7" s="187">
        <f t="shared" si="1"/>
        <v>0</v>
      </c>
    </row>
    <row r="8" spans="2:26" ht="24.95" customHeight="1">
      <c r="B8" s="2335" t="s">
        <v>73</v>
      </c>
      <c r="C8" s="2336"/>
      <c r="D8" s="1358"/>
      <c r="E8" s="1358"/>
      <c r="F8" s="1358"/>
      <c r="G8" s="1359"/>
      <c r="H8" s="1359"/>
      <c r="I8" s="1360"/>
      <c r="J8" s="1361"/>
      <c r="K8" s="1359"/>
      <c r="L8" s="1359"/>
      <c r="M8" s="1362"/>
      <c r="N8" s="1363"/>
      <c r="O8" s="1362"/>
      <c r="P8" s="189">
        <f t="shared" si="1"/>
        <v>0</v>
      </c>
    </row>
    <row r="9" spans="2:26" ht="24.95" customHeight="1">
      <c r="B9" s="2335" t="s">
        <v>93</v>
      </c>
      <c r="C9" s="2336"/>
      <c r="D9" s="1358"/>
      <c r="E9" s="1358"/>
      <c r="F9" s="1358"/>
      <c r="G9" s="1359"/>
      <c r="H9" s="1359"/>
      <c r="I9" s="1360"/>
      <c r="J9" s="1361"/>
      <c r="K9" s="1359"/>
      <c r="L9" s="1359"/>
      <c r="M9" s="1362"/>
      <c r="N9" s="1363"/>
      <c r="O9" s="1362"/>
      <c r="P9" s="187">
        <f t="shared" si="1"/>
        <v>0</v>
      </c>
    </row>
    <row r="10" spans="2:26" ht="24.95" customHeight="1">
      <c r="B10" s="2335" t="s">
        <v>94</v>
      </c>
      <c r="C10" s="2336"/>
      <c r="D10" s="1358"/>
      <c r="E10" s="1358"/>
      <c r="F10" s="1358"/>
      <c r="G10" s="1359"/>
      <c r="H10" s="1359"/>
      <c r="I10" s="1360"/>
      <c r="J10" s="1361"/>
      <c r="K10" s="1359"/>
      <c r="L10" s="1359"/>
      <c r="M10" s="1362"/>
      <c r="N10" s="1363"/>
      <c r="O10" s="1362"/>
      <c r="P10" s="187">
        <f t="shared" si="1"/>
        <v>0</v>
      </c>
    </row>
    <row r="11" spans="2:26" ht="24.95" customHeight="1">
      <c r="B11" s="2335" t="s">
        <v>95</v>
      </c>
      <c r="C11" s="2336"/>
      <c r="D11" s="1358"/>
      <c r="E11" s="1358"/>
      <c r="F11" s="1358"/>
      <c r="G11" s="1359"/>
      <c r="H11" s="1359"/>
      <c r="I11" s="1360"/>
      <c r="J11" s="1361"/>
      <c r="K11" s="1359"/>
      <c r="L11" s="1359"/>
      <c r="M11" s="1362"/>
      <c r="N11" s="1363"/>
      <c r="O11" s="1362"/>
      <c r="P11" s="187">
        <f t="shared" si="1"/>
        <v>0</v>
      </c>
    </row>
    <row r="12" spans="2:26" ht="24.95" customHeight="1">
      <c r="B12" s="2332" t="s">
        <v>200</v>
      </c>
      <c r="C12" s="428" t="s">
        <v>74</v>
      </c>
      <c r="D12" s="1358"/>
      <c r="E12" s="1358"/>
      <c r="F12" s="1358"/>
      <c r="G12" s="1359"/>
      <c r="H12" s="1359"/>
      <c r="I12" s="1360"/>
      <c r="J12" s="1361"/>
      <c r="K12" s="1359"/>
      <c r="L12" s="1359"/>
      <c r="M12" s="1362"/>
      <c r="N12" s="1363"/>
      <c r="O12" s="1362"/>
      <c r="P12" s="187">
        <f t="shared" si="1"/>
        <v>0</v>
      </c>
    </row>
    <row r="13" spans="2:26" ht="24.95" customHeight="1">
      <c r="B13" s="2332"/>
      <c r="C13" s="428" t="s">
        <v>75</v>
      </c>
      <c r="D13" s="1358"/>
      <c r="E13" s="1358"/>
      <c r="F13" s="1358"/>
      <c r="G13" s="1359"/>
      <c r="H13" s="1359"/>
      <c r="I13" s="1360"/>
      <c r="J13" s="1361"/>
      <c r="K13" s="1359"/>
      <c r="L13" s="1359"/>
      <c r="M13" s="1362"/>
      <c r="N13" s="1363"/>
      <c r="O13" s="1362"/>
      <c r="P13" s="187">
        <f t="shared" si="1"/>
        <v>0</v>
      </c>
    </row>
    <row r="14" spans="2:26" ht="24.95" customHeight="1">
      <c r="B14" s="2332"/>
      <c r="C14" s="428" t="s">
        <v>76</v>
      </c>
      <c r="D14" s="1358"/>
      <c r="E14" s="1358"/>
      <c r="F14" s="1358"/>
      <c r="G14" s="1359"/>
      <c r="H14" s="1359"/>
      <c r="I14" s="1360"/>
      <c r="J14" s="1361"/>
      <c r="K14" s="1359"/>
      <c r="L14" s="1359"/>
      <c r="M14" s="1362"/>
      <c r="N14" s="1363"/>
      <c r="O14" s="1362"/>
      <c r="P14" s="187">
        <f t="shared" si="1"/>
        <v>0</v>
      </c>
    </row>
    <row r="15" spans="2:26" ht="24.95" customHeight="1">
      <c r="B15" s="2332" t="s">
        <v>233</v>
      </c>
      <c r="C15" s="428" t="s">
        <v>77</v>
      </c>
      <c r="D15" s="1358"/>
      <c r="E15" s="1358"/>
      <c r="F15" s="1358"/>
      <c r="G15" s="1359"/>
      <c r="H15" s="1359"/>
      <c r="I15" s="1360"/>
      <c r="J15" s="1361"/>
      <c r="K15" s="1359"/>
      <c r="L15" s="1359"/>
      <c r="M15" s="1362"/>
      <c r="N15" s="1363"/>
      <c r="O15" s="1362"/>
      <c r="P15" s="187">
        <f t="shared" si="1"/>
        <v>0</v>
      </c>
    </row>
    <row r="16" spans="2:26" ht="24.95" customHeight="1">
      <c r="B16" s="2332"/>
      <c r="C16" s="428" t="s">
        <v>78</v>
      </c>
      <c r="D16" s="1358"/>
      <c r="E16" s="1358"/>
      <c r="F16" s="1358"/>
      <c r="G16" s="1359"/>
      <c r="H16" s="1359"/>
      <c r="I16" s="1360"/>
      <c r="J16" s="1361"/>
      <c r="K16" s="1359"/>
      <c r="L16" s="1359"/>
      <c r="M16" s="1362"/>
      <c r="N16" s="1363"/>
      <c r="O16" s="1362"/>
      <c r="P16" s="187">
        <f t="shared" si="1"/>
        <v>0</v>
      </c>
    </row>
    <row r="17" spans="2:16" ht="24.95" customHeight="1">
      <c r="B17" s="2328" t="s">
        <v>71</v>
      </c>
      <c r="C17" s="428" t="s">
        <v>79</v>
      </c>
      <c r="D17" s="1358"/>
      <c r="E17" s="1358"/>
      <c r="F17" s="1358"/>
      <c r="G17" s="1359"/>
      <c r="H17" s="1359"/>
      <c r="I17" s="1360"/>
      <c r="J17" s="1361"/>
      <c r="K17" s="1359"/>
      <c r="L17" s="1359"/>
      <c r="M17" s="1362"/>
      <c r="N17" s="1363"/>
      <c r="O17" s="1362"/>
      <c r="P17" s="187">
        <f t="shared" si="1"/>
        <v>0</v>
      </c>
    </row>
    <row r="18" spans="2:16" ht="24.95" customHeight="1">
      <c r="B18" s="2329"/>
      <c r="C18" s="428" t="s">
        <v>80</v>
      </c>
      <c r="D18" s="1358"/>
      <c r="E18" s="1358"/>
      <c r="F18" s="1358"/>
      <c r="G18" s="1359"/>
      <c r="H18" s="1359"/>
      <c r="I18" s="1360"/>
      <c r="J18" s="1361"/>
      <c r="K18" s="1359"/>
      <c r="L18" s="1359"/>
      <c r="M18" s="1362"/>
      <c r="N18" s="1363"/>
      <c r="O18" s="1362"/>
      <c r="P18" s="187">
        <f t="shared" si="1"/>
        <v>0</v>
      </c>
    </row>
    <row r="19" spans="2:16" ht="24.95" customHeight="1">
      <c r="B19" s="2329"/>
      <c r="C19" s="428" t="s">
        <v>81</v>
      </c>
      <c r="D19" s="1358"/>
      <c r="E19" s="1358"/>
      <c r="F19" s="1358"/>
      <c r="G19" s="1359"/>
      <c r="H19" s="1359"/>
      <c r="I19" s="1360"/>
      <c r="J19" s="1361"/>
      <c r="K19" s="1359"/>
      <c r="L19" s="1359"/>
      <c r="M19" s="1362"/>
      <c r="N19" s="1363"/>
      <c r="O19" s="1362"/>
      <c r="P19" s="187">
        <f t="shared" si="1"/>
        <v>0</v>
      </c>
    </row>
    <row r="20" spans="2:16" ht="24.95" customHeight="1">
      <c r="B20" s="2329"/>
      <c r="C20" s="428" t="s">
        <v>82</v>
      </c>
      <c r="D20" s="1358"/>
      <c r="E20" s="1358"/>
      <c r="F20" s="1358"/>
      <c r="G20" s="1359"/>
      <c r="H20" s="1359"/>
      <c r="I20" s="1360"/>
      <c r="J20" s="1361"/>
      <c r="K20" s="1359"/>
      <c r="L20" s="1359"/>
      <c r="M20" s="1362"/>
      <c r="N20" s="1363"/>
      <c r="O20" s="1362"/>
      <c r="P20" s="187">
        <f t="shared" si="1"/>
        <v>0</v>
      </c>
    </row>
    <row r="21" spans="2:16" ht="24.95" customHeight="1">
      <c r="B21" s="2329"/>
      <c r="C21" s="428" t="s">
        <v>83</v>
      </c>
      <c r="D21" s="1358"/>
      <c r="E21" s="1358"/>
      <c r="F21" s="1358"/>
      <c r="G21" s="1359"/>
      <c r="H21" s="1359"/>
      <c r="I21" s="1360"/>
      <c r="J21" s="1361"/>
      <c r="K21" s="1359"/>
      <c r="L21" s="1359"/>
      <c r="M21" s="1362"/>
      <c r="N21" s="1363"/>
      <c r="O21" s="1362"/>
      <c r="P21" s="187">
        <f t="shared" si="1"/>
        <v>0</v>
      </c>
    </row>
    <row r="22" spans="2:16" ht="24.95" customHeight="1">
      <c r="B22" s="2329"/>
      <c r="C22" s="428" t="s">
        <v>84</v>
      </c>
      <c r="D22" s="1358"/>
      <c r="E22" s="1358"/>
      <c r="F22" s="1358"/>
      <c r="G22" s="1359"/>
      <c r="H22" s="1359"/>
      <c r="I22" s="1360"/>
      <c r="J22" s="1361"/>
      <c r="K22" s="1359"/>
      <c r="L22" s="1359"/>
      <c r="M22" s="1362"/>
      <c r="N22" s="1363"/>
      <c r="O22" s="1362"/>
      <c r="P22" s="187">
        <f t="shared" si="1"/>
        <v>0</v>
      </c>
    </row>
    <row r="23" spans="2:16" ht="24.95" customHeight="1">
      <c r="B23" s="2329"/>
      <c r="C23" s="428" t="s">
        <v>85</v>
      </c>
      <c r="D23" s="1358"/>
      <c r="E23" s="1358"/>
      <c r="F23" s="1358"/>
      <c r="G23" s="1359"/>
      <c r="H23" s="1359"/>
      <c r="I23" s="1360"/>
      <c r="J23" s="1361"/>
      <c r="K23" s="1359"/>
      <c r="L23" s="1359"/>
      <c r="M23" s="1362"/>
      <c r="N23" s="1363"/>
      <c r="O23" s="1362"/>
      <c r="P23" s="187">
        <f t="shared" si="1"/>
        <v>0</v>
      </c>
    </row>
    <row r="24" spans="2:16" ht="24.95" customHeight="1">
      <c r="B24" s="2329"/>
      <c r="C24" s="428" t="s">
        <v>91</v>
      </c>
      <c r="D24" s="1358"/>
      <c r="E24" s="1358"/>
      <c r="F24" s="1358"/>
      <c r="G24" s="1359"/>
      <c r="H24" s="1359"/>
      <c r="I24" s="1360"/>
      <c r="J24" s="1361"/>
      <c r="K24" s="1359"/>
      <c r="L24" s="1359"/>
      <c r="M24" s="1362"/>
      <c r="N24" s="1363"/>
      <c r="O24" s="1362"/>
      <c r="P24" s="187">
        <f t="shared" si="1"/>
        <v>0</v>
      </c>
    </row>
    <row r="25" spans="2:16" ht="24.95" customHeight="1">
      <c r="B25" s="2329"/>
      <c r="C25" s="428" t="s">
        <v>86</v>
      </c>
      <c r="D25" s="1358"/>
      <c r="E25" s="1358"/>
      <c r="F25" s="1358"/>
      <c r="G25" s="1359"/>
      <c r="H25" s="1359"/>
      <c r="I25" s="1360"/>
      <c r="J25" s="1361"/>
      <c r="K25" s="1359"/>
      <c r="L25" s="1359"/>
      <c r="M25" s="1362"/>
      <c r="N25" s="1363"/>
      <c r="O25" s="1362"/>
      <c r="P25" s="187">
        <f t="shared" si="1"/>
        <v>0</v>
      </c>
    </row>
    <row r="26" spans="2:16" ht="24.95" customHeight="1">
      <c r="B26" s="2329"/>
      <c r="C26" s="428" t="s">
        <v>87</v>
      </c>
      <c r="D26" s="1358"/>
      <c r="E26" s="1358"/>
      <c r="F26" s="1358"/>
      <c r="G26" s="1359"/>
      <c r="H26" s="1359"/>
      <c r="I26" s="1360"/>
      <c r="J26" s="1361"/>
      <c r="K26" s="1359"/>
      <c r="L26" s="1359"/>
      <c r="M26" s="1362"/>
      <c r="N26" s="1363"/>
      <c r="O26" s="1362"/>
      <c r="P26" s="187">
        <f t="shared" si="1"/>
        <v>0</v>
      </c>
    </row>
    <row r="27" spans="2:16" ht="24.95" customHeight="1">
      <c r="B27" s="2329"/>
      <c r="C27" s="428" t="s">
        <v>88</v>
      </c>
      <c r="D27" s="188"/>
      <c r="E27" s="188"/>
      <c r="F27" s="188"/>
      <c r="G27" s="999"/>
      <c r="H27" s="999"/>
      <c r="I27" s="1000"/>
      <c r="J27" s="1003"/>
      <c r="K27" s="999"/>
      <c r="L27" s="999"/>
      <c r="M27" s="1001"/>
      <c r="N27" s="1002"/>
      <c r="O27" s="1001"/>
      <c r="P27" s="187">
        <f t="shared" si="1"/>
        <v>0</v>
      </c>
    </row>
    <row r="28" spans="2:16" ht="24.95" customHeight="1">
      <c r="B28" s="2329"/>
      <c r="C28" s="428" t="s">
        <v>89</v>
      </c>
      <c r="D28" s="188"/>
      <c r="E28" s="188"/>
      <c r="F28" s="188"/>
      <c r="G28" s="999"/>
      <c r="H28" s="999"/>
      <c r="I28" s="1000"/>
      <c r="J28" s="1003"/>
      <c r="K28" s="999"/>
      <c r="L28" s="999"/>
      <c r="M28" s="1001"/>
      <c r="N28" s="1002"/>
      <c r="O28" s="1001"/>
      <c r="P28" s="187">
        <f t="shared" si="1"/>
        <v>0</v>
      </c>
    </row>
    <row r="29" spans="2:16" ht="24.95" customHeight="1">
      <c r="B29" s="2329"/>
      <c r="C29" s="439" t="s">
        <v>90</v>
      </c>
      <c r="D29" s="188"/>
      <c r="E29" s="188"/>
      <c r="F29" s="188"/>
      <c r="G29" s="999"/>
      <c r="H29" s="999"/>
      <c r="I29" s="1000"/>
      <c r="J29" s="1003"/>
      <c r="K29" s="999"/>
      <c r="L29" s="999"/>
      <c r="M29" s="1001"/>
      <c r="N29" s="1002"/>
      <c r="O29" s="1001"/>
      <c r="P29" s="187">
        <f t="shared" si="1"/>
        <v>0</v>
      </c>
    </row>
    <row r="30" spans="2:16" ht="24.95" customHeight="1" thickBot="1">
      <c r="B30" s="2326" t="s">
        <v>207</v>
      </c>
      <c r="C30" s="2327"/>
      <c r="D30" s="190">
        <f>SUM(D31:D36)</f>
        <v>0</v>
      </c>
      <c r="E30" s="190">
        <f t="shared" ref="E30:N30" si="2">SUM(E31:E36)</f>
        <v>0</v>
      </c>
      <c r="F30" s="190">
        <f t="shared" si="2"/>
        <v>0</v>
      </c>
      <c r="G30" s="190">
        <f t="shared" si="2"/>
        <v>0</v>
      </c>
      <c r="H30" s="190">
        <f t="shared" si="2"/>
        <v>0</v>
      </c>
      <c r="I30" s="421">
        <f t="shared" si="2"/>
        <v>0</v>
      </c>
      <c r="J30" s="427">
        <f t="shared" si="2"/>
        <v>0</v>
      </c>
      <c r="K30" s="190">
        <f t="shared" si="2"/>
        <v>0</v>
      </c>
      <c r="L30" s="190">
        <f t="shared" si="2"/>
        <v>0</v>
      </c>
      <c r="M30" s="191">
        <f t="shared" si="2"/>
        <v>0</v>
      </c>
      <c r="N30" s="424">
        <f t="shared" si="2"/>
        <v>0</v>
      </c>
      <c r="O30" s="421">
        <f>SUM(O31:O36)</f>
        <v>0</v>
      </c>
      <c r="P30" s="440">
        <f t="shared" ref="P30:P36" si="3">SUM(D30:O30)</f>
        <v>0</v>
      </c>
    </row>
    <row r="31" spans="2:16" ht="24.95" customHeight="1">
      <c r="B31" s="2324"/>
      <c r="C31" s="2325"/>
      <c r="D31" s="2"/>
      <c r="E31" s="2"/>
      <c r="F31" s="2"/>
      <c r="G31" s="437"/>
      <c r="H31" s="437"/>
      <c r="I31" s="437"/>
      <c r="J31" s="997"/>
      <c r="K31" s="437"/>
      <c r="L31" s="437"/>
      <c r="M31" s="437"/>
      <c r="N31" s="437"/>
      <c r="O31" s="437"/>
      <c r="P31" s="441">
        <f t="shared" si="3"/>
        <v>0</v>
      </c>
    </row>
    <row r="32" spans="2:16" ht="24.95" customHeight="1">
      <c r="B32" s="2330"/>
      <c r="C32" s="2331"/>
      <c r="D32" s="1"/>
      <c r="E32" s="1"/>
      <c r="F32" s="1"/>
      <c r="G32" s="436"/>
      <c r="H32" s="436"/>
      <c r="I32" s="436"/>
      <c r="J32" s="998"/>
      <c r="K32" s="436"/>
      <c r="L32" s="436"/>
      <c r="M32" s="436"/>
      <c r="N32" s="436"/>
      <c r="O32" s="436"/>
      <c r="P32" s="442">
        <f t="shared" si="3"/>
        <v>0</v>
      </c>
    </row>
    <row r="33" spans="2:16" ht="24.95" customHeight="1">
      <c r="B33" s="2330"/>
      <c r="C33" s="2331"/>
      <c r="D33" s="1"/>
      <c r="E33" s="1"/>
      <c r="F33" s="1"/>
      <c r="G33" s="436"/>
      <c r="H33" s="436"/>
      <c r="I33" s="436"/>
      <c r="J33" s="998"/>
      <c r="K33" s="436"/>
      <c r="L33" s="436"/>
      <c r="M33" s="436"/>
      <c r="N33" s="436"/>
      <c r="O33" s="436"/>
      <c r="P33" s="442">
        <f t="shared" si="3"/>
        <v>0</v>
      </c>
    </row>
    <row r="34" spans="2:16" ht="24.95" customHeight="1">
      <c r="B34" s="2330"/>
      <c r="C34" s="2331"/>
      <c r="D34" s="1"/>
      <c r="E34" s="1"/>
      <c r="F34" s="1"/>
      <c r="G34" s="436"/>
      <c r="H34" s="436"/>
      <c r="I34" s="436"/>
      <c r="J34" s="998"/>
      <c r="K34" s="436"/>
      <c r="L34" s="436"/>
      <c r="M34" s="436"/>
      <c r="N34" s="436"/>
      <c r="O34" s="436"/>
      <c r="P34" s="442">
        <f t="shared" si="3"/>
        <v>0</v>
      </c>
    </row>
    <row r="35" spans="2:16" ht="24.95" customHeight="1">
      <c r="B35" s="2330"/>
      <c r="C35" s="2331"/>
      <c r="D35" s="1"/>
      <c r="E35" s="1"/>
      <c r="F35" s="1"/>
      <c r="G35" s="436"/>
      <c r="H35" s="436"/>
      <c r="I35" s="436"/>
      <c r="J35" s="998"/>
      <c r="K35" s="436"/>
      <c r="L35" s="436"/>
      <c r="M35" s="436"/>
      <c r="N35" s="436"/>
      <c r="O35" s="436"/>
      <c r="P35" s="442">
        <f t="shared" si="3"/>
        <v>0</v>
      </c>
    </row>
    <row r="36" spans="2:16" ht="24.95" customHeight="1">
      <c r="B36" s="2330"/>
      <c r="C36" s="2331"/>
      <c r="D36" s="1"/>
      <c r="E36" s="1"/>
      <c r="F36" s="1"/>
      <c r="G36" s="436"/>
      <c r="H36" s="436"/>
      <c r="I36" s="436"/>
      <c r="J36" s="998"/>
      <c r="K36" s="436"/>
      <c r="L36" s="436"/>
      <c r="M36" s="436"/>
      <c r="N36" s="436"/>
      <c r="O36" s="436"/>
      <c r="P36" s="442">
        <f t="shared" si="3"/>
        <v>0</v>
      </c>
    </row>
  </sheetData>
  <sheetProtection algorithmName="SHA-512" hashValue="HO4FVoVbp0g6vyARpmnmcSVPRfmiF3iCHGvrZRoaW9rfHbDVwFQRFPhUnu5k4AwlKSyYqNVMIEbAfj2gOn+bVg==" saltValue="pih3KSBHciNqOGKBsgmcVQ==" spinCount="100000" sheet="1" objects="1" scenarios="1" formatRows="0"/>
  <mergeCells count="24">
    <mergeCell ref="B6:C6"/>
    <mergeCell ref="D2:I2"/>
    <mergeCell ref="J2:M2"/>
    <mergeCell ref="N2:O2"/>
    <mergeCell ref="D3:I3"/>
    <mergeCell ref="J3:M3"/>
    <mergeCell ref="N3:O3"/>
    <mergeCell ref="B4:C4"/>
    <mergeCell ref="B5:C5"/>
    <mergeCell ref="B15:B16"/>
    <mergeCell ref="B7:C7"/>
    <mergeCell ref="B8:C8"/>
    <mergeCell ref="B9:C9"/>
    <mergeCell ref="B10:C10"/>
    <mergeCell ref="B11:C11"/>
    <mergeCell ref="B12:B14"/>
    <mergeCell ref="B31:C31"/>
    <mergeCell ref="B30:C30"/>
    <mergeCell ref="B17:B29"/>
    <mergeCell ref="B36:C36"/>
    <mergeCell ref="B35:C35"/>
    <mergeCell ref="B34:C34"/>
    <mergeCell ref="B33:C33"/>
    <mergeCell ref="B32:C32"/>
  </mergeCells>
  <phoneticPr fontId="11" type="noConversion"/>
  <printOptions horizontalCentered="1"/>
  <pageMargins left="0.70866141732283472" right="0.70866141732283472" top="0.74803149606299213" bottom="0.74803149606299213" header="0.31496062992125984" footer="0.31496062992125984"/>
  <pageSetup paperSize="9" scale="67" orientation="portrait" r:id="rId1"/>
  <headerFooter>
    <oddFooter>&amp;L&amp;7CEA - arkusz organizacyjny na rok szkolny 2017/18    nr teczki: &amp;F</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W18"/>
  <sheetViews>
    <sheetView showGridLines="0" view="pageBreakPreview" zoomScale="86" zoomScaleNormal="110" zoomScaleSheetLayoutView="86" workbookViewId="0">
      <selection activeCell="R7" sqref="R7"/>
    </sheetView>
  </sheetViews>
  <sheetFormatPr defaultRowHeight="12.7"/>
  <cols>
    <col min="1" max="1" width="6" customWidth="1"/>
    <col min="2" max="2" width="56.703125" customWidth="1"/>
    <col min="3" max="3" width="9.46875" customWidth="1"/>
    <col min="4" max="4" width="5.1171875" customWidth="1"/>
    <col min="5" max="12" width="5.41015625" customWidth="1"/>
    <col min="13" max="13" width="10.46875" customWidth="1"/>
    <col min="14" max="14" width="5.41015625" customWidth="1"/>
    <col min="15" max="15" width="11.87890625" customWidth="1"/>
  </cols>
  <sheetData>
    <row r="1" spans="1:23" ht="30" customHeight="1">
      <c r="B1" s="1199"/>
    </row>
    <row r="2" spans="1:23" ht="25.5" customHeight="1">
      <c r="B2" s="1574" t="str">
        <f>wizyt!C4</f>
        <v>?</v>
      </c>
      <c r="E2" s="2351">
        <f>wizyt!B1</f>
        <v>0</v>
      </c>
      <c r="F2" s="2351"/>
      <c r="G2" s="2352" t="str">
        <f>wizyt!D1</f>
        <v>.</v>
      </c>
      <c r="H2" s="2352"/>
      <c r="I2" s="2352"/>
      <c r="J2" s="2352"/>
      <c r="K2" s="2352"/>
      <c r="L2" s="2352"/>
      <c r="M2" s="2352"/>
      <c r="N2" s="2352"/>
      <c r="O2" s="2352"/>
    </row>
    <row r="3" spans="1:23" ht="39.75" customHeight="1" thickBot="1">
      <c r="B3" s="1387"/>
      <c r="C3" s="1005"/>
      <c r="D3" s="1569"/>
      <c r="E3" s="1670"/>
      <c r="F3" s="1659" t="s">
        <v>732</v>
      </c>
      <c r="G3" s="1670" t="str">
        <f>wizyt!H4</f>
        <v>2021/2022</v>
      </c>
      <c r="H3" s="1547"/>
      <c r="I3" s="1547"/>
      <c r="J3" s="1547"/>
      <c r="K3" s="1547"/>
      <c r="L3" s="1547"/>
      <c r="M3" s="1005"/>
      <c r="N3" s="1005"/>
      <c r="O3" s="1575"/>
    </row>
    <row r="4" spans="1:23" ht="21" customHeight="1" thickTop="1">
      <c r="B4" s="17"/>
      <c r="C4" s="1920" t="s">
        <v>66</v>
      </c>
      <c r="D4" s="2355" t="s">
        <v>775</v>
      </c>
      <c r="E4" s="2360"/>
      <c r="F4" s="2355" t="s">
        <v>776</v>
      </c>
      <c r="G4" s="2356"/>
      <c r="H4" s="2356"/>
      <c r="I4" s="2356"/>
      <c r="J4" s="2360"/>
      <c r="K4" s="2356" t="s">
        <v>68</v>
      </c>
      <c r="L4" s="2357"/>
      <c r="M4" s="1668" t="s">
        <v>232</v>
      </c>
      <c r="N4" s="1671"/>
    </row>
    <row r="5" spans="1:23" ht="18" customHeight="1" thickBot="1">
      <c r="B5" s="17"/>
      <c r="C5" s="1921">
        <f>SUM(C7:C7)</f>
        <v>0</v>
      </c>
      <c r="D5" s="2361">
        <f>SUM(D7:E7)</f>
        <v>0</v>
      </c>
      <c r="E5" s="2363"/>
      <c r="F5" s="2361">
        <f>SUM(F7:J7)</f>
        <v>0</v>
      </c>
      <c r="G5" s="2362"/>
      <c r="H5" s="2362"/>
      <c r="I5" s="2362"/>
      <c r="J5" s="2363"/>
      <c r="K5" s="2358">
        <f>SUM(K7:L7)</f>
        <v>0</v>
      </c>
      <c r="L5" s="2359"/>
      <c r="M5" s="1879">
        <f>SUM(C5:L5)</f>
        <v>0</v>
      </c>
      <c r="N5" s="1671" t="str">
        <f>IF(M5=Liczbaucz!Q8,"","Błąd-zgodność z zakł Liczbaucz")</f>
        <v>Błąd-zgodność z zakł Liczbaucz</v>
      </c>
    </row>
    <row r="6" spans="1:23" ht="24.95" customHeight="1" thickTop="1">
      <c r="A6" s="2349" t="s">
        <v>67</v>
      </c>
      <c r="B6" s="2353" t="s">
        <v>735</v>
      </c>
      <c r="C6" s="1662" t="s">
        <v>8</v>
      </c>
      <c r="D6" s="1664" t="s">
        <v>5</v>
      </c>
      <c r="E6" s="1663" t="s">
        <v>7</v>
      </c>
      <c r="F6" s="1875" t="s">
        <v>3</v>
      </c>
      <c r="G6" s="1874" t="s">
        <v>4</v>
      </c>
      <c r="H6" s="1874" t="s">
        <v>5</v>
      </c>
      <c r="I6" s="1874" t="s">
        <v>7</v>
      </c>
      <c r="J6" s="1876" t="s">
        <v>6</v>
      </c>
      <c r="K6" s="1665" t="s">
        <v>3</v>
      </c>
      <c r="L6" s="1666" t="s">
        <v>4</v>
      </c>
      <c r="M6" s="1669" t="s">
        <v>279</v>
      </c>
    </row>
    <row r="7" spans="1:23" ht="24.95" customHeight="1">
      <c r="A7" s="2350"/>
      <c r="B7" s="2354"/>
      <c r="C7" s="1667">
        <f>SUM(C8:C17)</f>
        <v>0</v>
      </c>
      <c r="D7" s="1660">
        <f>SUM(D8:D17)</f>
        <v>0</v>
      </c>
      <c r="E7" s="935">
        <f t="shared" ref="D7:L7" si="0">SUM(E8:E17)</f>
        <v>0</v>
      </c>
      <c r="F7" s="1877">
        <f>SUM(F8:F17)</f>
        <v>0</v>
      </c>
      <c r="G7" s="1873">
        <f t="shared" si="0"/>
        <v>0</v>
      </c>
      <c r="H7" s="1873">
        <f t="shared" si="0"/>
        <v>0</v>
      </c>
      <c r="I7" s="1873">
        <f t="shared" si="0"/>
        <v>0</v>
      </c>
      <c r="J7" s="1661">
        <f t="shared" si="0"/>
        <v>0</v>
      </c>
      <c r="K7" s="1660">
        <f t="shared" si="0"/>
        <v>0</v>
      </c>
      <c r="L7" s="935">
        <f t="shared" si="0"/>
        <v>0</v>
      </c>
      <c r="M7" s="936" t="s">
        <v>733</v>
      </c>
      <c r="N7" s="444"/>
      <c r="O7" s="444"/>
      <c r="P7" s="444"/>
      <c r="Q7" s="444"/>
      <c r="R7" s="444"/>
      <c r="S7" s="444"/>
      <c r="T7" s="444"/>
      <c r="U7" s="63"/>
      <c r="V7" s="63"/>
      <c r="W7" s="63"/>
    </row>
    <row r="8" spans="1:23" s="63" customFormat="1" ht="23.25" customHeight="1">
      <c r="A8" s="1578">
        <v>1</v>
      </c>
      <c r="B8" s="1576"/>
      <c r="C8" s="1353"/>
      <c r="D8" s="1364"/>
      <c r="E8" s="1353"/>
      <c r="F8" s="1364"/>
      <c r="G8" s="1353"/>
      <c r="H8" s="1353"/>
      <c r="I8" s="1353"/>
      <c r="J8" s="1524"/>
      <c r="K8" s="1357"/>
      <c r="L8" s="1356"/>
      <c r="M8" s="937">
        <f>SUM(C8:L8)</f>
        <v>0</v>
      </c>
    </row>
    <row r="9" spans="1:23" ht="23.25" customHeight="1">
      <c r="A9" s="1578">
        <v>2</v>
      </c>
      <c r="B9" s="1576"/>
      <c r="C9" s="1365"/>
      <c r="D9" s="1364"/>
      <c r="E9" s="1353"/>
      <c r="F9" s="1364"/>
      <c r="G9" s="1353"/>
      <c r="H9" s="1353"/>
      <c r="I9" s="1353"/>
      <c r="J9" s="1524"/>
      <c r="K9" s="1357"/>
      <c r="L9" s="1356"/>
      <c r="M9" s="937">
        <f>SUM(C9:L9)</f>
        <v>0</v>
      </c>
    </row>
    <row r="10" spans="1:23" ht="23.25" customHeight="1">
      <c r="A10" s="1578">
        <v>3</v>
      </c>
      <c r="B10" s="1576"/>
      <c r="C10" s="1365"/>
      <c r="D10" s="1364"/>
      <c r="E10" s="1353"/>
      <c r="F10" s="1364"/>
      <c r="G10" s="1353"/>
      <c r="H10" s="1353"/>
      <c r="I10" s="1353"/>
      <c r="J10" s="1524"/>
      <c r="K10" s="1357"/>
      <c r="L10" s="1356"/>
      <c r="M10" s="937">
        <f>SUM(C10:L10)</f>
        <v>0</v>
      </c>
    </row>
    <row r="11" spans="1:23" ht="23.25" customHeight="1">
      <c r="A11" s="1578">
        <v>4</v>
      </c>
      <c r="B11" s="1576"/>
      <c r="C11" s="1365"/>
      <c r="D11" s="1364"/>
      <c r="E11" s="1353"/>
      <c r="F11" s="1364"/>
      <c r="G11" s="1353"/>
      <c r="H11" s="1353"/>
      <c r="I11" s="1353"/>
      <c r="J11" s="1524"/>
      <c r="K11" s="1357"/>
      <c r="L11" s="1356"/>
      <c r="M11" s="937">
        <f>SUM(C11:L11)</f>
        <v>0</v>
      </c>
    </row>
    <row r="12" spans="1:23" ht="23.25" customHeight="1">
      <c r="A12" s="1578">
        <v>5</v>
      </c>
      <c r="B12" s="1576"/>
      <c r="C12" s="1365"/>
      <c r="D12" s="1364"/>
      <c r="E12" s="1353"/>
      <c r="F12" s="1364"/>
      <c r="G12" s="1353"/>
      <c r="H12" s="1353"/>
      <c r="I12" s="1353"/>
      <c r="J12" s="1524"/>
      <c r="K12" s="1357"/>
      <c r="L12" s="1356"/>
      <c r="M12" s="937">
        <f>SUM(C12:L12)</f>
        <v>0</v>
      </c>
    </row>
    <row r="13" spans="1:23" ht="23.7" customHeight="1">
      <c r="A13" s="1578">
        <v>6</v>
      </c>
      <c r="B13" s="1576"/>
      <c r="C13" s="1365"/>
      <c r="D13" s="1364"/>
      <c r="E13" s="1353"/>
      <c r="F13" s="1364"/>
      <c r="G13" s="1353"/>
      <c r="H13" s="1353"/>
      <c r="I13" s="1353"/>
      <c r="J13" s="1524"/>
      <c r="K13" s="1357"/>
      <c r="L13" s="1356"/>
      <c r="M13" s="938">
        <f>SUM(C13:L13)</f>
        <v>0</v>
      </c>
    </row>
    <row r="14" spans="1:23" ht="23.25" customHeight="1">
      <c r="A14" s="1578">
        <v>7</v>
      </c>
      <c r="B14" s="1576"/>
      <c r="C14" s="1365"/>
      <c r="D14" s="1364"/>
      <c r="E14" s="1353"/>
      <c r="F14" s="1364"/>
      <c r="G14" s="1353"/>
      <c r="H14" s="1353"/>
      <c r="I14" s="1353"/>
      <c r="J14" s="1524"/>
      <c r="K14" s="1357"/>
      <c r="L14" s="1356"/>
      <c r="M14" s="937">
        <f>SUM(C14:L14)</f>
        <v>0</v>
      </c>
    </row>
    <row r="15" spans="1:23" ht="23.25" customHeight="1">
      <c r="A15" s="1578">
        <v>8</v>
      </c>
      <c r="B15" s="1576"/>
      <c r="C15" s="951"/>
      <c r="D15" s="1525"/>
      <c r="E15" s="1191"/>
      <c r="F15" s="1364"/>
      <c r="G15" s="1353"/>
      <c r="H15" s="1353"/>
      <c r="I15" s="1353"/>
      <c r="J15" s="1524"/>
      <c r="K15" s="1195"/>
      <c r="L15" s="1196"/>
      <c r="M15" s="939">
        <f>SUM(C15:L15)</f>
        <v>0</v>
      </c>
    </row>
    <row r="16" spans="1:23" ht="23.25" customHeight="1">
      <c r="A16" s="1578">
        <v>9</v>
      </c>
      <c r="B16" s="1576"/>
      <c r="C16" s="950"/>
      <c r="D16" s="1526"/>
      <c r="E16" s="934"/>
      <c r="F16" s="1364"/>
      <c r="G16" s="1353"/>
      <c r="H16" s="1353"/>
      <c r="I16" s="1353"/>
      <c r="J16" s="1524"/>
      <c r="K16" s="1193"/>
      <c r="L16" s="1194"/>
      <c r="M16" s="937">
        <f>SUM(C16:L16)</f>
        <v>0</v>
      </c>
    </row>
    <row r="17" spans="1:13" ht="23.25" customHeight="1" thickBot="1">
      <c r="A17" s="1579">
        <v>10</v>
      </c>
      <c r="B17" s="1577"/>
      <c r="C17" s="952"/>
      <c r="D17" s="1527"/>
      <c r="E17" s="1192"/>
      <c r="F17" s="2708"/>
      <c r="G17" s="2709"/>
      <c r="H17" s="2709"/>
      <c r="I17" s="2709"/>
      <c r="J17" s="2710"/>
      <c r="K17" s="1197"/>
      <c r="L17" s="1192"/>
      <c r="M17" s="1204">
        <f>SUM(C17:L17)</f>
        <v>0</v>
      </c>
    </row>
    <row r="18" spans="1:13" ht="13" thickTop="1"/>
  </sheetData>
  <sheetProtection algorithmName="SHA-512" hashValue="gqYj1naNaed2ii0RWabT3bNNClc58N95C5IlsufeWL+TRGQlgFIfCAo7uUPVrYHByGdok6nGSreiCX+BXeIcWg==" saltValue="Ml6RMWuK6pQoXej9SWHZ9g==" spinCount="100000" sheet="1" formatRows="0"/>
  <mergeCells count="10">
    <mergeCell ref="A6:A7"/>
    <mergeCell ref="E2:F2"/>
    <mergeCell ref="G2:O2"/>
    <mergeCell ref="B6:B7"/>
    <mergeCell ref="K4:L4"/>
    <mergeCell ref="K5:L5"/>
    <mergeCell ref="F4:J4"/>
    <mergeCell ref="F5:J5"/>
    <mergeCell ref="D4:E4"/>
    <mergeCell ref="D5:E5"/>
  </mergeCells>
  <pageMargins left="0.70866141732283472" right="0.70866141732283472" top="1.3385826771653544" bottom="0.74803149606299213" header="0.31496062992125984" footer="0.31496062992125984"/>
  <pageSetup paperSize="9" scale="89" orientation="landscape" r:id="rId1"/>
  <headerFooter>
    <oddFooter>&amp;L&amp;7CEA - arkusz organizacyjny na rok szkolny 2021/2022    nr teczki: &amp;F</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B00-000000000000}">
          <x14:formula1>
            <xm:f>słownik!$M$2:$M$34</xm:f>
          </x14:formula1>
          <xm:sqref>B8:B17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6">
    <tabColor rgb="FFFFFF00"/>
  </sheetPr>
  <dimension ref="B1:BI53"/>
  <sheetViews>
    <sheetView showGridLines="0" view="pageBreakPreview" zoomScale="80" zoomScaleNormal="100" zoomScaleSheetLayoutView="80" zoomScalePageLayoutView="90" workbookViewId="0">
      <selection activeCell="BJ11" sqref="BJ11"/>
    </sheetView>
  </sheetViews>
  <sheetFormatPr defaultRowHeight="12.7"/>
  <cols>
    <col min="1" max="1" width="4.703125" customWidth="1"/>
    <col min="2" max="2" width="4.41015625" customWidth="1"/>
    <col min="3" max="3" width="32.41015625" customWidth="1"/>
    <col min="4" max="31" width="2.703125" customWidth="1"/>
    <col min="32" max="32" width="2.5859375" customWidth="1"/>
    <col min="33" max="60" width="2.703125" customWidth="1"/>
    <col min="61" max="61" width="8.87890625" customWidth="1"/>
  </cols>
  <sheetData>
    <row r="1" spans="2:61" ht="21.75" customHeight="1">
      <c r="C1" s="1520"/>
      <c r="D1" s="1922"/>
      <c r="E1" s="1680"/>
      <c r="F1" s="1680"/>
      <c r="G1" s="1680"/>
      <c r="H1" s="1832"/>
      <c r="I1" s="1832"/>
      <c r="J1" s="1832"/>
      <c r="K1" s="1832"/>
      <c r="L1" s="1832"/>
      <c r="M1" s="1832"/>
      <c r="N1" s="1832"/>
      <c r="O1" s="1832"/>
      <c r="P1" s="1832"/>
      <c r="Q1" s="1832"/>
      <c r="R1" s="1832"/>
      <c r="S1" s="1832"/>
    </row>
    <row r="2" spans="2:61" s="3" customFormat="1" ht="28.5" customHeight="1" thickBot="1">
      <c r="B2" s="1007"/>
      <c r="C2" s="1008" t="str">
        <f>' zestaw 1'!$C$1</f>
        <v>?</v>
      </c>
      <c r="D2" s="2373"/>
      <c r="E2" s="2373"/>
      <c r="F2" s="2373"/>
      <c r="G2" s="2373"/>
      <c r="H2" s="2373"/>
      <c r="I2" s="2373"/>
      <c r="J2" s="2373"/>
      <c r="K2" s="2373"/>
      <c r="L2" s="2373"/>
      <c r="M2" s="2373"/>
      <c r="N2" s="2373"/>
      <c r="O2" s="2373"/>
      <c r="P2" s="2373"/>
      <c r="Q2" s="2373"/>
      <c r="R2" s="2373"/>
      <c r="S2" s="2373"/>
      <c r="T2" s="2373"/>
      <c r="U2" s="2373"/>
      <c r="V2" s="2373"/>
      <c r="W2" s="2373"/>
      <c r="X2" s="2373"/>
      <c r="Y2" s="2373"/>
      <c r="Z2" s="1681"/>
      <c r="AA2" s="1681"/>
      <c r="AB2" s="1681"/>
      <c r="AC2" s="1681"/>
      <c r="AD2" s="1681"/>
      <c r="AE2" s="1681"/>
      <c r="AF2" s="1005" t="str">
        <f>wizyt!H4</f>
        <v>2021/2022</v>
      </c>
      <c r="AG2" s="1747"/>
      <c r="AH2" s="1747"/>
      <c r="AI2" s="1747"/>
      <c r="AJ2" s="1747"/>
      <c r="AK2" s="1747"/>
      <c r="AL2" s="1747"/>
      <c r="AM2" s="1681"/>
      <c r="AN2" s="1681"/>
      <c r="AO2" s="1681"/>
      <c r="AP2" s="1681"/>
      <c r="AQ2" s="1681"/>
      <c r="AR2" s="1780"/>
      <c r="AS2" s="1778"/>
      <c r="AT2" s="1781"/>
      <c r="AU2" s="1781"/>
      <c r="AV2" s="1781"/>
      <c r="AW2" s="1781"/>
      <c r="AX2" s="1767"/>
      <c r="AY2" s="1767">
        <f>wizyt!$B$1</f>
        <v>0</v>
      </c>
      <c r="AZ2" s="2372" t="str">
        <f>wizyt!$D$1</f>
        <v>.</v>
      </c>
      <c r="BA2" s="2372"/>
      <c r="BB2" s="2372"/>
      <c r="BC2" s="2372"/>
      <c r="BD2" s="2372"/>
      <c r="BE2" s="2372"/>
      <c r="BF2" s="2372"/>
      <c r="BG2" s="2372"/>
      <c r="BH2" s="1779"/>
      <c r="BI2" s="1779"/>
    </row>
    <row r="3" spans="2:61" ht="20.25" customHeight="1">
      <c r="B3" s="2370" t="s">
        <v>33</v>
      </c>
      <c r="C3" s="2371"/>
      <c r="D3" s="2374" t="s">
        <v>66</v>
      </c>
      <c r="E3" s="2374"/>
      <c r="F3" s="2374"/>
      <c r="G3" s="2375"/>
      <c r="H3" s="2374" t="s">
        <v>775</v>
      </c>
      <c r="I3" s="2374"/>
      <c r="J3" s="2374"/>
      <c r="K3" s="2374"/>
      <c r="L3" s="2374"/>
      <c r="M3" s="2374"/>
      <c r="N3" s="2374"/>
      <c r="O3" s="2374"/>
      <c r="P3" s="2374"/>
      <c r="Q3" s="2374"/>
      <c r="R3" s="2374"/>
      <c r="S3" s="2375"/>
      <c r="T3" s="2383" t="s">
        <v>776</v>
      </c>
      <c r="U3" s="2374"/>
      <c r="V3" s="2374"/>
      <c r="W3" s="2374"/>
      <c r="X3" s="2374"/>
      <c r="Y3" s="2374"/>
      <c r="Z3" s="2374"/>
      <c r="AA3" s="2374"/>
      <c r="AB3" s="2374"/>
      <c r="AC3" s="2374"/>
      <c r="AD3" s="2374"/>
      <c r="AE3" s="2374"/>
      <c r="AF3" s="2374"/>
      <c r="AG3" s="2374"/>
      <c r="AH3" s="2374"/>
      <c r="AI3" s="2374"/>
      <c r="AJ3" s="2374"/>
      <c r="AK3" s="2374"/>
      <c r="AL3" s="2374"/>
      <c r="AM3" s="2374"/>
      <c r="AN3" s="2374"/>
      <c r="AO3" s="2374"/>
      <c r="AP3" s="2374"/>
      <c r="AQ3" s="2374"/>
      <c r="AR3" s="2374"/>
      <c r="AS3" s="2374"/>
      <c r="AT3" s="2374"/>
      <c r="AU3" s="2374"/>
      <c r="AV3" s="2374"/>
      <c r="AW3" s="2375"/>
      <c r="AX3" s="2383" t="s">
        <v>68</v>
      </c>
      <c r="AY3" s="2374"/>
      <c r="AZ3" s="2374"/>
      <c r="BA3" s="2374"/>
      <c r="BB3" s="2374"/>
      <c r="BC3" s="2374"/>
      <c r="BD3" s="2374"/>
      <c r="BE3" s="2375"/>
      <c r="BF3" s="2401" t="s">
        <v>362</v>
      </c>
      <c r="BG3" s="2402"/>
      <c r="BH3" s="2403"/>
      <c r="BI3" s="2397" t="s">
        <v>740</v>
      </c>
    </row>
    <row r="4" spans="2:61" ht="14.25" customHeight="1">
      <c r="B4" s="2366" t="s">
        <v>739</v>
      </c>
      <c r="C4" s="2367"/>
      <c r="D4" s="2379" t="s">
        <v>8</v>
      </c>
      <c r="E4" s="2380"/>
      <c r="F4" s="2380"/>
      <c r="G4" s="2390"/>
      <c r="H4" s="2379" t="s">
        <v>5</v>
      </c>
      <c r="I4" s="2380"/>
      <c r="J4" s="2380"/>
      <c r="K4" s="2380"/>
      <c r="L4" s="2380"/>
      <c r="M4" s="2381"/>
      <c r="N4" s="2379" t="s">
        <v>7</v>
      </c>
      <c r="O4" s="2380"/>
      <c r="P4" s="2380"/>
      <c r="Q4" s="2380"/>
      <c r="R4" s="2380"/>
      <c r="S4" s="2381"/>
      <c r="T4" s="2379" t="s">
        <v>3</v>
      </c>
      <c r="U4" s="2380"/>
      <c r="V4" s="2380"/>
      <c r="W4" s="2380"/>
      <c r="X4" s="2380"/>
      <c r="Y4" s="2381"/>
      <c r="Z4" s="2391" t="s">
        <v>4</v>
      </c>
      <c r="AA4" s="2392"/>
      <c r="AB4" s="2392"/>
      <c r="AC4" s="2392"/>
      <c r="AD4" s="2392"/>
      <c r="AE4" s="2393"/>
      <c r="AF4" s="2379" t="s">
        <v>5</v>
      </c>
      <c r="AG4" s="2380"/>
      <c r="AH4" s="2380"/>
      <c r="AI4" s="2380"/>
      <c r="AJ4" s="2380"/>
      <c r="AK4" s="2381"/>
      <c r="AL4" s="2379" t="s">
        <v>7</v>
      </c>
      <c r="AM4" s="2380"/>
      <c r="AN4" s="2380"/>
      <c r="AO4" s="2380"/>
      <c r="AP4" s="2380"/>
      <c r="AQ4" s="2381"/>
      <c r="AR4" s="2379" t="s">
        <v>6</v>
      </c>
      <c r="AS4" s="2380"/>
      <c r="AT4" s="2380"/>
      <c r="AU4" s="2380"/>
      <c r="AV4" s="2380"/>
      <c r="AW4" s="2381"/>
      <c r="AX4" s="2379" t="s">
        <v>3</v>
      </c>
      <c r="AY4" s="2380"/>
      <c r="AZ4" s="2380"/>
      <c r="BA4" s="2381"/>
      <c r="BB4" s="2379" t="s">
        <v>4</v>
      </c>
      <c r="BC4" s="2380"/>
      <c r="BD4" s="2380"/>
      <c r="BE4" s="2390"/>
      <c r="BF4" s="2404"/>
      <c r="BG4" s="2405"/>
      <c r="BH4" s="2406"/>
      <c r="BI4" s="2398"/>
    </row>
    <row r="5" spans="2:61" ht="17.25" customHeight="1">
      <c r="B5" s="2366" t="s">
        <v>283</v>
      </c>
      <c r="C5" s="2367"/>
      <c r="D5" s="2376">
        <f>Liczbaucz!C8</f>
        <v>10</v>
      </c>
      <c r="E5" s="2377"/>
      <c r="F5" s="2377"/>
      <c r="G5" s="2382"/>
      <c r="H5" s="2376">
        <f>Liczbaucz!H8</f>
        <v>0</v>
      </c>
      <c r="I5" s="2377"/>
      <c r="J5" s="2377"/>
      <c r="K5" s="2377"/>
      <c r="L5" s="2377"/>
      <c r="M5" s="2378"/>
      <c r="N5" s="2376">
        <f>Liczbaucz!I8</f>
        <v>0</v>
      </c>
      <c r="O5" s="2377"/>
      <c r="P5" s="2377"/>
      <c r="Q5" s="2377"/>
      <c r="R5" s="2377"/>
      <c r="S5" s="2378"/>
      <c r="T5" s="2376">
        <f>Liczbaucz!J8</f>
        <v>0</v>
      </c>
      <c r="U5" s="2377"/>
      <c r="V5" s="2377"/>
      <c r="W5" s="2377"/>
      <c r="X5" s="2377"/>
      <c r="Y5" s="2378"/>
      <c r="Z5" s="2376">
        <f>Liczbaucz!K8</f>
        <v>0</v>
      </c>
      <c r="AA5" s="2377"/>
      <c r="AB5" s="2377"/>
      <c r="AC5" s="2377"/>
      <c r="AD5" s="2377"/>
      <c r="AE5" s="2378"/>
      <c r="AF5" s="2384">
        <f>Liczbaucz!L8</f>
        <v>0</v>
      </c>
      <c r="AG5" s="2385"/>
      <c r="AH5" s="2385"/>
      <c r="AI5" s="2385"/>
      <c r="AJ5" s="2385"/>
      <c r="AK5" s="2386"/>
      <c r="AL5" s="2384">
        <f>Liczbaucz!M8</f>
        <v>0</v>
      </c>
      <c r="AM5" s="2385"/>
      <c r="AN5" s="2385"/>
      <c r="AO5" s="2385"/>
      <c r="AP5" s="2385"/>
      <c r="AQ5" s="2386"/>
      <c r="AR5" s="2384">
        <f>Liczbaucz!N8</f>
        <v>0</v>
      </c>
      <c r="AS5" s="2385"/>
      <c r="AT5" s="2385"/>
      <c r="AU5" s="2385"/>
      <c r="AV5" s="2385"/>
      <c r="AW5" s="2386"/>
      <c r="AX5" s="2376">
        <f>Liczbaucz!O8</f>
        <v>0</v>
      </c>
      <c r="AY5" s="2377"/>
      <c r="AZ5" s="2377"/>
      <c r="BA5" s="2378"/>
      <c r="BB5" s="2376">
        <f>Liczbaucz!P8</f>
        <v>0</v>
      </c>
      <c r="BC5" s="2377"/>
      <c r="BD5" s="2377"/>
      <c r="BE5" s="2382"/>
      <c r="BF5" s="2404"/>
      <c r="BG5" s="2405"/>
      <c r="BH5" s="2406"/>
      <c r="BI5" s="2398"/>
    </row>
    <row r="6" spans="2:61" ht="17.25" customHeight="1">
      <c r="B6" s="2366" t="s">
        <v>736</v>
      </c>
      <c r="C6" s="2367"/>
      <c r="D6" s="2376">
        <f>Liczbaucz!E5</f>
        <v>0</v>
      </c>
      <c r="E6" s="2377"/>
      <c r="F6" s="2377"/>
      <c r="G6" s="2382"/>
      <c r="H6" s="2376">
        <f>Liczbaucz!H5</f>
        <v>0</v>
      </c>
      <c r="I6" s="2377"/>
      <c r="J6" s="2377"/>
      <c r="K6" s="2377"/>
      <c r="L6" s="2377"/>
      <c r="M6" s="2378"/>
      <c r="N6" s="2376">
        <f>Liczbaucz!I5</f>
        <v>0</v>
      </c>
      <c r="O6" s="2377"/>
      <c r="P6" s="2377"/>
      <c r="Q6" s="2377"/>
      <c r="R6" s="2377"/>
      <c r="S6" s="2378"/>
      <c r="T6" s="2376">
        <f>Liczbaucz!J5</f>
        <v>0</v>
      </c>
      <c r="U6" s="2377"/>
      <c r="V6" s="2377"/>
      <c r="W6" s="2377"/>
      <c r="X6" s="2377"/>
      <c r="Y6" s="2378"/>
      <c r="Z6" s="2376">
        <f>Liczbaucz!K5</f>
        <v>0</v>
      </c>
      <c r="AA6" s="2377"/>
      <c r="AB6" s="2377"/>
      <c r="AC6" s="2377"/>
      <c r="AD6" s="2377"/>
      <c r="AE6" s="2378"/>
      <c r="AF6" s="2384">
        <f>Liczbaucz!L5</f>
        <v>0</v>
      </c>
      <c r="AG6" s="2385"/>
      <c r="AH6" s="2385"/>
      <c r="AI6" s="2385"/>
      <c r="AJ6" s="2385"/>
      <c r="AK6" s="2386"/>
      <c r="AL6" s="2384">
        <f>Liczbaucz!M5</f>
        <v>0</v>
      </c>
      <c r="AM6" s="2385"/>
      <c r="AN6" s="2385"/>
      <c r="AO6" s="2385"/>
      <c r="AP6" s="2385"/>
      <c r="AQ6" s="2386"/>
      <c r="AR6" s="2384">
        <f>Liczbaucz!N5</f>
        <v>0</v>
      </c>
      <c r="AS6" s="2385"/>
      <c r="AT6" s="2385"/>
      <c r="AU6" s="2385"/>
      <c r="AV6" s="2385"/>
      <c r="AW6" s="2386"/>
      <c r="AX6" s="2376">
        <f>Liczbaucz!O5</f>
        <v>0</v>
      </c>
      <c r="AY6" s="2377"/>
      <c r="AZ6" s="2377"/>
      <c r="BA6" s="2378"/>
      <c r="BB6" s="2376">
        <f>Liczbaucz!P5</f>
        <v>0</v>
      </c>
      <c r="BC6" s="2377"/>
      <c r="BD6" s="2377"/>
      <c r="BE6" s="2382"/>
      <c r="BF6" s="2404"/>
      <c r="BG6" s="2405"/>
      <c r="BH6" s="2406"/>
      <c r="BI6" s="2398"/>
    </row>
    <row r="7" spans="2:61" ht="17.25" customHeight="1">
      <c r="B7" s="2368" t="s">
        <v>762</v>
      </c>
      <c r="C7" s="2369"/>
      <c r="D7" s="1793"/>
      <c r="E7" s="1794"/>
      <c r="F7" s="1794"/>
      <c r="G7" s="1795"/>
      <c r="H7" s="1793"/>
      <c r="I7" s="1794"/>
      <c r="J7" s="1794"/>
      <c r="K7" s="1796"/>
      <c r="L7" s="1796"/>
      <c r="M7" s="1797"/>
      <c r="N7" s="1793"/>
      <c r="O7" s="1794"/>
      <c r="P7" s="1794"/>
      <c r="Q7" s="1796"/>
      <c r="R7" s="1796"/>
      <c r="S7" s="1797"/>
      <c r="T7" s="1793"/>
      <c r="U7" s="1794"/>
      <c r="V7" s="1794"/>
      <c r="W7" s="1796"/>
      <c r="X7" s="1796"/>
      <c r="Y7" s="1797"/>
      <c r="Z7" s="1793"/>
      <c r="AA7" s="1794"/>
      <c r="AB7" s="1794"/>
      <c r="AC7" s="1796"/>
      <c r="AD7" s="1796"/>
      <c r="AE7" s="1797"/>
      <c r="AF7" s="1793"/>
      <c r="AG7" s="1794"/>
      <c r="AH7" s="1794"/>
      <c r="AI7" s="1796"/>
      <c r="AJ7" s="1796"/>
      <c r="AK7" s="1797"/>
      <c r="AL7" s="1793"/>
      <c r="AM7" s="1794"/>
      <c r="AN7" s="1794"/>
      <c r="AO7" s="1796"/>
      <c r="AP7" s="1796"/>
      <c r="AQ7" s="1797"/>
      <c r="AR7" s="1793"/>
      <c r="AS7" s="1794"/>
      <c r="AT7" s="1794"/>
      <c r="AU7" s="1796"/>
      <c r="AV7" s="1796"/>
      <c r="AW7" s="1797"/>
      <c r="AX7" s="1793"/>
      <c r="AY7" s="1794"/>
      <c r="AZ7" s="1794"/>
      <c r="BA7" s="1797"/>
      <c r="BB7" s="1793"/>
      <c r="BC7" s="1794"/>
      <c r="BD7" s="1794"/>
      <c r="BE7" s="1798"/>
      <c r="BF7" s="2407"/>
      <c r="BG7" s="2408"/>
      <c r="BH7" s="2409"/>
      <c r="BI7" s="2399"/>
    </row>
    <row r="8" spans="2:61" ht="18.75" customHeight="1">
      <c r="B8" s="2364" t="s">
        <v>235</v>
      </c>
      <c r="C8" s="2365"/>
      <c r="D8" s="2387">
        <f>COUNTA(D10:G53)</f>
        <v>0</v>
      </c>
      <c r="E8" s="2388"/>
      <c r="F8" s="2388"/>
      <c r="G8" s="2389"/>
      <c r="H8" s="2394">
        <f>COUNTA(H10:M53)</f>
        <v>0</v>
      </c>
      <c r="I8" s="2395"/>
      <c r="J8" s="2395"/>
      <c r="K8" s="2395"/>
      <c r="L8" s="2395"/>
      <c r="M8" s="2396"/>
      <c r="N8" s="2394">
        <f>COUNTA(N10:S53)</f>
        <v>0</v>
      </c>
      <c r="O8" s="2395"/>
      <c r="P8" s="2395"/>
      <c r="Q8" s="2395"/>
      <c r="R8" s="2395"/>
      <c r="S8" s="2396"/>
      <c r="T8" s="2394">
        <f>COUNTA(T10:Y53)</f>
        <v>0</v>
      </c>
      <c r="U8" s="2395"/>
      <c r="V8" s="2395"/>
      <c r="W8" s="2395"/>
      <c r="X8" s="2395"/>
      <c r="Y8" s="2396"/>
      <c r="Z8" s="2394">
        <f>COUNTA(Z10:AE53)</f>
        <v>0</v>
      </c>
      <c r="AA8" s="2395"/>
      <c r="AB8" s="2395"/>
      <c r="AC8" s="2395"/>
      <c r="AD8" s="2395"/>
      <c r="AE8" s="2396"/>
      <c r="AF8" s="2394">
        <f>COUNTA(AF10:AK53)</f>
        <v>0</v>
      </c>
      <c r="AG8" s="2395"/>
      <c r="AH8" s="2395"/>
      <c r="AI8" s="2395"/>
      <c r="AJ8" s="2395"/>
      <c r="AK8" s="2396"/>
      <c r="AL8" s="2394">
        <f>COUNTA(AL10:AQ53)</f>
        <v>0</v>
      </c>
      <c r="AM8" s="2395"/>
      <c r="AN8" s="2395"/>
      <c r="AO8" s="2395"/>
      <c r="AP8" s="2395"/>
      <c r="AQ8" s="2396"/>
      <c r="AR8" s="2394">
        <f>COUNTA(AR10:AW53)</f>
        <v>0</v>
      </c>
      <c r="AS8" s="2395"/>
      <c r="AT8" s="2395"/>
      <c r="AU8" s="2395"/>
      <c r="AV8" s="2395"/>
      <c r="AW8" s="2396"/>
      <c r="AX8" s="2394">
        <f>COUNTA(AX10:BA53)</f>
        <v>0</v>
      </c>
      <c r="AY8" s="2395"/>
      <c r="AZ8" s="2395"/>
      <c r="BA8" s="2396"/>
      <c r="BB8" s="2394">
        <f>COUNTA(BB10:BE53)</f>
        <v>0</v>
      </c>
      <c r="BC8" s="2395"/>
      <c r="BD8" s="2395"/>
      <c r="BE8" s="2396"/>
      <c r="BF8" s="2400">
        <f>COUNTA(BF10:BH53)</f>
        <v>0</v>
      </c>
      <c r="BG8" s="2400"/>
      <c r="BH8" s="2400"/>
      <c r="BI8" s="2410">
        <f>SUM(BI10:BI53)</f>
        <v>0</v>
      </c>
    </row>
    <row r="9" spans="2:61" ht="16.5" customHeight="1">
      <c r="B9" s="1792" t="s">
        <v>1</v>
      </c>
      <c r="C9" s="1729" t="s">
        <v>764</v>
      </c>
      <c r="D9" s="1737">
        <v>1</v>
      </c>
      <c r="E9" s="1738">
        <v>2</v>
      </c>
      <c r="F9" s="1738">
        <v>3</v>
      </c>
      <c r="G9" s="1739">
        <v>4</v>
      </c>
      <c r="H9" s="1740">
        <v>1</v>
      </c>
      <c r="I9" s="1741">
        <v>2</v>
      </c>
      <c r="J9" s="1741">
        <v>3</v>
      </c>
      <c r="K9" s="1741">
        <v>4</v>
      </c>
      <c r="L9" s="1741">
        <v>5</v>
      </c>
      <c r="M9" s="1742">
        <v>6</v>
      </c>
      <c r="N9" s="1740">
        <v>1</v>
      </c>
      <c r="O9" s="1741">
        <v>2</v>
      </c>
      <c r="P9" s="1741">
        <v>3</v>
      </c>
      <c r="Q9" s="1741">
        <v>4</v>
      </c>
      <c r="R9" s="1741">
        <v>5</v>
      </c>
      <c r="S9" s="1742">
        <v>6</v>
      </c>
      <c r="T9" s="1740">
        <v>1</v>
      </c>
      <c r="U9" s="1741">
        <v>2</v>
      </c>
      <c r="V9" s="1741">
        <v>3</v>
      </c>
      <c r="W9" s="1741">
        <v>4</v>
      </c>
      <c r="X9" s="1741">
        <v>5</v>
      </c>
      <c r="Y9" s="1742">
        <v>6</v>
      </c>
      <c r="Z9" s="1740">
        <v>1</v>
      </c>
      <c r="AA9" s="1741">
        <v>2</v>
      </c>
      <c r="AB9" s="1741">
        <v>3</v>
      </c>
      <c r="AC9" s="1741">
        <v>4</v>
      </c>
      <c r="AD9" s="1741">
        <v>5</v>
      </c>
      <c r="AE9" s="1742">
        <v>6</v>
      </c>
      <c r="AF9" s="1740">
        <v>1</v>
      </c>
      <c r="AG9" s="1741">
        <v>2</v>
      </c>
      <c r="AH9" s="1741">
        <v>3</v>
      </c>
      <c r="AI9" s="1741">
        <v>4</v>
      </c>
      <c r="AJ9" s="1741">
        <v>5</v>
      </c>
      <c r="AK9" s="1742">
        <v>6</v>
      </c>
      <c r="AL9" s="1740">
        <v>1</v>
      </c>
      <c r="AM9" s="1741">
        <v>2</v>
      </c>
      <c r="AN9" s="1741">
        <v>3</v>
      </c>
      <c r="AO9" s="1741">
        <v>4</v>
      </c>
      <c r="AP9" s="1741">
        <v>5</v>
      </c>
      <c r="AQ9" s="1742">
        <v>6</v>
      </c>
      <c r="AR9" s="1740">
        <v>1</v>
      </c>
      <c r="AS9" s="1741">
        <v>2</v>
      </c>
      <c r="AT9" s="1741">
        <v>3</v>
      </c>
      <c r="AU9" s="1741">
        <v>4</v>
      </c>
      <c r="AV9" s="1741">
        <v>5</v>
      </c>
      <c r="AW9" s="1742">
        <v>6</v>
      </c>
      <c r="AX9" s="1740">
        <v>1</v>
      </c>
      <c r="AY9" s="1741">
        <v>2</v>
      </c>
      <c r="AZ9" s="1741">
        <v>3</v>
      </c>
      <c r="BA9" s="1742">
        <v>4</v>
      </c>
      <c r="BB9" s="1740">
        <v>1</v>
      </c>
      <c r="BC9" s="1741">
        <v>2</v>
      </c>
      <c r="BD9" s="1741">
        <v>3</v>
      </c>
      <c r="BE9" s="1743">
        <v>4</v>
      </c>
      <c r="BF9" s="1744">
        <v>1</v>
      </c>
      <c r="BG9" s="1738">
        <v>2</v>
      </c>
      <c r="BH9" s="1745">
        <v>3</v>
      </c>
      <c r="BI9" s="2411"/>
    </row>
    <row r="10" spans="2:61">
      <c r="B10" s="438">
        <v>1</v>
      </c>
      <c r="C10" s="1730" t="s">
        <v>166</v>
      </c>
      <c r="D10" s="1713"/>
      <c r="E10" s="1714"/>
      <c r="F10" s="1714"/>
      <c r="G10" s="1715"/>
      <c r="H10" s="1713"/>
      <c r="I10" s="1714"/>
      <c r="J10" s="1714"/>
      <c r="K10" s="1714"/>
      <c r="L10" s="1714"/>
      <c r="M10" s="1716"/>
      <c r="N10" s="1713"/>
      <c r="O10" s="1714"/>
      <c r="P10" s="1714"/>
      <c r="Q10" s="1714"/>
      <c r="R10" s="1714"/>
      <c r="S10" s="1716"/>
      <c r="T10" s="1713"/>
      <c r="U10" s="1714"/>
      <c r="V10" s="1714"/>
      <c r="W10" s="1714"/>
      <c r="X10" s="1714"/>
      <c r="Y10" s="1716"/>
      <c r="Z10" s="1713"/>
      <c r="AA10" s="1714"/>
      <c r="AB10" s="1714"/>
      <c r="AC10" s="1714"/>
      <c r="AD10" s="1714"/>
      <c r="AE10" s="1716"/>
      <c r="AF10" s="1713"/>
      <c r="AG10" s="1714"/>
      <c r="AH10" s="1714"/>
      <c r="AI10" s="1714"/>
      <c r="AJ10" s="1714"/>
      <c r="AK10" s="1716"/>
      <c r="AL10" s="1713"/>
      <c r="AM10" s="1714"/>
      <c r="AN10" s="1714"/>
      <c r="AO10" s="1714"/>
      <c r="AP10" s="1714"/>
      <c r="AQ10" s="1716"/>
      <c r="AR10" s="1713"/>
      <c r="AS10" s="1714"/>
      <c r="AT10" s="1714"/>
      <c r="AU10" s="1714"/>
      <c r="AV10" s="1714"/>
      <c r="AW10" s="1716"/>
      <c r="AX10" s="1713"/>
      <c r="AY10" s="1714"/>
      <c r="AZ10" s="1714"/>
      <c r="BA10" s="1716"/>
      <c r="BB10" s="1713"/>
      <c r="BC10" s="1714"/>
      <c r="BD10" s="1714"/>
      <c r="BE10" s="1716"/>
      <c r="BF10" s="1717"/>
      <c r="BG10" s="1714"/>
      <c r="BH10" s="1716"/>
      <c r="BI10" s="1711">
        <f>COUNTA(D10:BH10)</f>
        <v>0</v>
      </c>
    </row>
    <row r="11" spans="2:61">
      <c r="B11" s="438">
        <v>2</v>
      </c>
      <c r="C11" s="1730" t="s">
        <v>364</v>
      </c>
      <c r="D11" s="1713"/>
      <c r="E11" s="1714"/>
      <c r="F11" s="1714"/>
      <c r="G11" s="1715"/>
      <c r="H11" s="1713"/>
      <c r="I11" s="1714"/>
      <c r="J11" s="1714"/>
      <c r="K11" s="1714"/>
      <c r="L11" s="1714"/>
      <c r="M11" s="1716"/>
      <c r="N11" s="1713"/>
      <c r="O11" s="1714"/>
      <c r="P11" s="1714"/>
      <c r="Q11" s="1714"/>
      <c r="R11" s="1714"/>
      <c r="S11" s="1716"/>
      <c r="T11" s="1713"/>
      <c r="U11" s="1714"/>
      <c r="V11" s="1714"/>
      <c r="W11" s="1714"/>
      <c r="X11" s="1714"/>
      <c r="Y11" s="1716"/>
      <c r="Z11" s="1713"/>
      <c r="AA11" s="1714"/>
      <c r="AB11" s="1714"/>
      <c r="AC11" s="1714"/>
      <c r="AD11" s="1714"/>
      <c r="AE11" s="1716"/>
      <c r="AF11" s="1713"/>
      <c r="AG11" s="1714"/>
      <c r="AH11" s="1714"/>
      <c r="AI11" s="1714"/>
      <c r="AJ11" s="1714"/>
      <c r="AK11" s="1716"/>
      <c r="AL11" s="1713"/>
      <c r="AM11" s="1714"/>
      <c r="AN11" s="1714"/>
      <c r="AO11" s="1714"/>
      <c r="AP11" s="1714"/>
      <c r="AQ11" s="1716"/>
      <c r="AR11" s="1713"/>
      <c r="AS11" s="1714"/>
      <c r="AT11" s="1714"/>
      <c r="AU11" s="1714"/>
      <c r="AV11" s="1714"/>
      <c r="AW11" s="1716"/>
      <c r="AX11" s="1713"/>
      <c r="AY11" s="1714"/>
      <c r="AZ11" s="1714"/>
      <c r="BA11" s="1716"/>
      <c r="BB11" s="1713"/>
      <c r="BC11" s="1712"/>
      <c r="BD11" s="1712"/>
      <c r="BE11" s="1736"/>
      <c r="BF11" s="1717"/>
      <c r="BG11" s="1714"/>
      <c r="BH11" s="1716"/>
      <c r="BI11" s="1711">
        <f>COUNTA(D11:BH11)</f>
        <v>0</v>
      </c>
    </row>
    <row r="12" spans="2:61">
      <c r="B12" s="438">
        <v>3</v>
      </c>
      <c r="C12" s="1730" t="s">
        <v>134</v>
      </c>
      <c r="D12" s="1713"/>
      <c r="E12" s="1714"/>
      <c r="F12" s="1714"/>
      <c r="G12" s="1715"/>
      <c r="H12" s="1713"/>
      <c r="I12" s="1714"/>
      <c r="J12" s="1714"/>
      <c r="K12" s="1714"/>
      <c r="L12" s="1714"/>
      <c r="M12" s="1716"/>
      <c r="N12" s="1713"/>
      <c r="O12" s="1714"/>
      <c r="P12" s="1714"/>
      <c r="Q12" s="1714"/>
      <c r="R12" s="1714"/>
      <c r="S12" s="1716"/>
      <c r="T12" s="1713"/>
      <c r="U12" s="1714"/>
      <c r="V12" s="1714"/>
      <c r="W12" s="1714"/>
      <c r="X12" s="1714"/>
      <c r="Y12" s="1716"/>
      <c r="Z12" s="1713"/>
      <c r="AA12" s="1714"/>
      <c r="AB12" s="1714"/>
      <c r="AC12" s="1714"/>
      <c r="AD12" s="1714"/>
      <c r="AE12" s="1716"/>
      <c r="AF12" s="1713"/>
      <c r="AG12" s="1714"/>
      <c r="AH12" s="1714"/>
      <c r="AI12" s="1714"/>
      <c r="AJ12" s="1714"/>
      <c r="AK12" s="1716"/>
      <c r="AL12" s="1713"/>
      <c r="AM12" s="1714"/>
      <c r="AN12" s="1714"/>
      <c r="AO12" s="1714"/>
      <c r="AP12" s="1714"/>
      <c r="AQ12" s="1716"/>
      <c r="AR12" s="1713"/>
      <c r="AS12" s="1714"/>
      <c r="AT12" s="1714"/>
      <c r="AU12" s="1714"/>
      <c r="AV12" s="1714"/>
      <c r="AW12" s="1716"/>
      <c r="AX12" s="1713"/>
      <c r="AY12" s="1714"/>
      <c r="AZ12" s="1714"/>
      <c r="BA12" s="1716"/>
      <c r="BB12" s="1713"/>
      <c r="BC12" s="1712"/>
      <c r="BD12" s="1712"/>
      <c r="BE12" s="1736"/>
      <c r="BF12" s="1717"/>
      <c r="BG12" s="1714"/>
      <c r="BH12" s="1716"/>
      <c r="BI12" s="1711">
        <f>COUNTA(D12:BH12)</f>
        <v>0</v>
      </c>
    </row>
    <row r="13" spans="2:61">
      <c r="B13" s="438">
        <v>4</v>
      </c>
      <c r="C13" s="1730" t="s">
        <v>363</v>
      </c>
      <c r="D13" s="1713"/>
      <c r="E13" s="1714"/>
      <c r="F13" s="1714"/>
      <c r="G13" s="1715"/>
      <c r="H13" s="1713"/>
      <c r="I13" s="1714"/>
      <c r="J13" s="1714"/>
      <c r="K13" s="1714"/>
      <c r="L13" s="1714"/>
      <c r="M13" s="1716"/>
      <c r="N13" s="1713"/>
      <c r="O13" s="1714"/>
      <c r="P13" s="1714"/>
      <c r="Q13" s="1714"/>
      <c r="R13" s="1714"/>
      <c r="S13" s="1716"/>
      <c r="T13" s="1713"/>
      <c r="U13" s="1714"/>
      <c r="V13" s="1714"/>
      <c r="W13" s="1714"/>
      <c r="X13" s="1714"/>
      <c r="Y13" s="1716"/>
      <c r="Z13" s="1713"/>
      <c r="AA13" s="1714"/>
      <c r="AB13" s="1714"/>
      <c r="AC13" s="1714"/>
      <c r="AD13" s="1714"/>
      <c r="AE13" s="1716"/>
      <c r="AF13" s="1713"/>
      <c r="AG13" s="1714"/>
      <c r="AH13" s="1714"/>
      <c r="AI13" s="1714"/>
      <c r="AJ13" s="1714"/>
      <c r="AK13" s="1716"/>
      <c r="AL13" s="1713"/>
      <c r="AM13" s="1714"/>
      <c r="AN13" s="1714"/>
      <c r="AO13" s="1714"/>
      <c r="AP13" s="1714"/>
      <c r="AQ13" s="1716"/>
      <c r="AR13" s="1713"/>
      <c r="AS13" s="1714"/>
      <c r="AT13" s="1714"/>
      <c r="AU13" s="1714"/>
      <c r="AV13" s="1714"/>
      <c r="AW13" s="1716"/>
      <c r="AX13" s="1713"/>
      <c r="AY13" s="1714"/>
      <c r="AZ13" s="1714"/>
      <c r="BA13" s="1716"/>
      <c r="BB13" s="1713"/>
      <c r="BC13" s="1712"/>
      <c r="BD13" s="1712"/>
      <c r="BE13" s="1736"/>
      <c r="BF13" s="1717"/>
      <c r="BG13" s="1714"/>
      <c r="BH13" s="1716"/>
      <c r="BI13" s="1711">
        <f>COUNTA(D13:BH13)</f>
        <v>0</v>
      </c>
    </row>
    <row r="14" spans="2:61">
      <c r="B14" s="438">
        <v>5</v>
      </c>
      <c r="C14" s="1730" t="s">
        <v>52</v>
      </c>
      <c r="D14" s="1713"/>
      <c r="E14" s="1714"/>
      <c r="F14" s="1714"/>
      <c r="G14" s="1715"/>
      <c r="H14" s="1713"/>
      <c r="I14" s="1714"/>
      <c r="J14" s="1714"/>
      <c r="K14" s="1714"/>
      <c r="L14" s="1714"/>
      <c r="M14" s="1716"/>
      <c r="N14" s="1713"/>
      <c r="O14" s="1714"/>
      <c r="P14" s="1714"/>
      <c r="Q14" s="1714"/>
      <c r="R14" s="1714"/>
      <c r="S14" s="1716"/>
      <c r="T14" s="1713"/>
      <c r="U14" s="1714"/>
      <c r="V14" s="1714"/>
      <c r="W14" s="1714"/>
      <c r="X14" s="1714"/>
      <c r="Y14" s="1716"/>
      <c r="Z14" s="1713"/>
      <c r="AA14" s="1714"/>
      <c r="AB14" s="1714"/>
      <c r="AC14" s="1714"/>
      <c r="AD14" s="1714"/>
      <c r="AE14" s="1716"/>
      <c r="AF14" s="1713"/>
      <c r="AG14" s="1714"/>
      <c r="AH14" s="1714"/>
      <c r="AI14" s="1714"/>
      <c r="AJ14" s="1714"/>
      <c r="AK14" s="1716"/>
      <c r="AL14" s="1713"/>
      <c r="AM14" s="1714"/>
      <c r="AN14" s="1714"/>
      <c r="AO14" s="1714"/>
      <c r="AP14" s="1714"/>
      <c r="AQ14" s="1716"/>
      <c r="AR14" s="1713"/>
      <c r="AS14" s="1714"/>
      <c r="AT14" s="1714"/>
      <c r="AU14" s="1714"/>
      <c r="AV14" s="1714"/>
      <c r="AW14" s="1716"/>
      <c r="AX14" s="1713"/>
      <c r="AY14" s="1714"/>
      <c r="AZ14" s="1714"/>
      <c r="BA14" s="1716"/>
      <c r="BB14" s="1713"/>
      <c r="BC14" s="1712"/>
      <c r="BD14" s="1712"/>
      <c r="BE14" s="1736"/>
      <c r="BF14" s="1717"/>
      <c r="BG14" s="1714"/>
      <c r="BH14" s="1716"/>
      <c r="BI14" s="1711">
        <f>COUNTA(D14:BH14)</f>
        <v>0</v>
      </c>
    </row>
    <row r="15" spans="2:61">
      <c r="B15" s="438">
        <v>6</v>
      </c>
      <c r="C15" s="1730" t="s">
        <v>51</v>
      </c>
      <c r="D15" s="1713"/>
      <c r="E15" s="1714"/>
      <c r="F15" s="1714"/>
      <c r="G15" s="1715"/>
      <c r="H15" s="1713"/>
      <c r="I15" s="1714"/>
      <c r="J15" s="1714"/>
      <c r="K15" s="1714"/>
      <c r="L15" s="1714"/>
      <c r="M15" s="1716"/>
      <c r="N15" s="1713"/>
      <c r="O15" s="1714"/>
      <c r="P15" s="1714"/>
      <c r="Q15" s="1714"/>
      <c r="R15" s="1714"/>
      <c r="S15" s="1716"/>
      <c r="T15" s="1713"/>
      <c r="U15" s="1714"/>
      <c r="V15" s="1714"/>
      <c r="W15" s="1714"/>
      <c r="X15" s="1714"/>
      <c r="Y15" s="1716"/>
      <c r="Z15" s="1713"/>
      <c r="AA15" s="1714"/>
      <c r="AB15" s="1714"/>
      <c r="AC15" s="1714"/>
      <c r="AD15" s="1714"/>
      <c r="AE15" s="1716"/>
      <c r="AF15" s="1713"/>
      <c r="AG15" s="1714"/>
      <c r="AH15" s="1714"/>
      <c r="AI15" s="1714"/>
      <c r="AJ15" s="1714"/>
      <c r="AK15" s="1716"/>
      <c r="AL15" s="1713"/>
      <c r="AM15" s="1714"/>
      <c r="AN15" s="1714"/>
      <c r="AO15" s="1714"/>
      <c r="AP15" s="1714"/>
      <c r="AQ15" s="1716"/>
      <c r="AR15" s="1713"/>
      <c r="AS15" s="1714"/>
      <c r="AT15" s="1714"/>
      <c r="AU15" s="1714"/>
      <c r="AV15" s="1714"/>
      <c r="AW15" s="1716"/>
      <c r="AX15" s="1713"/>
      <c r="AY15" s="1714"/>
      <c r="AZ15" s="1714"/>
      <c r="BA15" s="1716"/>
      <c r="BB15" s="1713"/>
      <c r="BC15" s="1712"/>
      <c r="BD15" s="1712"/>
      <c r="BE15" s="1736"/>
      <c r="BF15" s="1717"/>
      <c r="BG15" s="1714"/>
      <c r="BH15" s="1716"/>
      <c r="BI15" s="1711">
        <f>COUNTA(D15:BH15)</f>
        <v>0</v>
      </c>
    </row>
    <row r="16" spans="2:61">
      <c r="B16" s="438">
        <v>7</v>
      </c>
      <c r="C16" s="1730" t="s">
        <v>108</v>
      </c>
      <c r="D16" s="1713"/>
      <c r="E16" s="1714"/>
      <c r="F16" s="1714"/>
      <c r="G16" s="1715"/>
      <c r="H16" s="1713"/>
      <c r="I16" s="1714"/>
      <c r="J16" s="1714"/>
      <c r="K16" s="1714"/>
      <c r="L16" s="1714"/>
      <c r="M16" s="1716"/>
      <c r="N16" s="1713"/>
      <c r="O16" s="1714"/>
      <c r="P16" s="1714"/>
      <c r="Q16" s="1714"/>
      <c r="R16" s="1714"/>
      <c r="S16" s="1716"/>
      <c r="T16" s="1713"/>
      <c r="U16" s="1714"/>
      <c r="V16" s="1714"/>
      <c r="W16" s="1714"/>
      <c r="X16" s="1714"/>
      <c r="Y16" s="1716"/>
      <c r="Z16" s="1713"/>
      <c r="AA16" s="1714"/>
      <c r="AB16" s="1714"/>
      <c r="AC16" s="1714"/>
      <c r="AD16" s="1714"/>
      <c r="AE16" s="1716"/>
      <c r="AF16" s="1713"/>
      <c r="AG16" s="1714"/>
      <c r="AH16" s="1714"/>
      <c r="AI16" s="1714"/>
      <c r="AJ16" s="1714"/>
      <c r="AK16" s="1716"/>
      <c r="AL16" s="1713"/>
      <c r="AM16" s="1714"/>
      <c r="AN16" s="1714"/>
      <c r="AO16" s="1714"/>
      <c r="AP16" s="1714"/>
      <c r="AQ16" s="1716"/>
      <c r="AR16" s="1713"/>
      <c r="AS16" s="1714"/>
      <c r="AT16" s="1714"/>
      <c r="AU16" s="1714"/>
      <c r="AV16" s="1714"/>
      <c r="AW16" s="1716"/>
      <c r="AX16" s="1713"/>
      <c r="AY16" s="1714"/>
      <c r="AZ16" s="1714"/>
      <c r="BA16" s="1716"/>
      <c r="BB16" s="1713"/>
      <c r="BC16" s="1712"/>
      <c r="BD16" s="1712"/>
      <c r="BE16" s="1736"/>
      <c r="BF16" s="1717"/>
      <c r="BG16" s="1714"/>
      <c r="BH16" s="1716"/>
      <c r="BI16" s="1711">
        <f>COUNTA(D16:BH16)</f>
        <v>0</v>
      </c>
    </row>
    <row r="17" spans="2:61">
      <c r="B17" s="438">
        <v>8</v>
      </c>
      <c r="C17" s="1730" t="s">
        <v>163</v>
      </c>
      <c r="D17" s="1713"/>
      <c r="E17" s="1714"/>
      <c r="F17" s="1714"/>
      <c r="G17" s="1715"/>
      <c r="H17" s="1713"/>
      <c r="I17" s="1714"/>
      <c r="J17" s="1714"/>
      <c r="K17" s="1714"/>
      <c r="L17" s="1714"/>
      <c r="M17" s="1716"/>
      <c r="N17" s="1713"/>
      <c r="O17" s="1714"/>
      <c r="P17" s="1714"/>
      <c r="Q17" s="1714"/>
      <c r="R17" s="1714"/>
      <c r="S17" s="1716"/>
      <c r="T17" s="1713"/>
      <c r="U17" s="1714"/>
      <c r="V17" s="1714"/>
      <c r="W17" s="1714"/>
      <c r="X17" s="1714"/>
      <c r="Y17" s="1716"/>
      <c r="Z17" s="1713"/>
      <c r="AA17" s="1714"/>
      <c r="AB17" s="1714"/>
      <c r="AC17" s="1714"/>
      <c r="AD17" s="1714"/>
      <c r="AE17" s="1716"/>
      <c r="AF17" s="1713"/>
      <c r="AG17" s="1714"/>
      <c r="AH17" s="1714"/>
      <c r="AI17" s="1714"/>
      <c r="AJ17" s="1714"/>
      <c r="AK17" s="1716"/>
      <c r="AL17" s="1713"/>
      <c r="AM17" s="1714"/>
      <c r="AN17" s="1714"/>
      <c r="AO17" s="1714"/>
      <c r="AP17" s="1714"/>
      <c r="AQ17" s="1716"/>
      <c r="AR17" s="1713"/>
      <c r="AS17" s="1714"/>
      <c r="AT17" s="1714"/>
      <c r="AU17" s="1714"/>
      <c r="AV17" s="1714"/>
      <c r="AW17" s="1716"/>
      <c r="AX17" s="1713"/>
      <c r="AY17" s="1714"/>
      <c r="AZ17" s="1714"/>
      <c r="BA17" s="1716"/>
      <c r="BB17" s="1713"/>
      <c r="BC17" s="1712"/>
      <c r="BD17" s="1712"/>
      <c r="BE17" s="1736"/>
      <c r="BF17" s="1717"/>
      <c r="BG17" s="1714"/>
      <c r="BH17" s="1716"/>
      <c r="BI17" s="1711">
        <f>COUNTA(D17:BH17)</f>
        <v>0</v>
      </c>
    </row>
    <row r="18" spans="2:61">
      <c r="B18" s="438">
        <v>9</v>
      </c>
      <c r="C18" s="1730" t="s">
        <v>54</v>
      </c>
      <c r="D18" s="1713"/>
      <c r="E18" s="1714"/>
      <c r="F18" s="1714"/>
      <c r="G18" s="1715"/>
      <c r="H18" s="1713"/>
      <c r="I18" s="1714"/>
      <c r="J18" s="1714"/>
      <c r="K18" s="1714"/>
      <c r="L18" s="1714"/>
      <c r="M18" s="1716"/>
      <c r="N18" s="1713"/>
      <c r="O18" s="1714"/>
      <c r="P18" s="1714"/>
      <c r="Q18" s="1714"/>
      <c r="R18" s="1714"/>
      <c r="S18" s="1716"/>
      <c r="T18" s="1713"/>
      <c r="U18" s="1714"/>
      <c r="V18" s="1714"/>
      <c r="W18" s="1714"/>
      <c r="X18" s="1714"/>
      <c r="Y18" s="1716"/>
      <c r="Z18" s="1713"/>
      <c r="AA18" s="1714"/>
      <c r="AB18" s="1714"/>
      <c r="AC18" s="1714"/>
      <c r="AD18" s="1714"/>
      <c r="AE18" s="1716"/>
      <c r="AF18" s="1713"/>
      <c r="AG18" s="1714"/>
      <c r="AH18" s="1714"/>
      <c r="AI18" s="1714"/>
      <c r="AJ18" s="1714"/>
      <c r="AK18" s="1716"/>
      <c r="AL18" s="1713"/>
      <c r="AM18" s="1714"/>
      <c r="AN18" s="1714"/>
      <c r="AO18" s="1714"/>
      <c r="AP18" s="1714"/>
      <c r="AQ18" s="1716"/>
      <c r="AR18" s="1713"/>
      <c r="AS18" s="1714"/>
      <c r="AT18" s="1714"/>
      <c r="AU18" s="1714"/>
      <c r="AV18" s="1714"/>
      <c r="AW18" s="1716"/>
      <c r="AX18" s="1713"/>
      <c r="AY18" s="1714"/>
      <c r="AZ18" s="1714"/>
      <c r="BA18" s="1716"/>
      <c r="BB18" s="1713"/>
      <c r="BC18" s="1712"/>
      <c r="BD18" s="1712"/>
      <c r="BE18" s="1736"/>
      <c r="BF18" s="1717"/>
      <c r="BG18" s="1714"/>
      <c r="BH18" s="1716"/>
      <c r="BI18" s="1711">
        <f>COUNTA(D18:BH18)</f>
        <v>0</v>
      </c>
    </row>
    <row r="19" spans="2:61">
      <c r="B19" s="438">
        <v>10</v>
      </c>
      <c r="C19" s="1730" t="s">
        <v>49</v>
      </c>
      <c r="D19" s="1713"/>
      <c r="E19" s="1714"/>
      <c r="F19" s="1714"/>
      <c r="G19" s="1715"/>
      <c r="H19" s="1713"/>
      <c r="I19" s="1714"/>
      <c r="J19" s="1714"/>
      <c r="K19" s="1714"/>
      <c r="L19" s="1714"/>
      <c r="M19" s="1716"/>
      <c r="N19" s="1713"/>
      <c r="O19" s="1714"/>
      <c r="P19" s="1714"/>
      <c r="Q19" s="1714"/>
      <c r="R19" s="1714"/>
      <c r="S19" s="1716"/>
      <c r="T19" s="1713"/>
      <c r="U19" s="1714"/>
      <c r="V19" s="1714"/>
      <c r="W19" s="1714"/>
      <c r="X19" s="1714"/>
      <c r="Y19" s="1716"/>
      <c r="Z19" s="1713"/>
      <c r="AA19" s="1714"/>
      <c r="AB19" s="1714"/>
      <c r="AC19" s="1714"/>
      <c r="AD19" s="1714"/>
      <c r="AE19" s="1716"/>
      <c r="AF19" s="1713"/>
      <c r="AG19" s="1714"/>
      <c r="AH19" s="1714"/>
      <c r="AI19" s="1714"/>
      <c r="AJ19" s="1714"/>
      <c r="AK19" s="1716"/>
      <c r="AL19" s="1713"/>
      <c r="AM19" s="1714"/>
      <c r="AN19" s="1714"/>
      <c r="AO19" s="1714"/>
      <c r="AP19" s="1714"/>
      <c r="AQ19" s="1716"/>
      <c r="AR19" s="1713"/>
      <c r="AS19" s="1714"/>
      <c r="AT19" s="1714"/>
      <c r="AU19" s="1714"/>
      <c r="AV19" s="1714"/>
      <c r="AW19" s="1716"/>
      <c r="AX19" s="1713"/>
      <c r="AY19" s="1714"/>
      <c r="AZ19" s="1714"/>
      <c r="BA19" s="1716"/>
      <c r="BB19" s="1713"/>
      <c r="BC19" s="1712"/>
      <c r="BD19" s="1712"/>
      <c r="BE19" s="1736"/>
      <c r="BF19" s="1717"/>
      <c r="BG19" s="1714"/>
      <c r="BH19" s="1716"/>
      <c r="BI19" s="1711">
        <f>COUNTA(D19:BH19)</f>
        <v>0</v>
      </c>
    </row>
    <row r="20" spans="2:61">
      <c r="B20" s="438">
        <v>11</v>
      </c>
      <c r="C20" s="322" t="s">
        <v>53</v>
      </c>
      <c r="D20" s="1713"/>
      <c r="E20" s="1714"/>
      <c r="F20" s="1714"/>
      <c r="G20" s="1715"/>
      <c r="H20" s="1713"/>
      <c r="I20" s="1714"/>
      <c r="J20" s="1714"/>
      <c r="K20" s="1714"/>
      <c r="L20" s="1714"/>
      <c r="M20" s="1716"/>
      <c r="N20" s="1713"/>
      <c r="O20" s="1714"/>
      <c r="P20" s="1714"/>
      <c r="Q20" s="1714"/>
      <c r="R20" s="1714"/>
      <c r="S20" s="1716"/>
      <c r="T20" s="1713"/>
      <c r="U20" s="1714"/>
      <c r="V20" s="1714"/>
      <c r="W20" s="1714"/>
      <c r="X20" s="1714"/>
      <c r="Y20" s="1716"/>
      <c r="Z20" s="1713"/>
      <c r="AA20" s="1714"/>
      <c r="AB20" s="1714"/>
      <c r="AC20" s="1714"/>
      <c r="AD20" s="1714"/>
      <c r="AE20" s="1716"/>
      <c r="AF20" s="1713"/>
      <c r="AG20" s="1714"/>
      <c r="AH20" s="1714"/>
      <c r="AI20" s="1714"/>
      <c r="AJ20" s="1714"/>
      <c r="AK20" s="1716"/>
      <c r="AL20" s="1713"/>
      <c r="AM20" s="1714"/>
      <c r="AN20" s="1714"/>
      <c r="AO20" s="1714"/>
      <c r="AP20" s="1714"/>
      <c r="AQ20" s="1716"/>
      <c r="AR20" s="1713"/>
      <c r="AS20" s="1714"/>
      <c r="AT20" s="1714"/>
      <c r="AU20" s="1714"/>
      <c r="AV20" s="1714"/>
      <c r="AW20" s="1716"/>
      <c r="AX20" s="1713"/>
      <c r="AY20" s="1714"/>
      <c r="AZ20" s="1714"/>
      <c r="BA20" s="1716"/>
      <c r="BB20" s="1713"/>
      <c r="BC20" s="1712"/>
      <c r="BD20" s="1712"/>
      <c r="BE20" s="1736"/>
      <c r="BF20" s="1717"/>
      <c r="BG20" s="1714"/>
      <c r="BH20" s="1716"/>
      <c r="BI20" s="1711">
        <f>COUNTA(D20:BH20)</f>
        <v>0</v>
      </c>
    </row>
    <row r="21" spans="2:61">
      <c r="B21" s="438">
        <v>12</v>
      </c>
      <c r="C21" s="1730" t="s">
        <v>50</v>
      </c>
      <c r="D21" s="1713"/>
      <c r="E21" s="1714"/>
      <c r="F21" s="1714"/>
      <c r="G21" s="1715"/>
      <c r="H21" s="1713"/>
      <c r="I21" s="1714"/>
      <c r="J21" s="1714"/>
      <c r="K21" s="1714"/>
      <c r="L21" s="1714"/>
      <c r="M21" s="1716"/>
      <c r="N21" s="1713"/>
      <c r="O21" s="1714"/>
      <c r="P21" s="1714"/>
      <c r="Q21" s="1714"/>
      <c r="R21" s="1714"/>
      <c r="S21" s="1716"/>
      <c r="T21" s="1713"/>
      <c r="U21" s="1714"/>
      <c r="V21" s="1714"/>
      <c r="W21" s="1714"/>
      <c r="X21" s="1714"/>
      <c r="Y21" s="1716"/>
      <c r="Z21" s="1713"/>
      <c r="AA21" s="1714"/>
      <c r="AB21" s="1714"/>
      <c r="AC21" s="1714"/>
      <c r="AD21" s="1714"/>
      <c r="AE21" s="1716"/>
      <c r="AF21" s="1713"/>
      <c r="AG21" s="1714"/>
      <c r="AH21" s="1714"/>
      <c r="AI21" s="1714"/>
      <c r="AJ21" s="1714"/>
      <c r="AK21" s="1716"/>
      <c r="AL21" s="1713"/>
      <c r="AM21" s="1714"/>
      <c r="AN21" s="1714"/>
      <c r="AO21" s="1714"/>
      <c r="AP21" s="1714"/>
      <c r="AQ21" s="1716"/>
      <c r="AR21" s="1713"/>
      <c r="AS21" s="1714"/>
      <c r="AT21" s="1714"/>
      <c r="AU21" s="1714"/>
      <c r="AV21" s="1714"/>
      <c r="AW21" s="1716"/>
      <c r="AX21" s="1713"/>
      <c r="AY21" s="1714"/>
      <c r="AZ21" s="1714"/>
      <c r="BA21" s="1716"/>
      <c r="BB21" s="1713"/>
      <c r="BC21" s="1712"/>
      <c r="BD21" s="1712"/>
      <c r="BE21" s="1736"/>
      <c r="BF21" s="1717"/>
      <c r="BG21" s="1714"/>
      <c r="BH21" s="1716"/>
      <c r="BI21" s="1711">
        <f>COUNTA(D21:BH21)</f>
        <v>0</v>
      </c>
    </row>
    <row r="22" spans="2:61">
      <c r="B22" s="438">
        <v>13</v>
      </c>
      <c r="C22" s="1730" t="s">
        <v>135</v>
      </c>
      <c r="D22" s="1713"/>
      <c r="E22" s="1714"/>
      <c r="F22" s="1714"/>
      <c r="G22" s="1715"/>
      <c r="H22" s="1713"/>
      <c r="I22" s="1714"/>
      <c r="J22" s="1714"/>
      <c r="K22" s="1714"/>
      <c r="L22" s="1714"/>
      <c r="M22" s="1716"/>
      <c r="N22" s="1713"/>
      <c r="O22" s="1714"/>
      <c r="P22" s="1714"/>
      <c r="Q22" s="1714"/>
      <c r="R22" s="1714"/>
      <c r="S22" s="1716"/>
      <c r="T22" s="1713"/>
      <c r="U22" s="1714"/>
      <c r="V22" s="1714"/>
      <c r="W22" s="1714"/>
      <c r="X22" s="1714"/>
      <c r="Y22" s="1716"/>
      <c r="Z22" s="1713"/>
      <c r="AA22" s="1714"/>
      <c r="AB22" s="1714"/>
      <c r="AC22" s="1714"/>
      <c r="AD22" s="1714"/>
      <c r="AE22" s="1716"/>
      <c r="AF22" s="1713"/>
      <c r="AG22" s="1714"/>
      <c r="AH22" s="1714"/>
      <c r="AI22" s="1714"/>
      <c r="AJ22" s="1714"/>
      <c r="AK22" s="1716"/>
      <c r="AL22" s="1713"/>
      <c r="AM22" s="1714"/>
      <c r="AN22" s="1714"/>
      <c r="AO22" s="1714"/>
      <c r="AP22" s="1714"/>
      <c r="AQ22" s="1716"/>
      <c r="AR22" s="1713"/>
      <c r="AS22" s="1714"/>
      <c r="AT22" s="1714"/>
      <c r="AU22" s="1714"/>
      <c r="AV22" s="1714"/>
      <c r="AW22" s="1716"/>
      <c r="AX22" s="1713"/>
      <c r="AY22" s="1714"/>
      <c r="AZ22" s="1714"/>
      <c r="BA22" s="1716"/>
      <c r="BB22" s="1713"/>
      <c r="BC22" s="1712"/>
      <c r="BD22" s="1712"/>
      <c r="BE22" s="1736"/>
      <c r="BF22" s="1717"/>
      <c r="BG22" s="1714"/>
      <c r="BH22" s="1716"/>
      <c r="BI22" s="1711">
        <f>COUNTA(D22:BH22)</f>
        <v>0</v>
      </c>
    </row>
    <row r="23" spans="2:61">
      <c r="B23" s="438">
        <v>14</v>
      </c>
      <c r="C23" s="1730" t="s">
        <v>64</v>
      </c>
      <c r="D23" s="1713"/>
      <c r="E23" s="1714"/>
      <c r="F23" s="1714"/>
      <c r="G23" s="1715"/>
      <c r="H23" s="1713"/>
      <c r="I23" s="1714"/>
      <c r="J23" s="1714"/>
      <c r="K23" s="1714"/>
      <c r="L23" s="1714"/>
      <c r="M23" s="1716"/>
      <c r="N23" s="1713"/>
      <c r="O23" s="1714"/>
      <c r="P23" s="1714"/>
      <c r="Q23" s="1714"/>
      <c r="R23" s="1714"/>
      <c r="S23" s="1716"/>
      <c r="T23" s="1713"/>
      <c r="U23" s="1714"/>
      <c r="V23" s="1714"/>
      <c r="W23" s="1714"/>
      <c r="X23" s="1714"/>
      <c r="Y23" s="1716"/>
      <c r="Z23" s="1713"/>
      <c r="AA23" s="1714"/>
      <c r="AB23" s="1714"/>
      <c r="AC23" s="1714"/>
      <c r="AD23" s="1714"/>
      <c r="AE23" s="1716"/>
      <c r="AF23" s="1713"/>
      <c r="AG23" s="1714"/>
      <c r="AH23" s="1714"/>
      <c r="AI23" s="1714"/>
      <c r="AJ23" s="1714"/>
      <c r="AK23" s="1716"/>
      <c r="AL23" s="1713"/>
      <c r="AM23" s="1714"/>
      <c r="AN23" s="1714"/>
      <c r="AO23" s="1714"/>
      <c r="AP23" s="1714"/>
      <c r="AQ23" s="1716"/>
      <c r="AR23" s="1713"/>
      <c r="AS23" s="1714"/>
      <c r="AT23" s="1714"/>
      <c r="AU23" s="1714"/>
      <c r="AV23" s="1714"/>
      <c r="AW23" s="1716"/>
      <c r="AX23" s="1713"/>
      <c r="AY23" s="1714"/>
      <c r="AZ23" s="1714"/>
      <c r="BA23" s="1716"/>
      <c r="BB23" s="1713"/>
      <c r="BC23" s="1712"/>
      <c r="BD23" s="1712"/>
      <c r="BE23" s="1736"/>
      <c r="BF23" s="1717"/>
      <c r="BG23" s="1714"/>
      <c r="BH23" s="1716"/>
      <c r="BI23" s="1711">
        <f>COUNTA(D23:BH23)</f>
        <v>0</v>
      </c>
    </row>
    <row r="24" spans="2:61">
      <c r="B24" s="438">
        <v>15</v>
      </c>
      <c r="C24" s="1730" t="s">
        <v>56</v>
      </c>
      <c r="D24" s="1713"/>
      <c r="E24" s="1714"/>
      <c r="F24" s="1714"/>
      <c r="G24" s="1715"/>
      <c r="H24" s="1713"/>
      <c r="I24" s="1714"/>
      <c r="J24" s="1714"/>
      <c r="K24" s="1714"/>
      <c r="L24" s="1714"/>
      <c r="M24" s="1716"/>
      <c r="N24" s="1713"/>
      <c r="O24" s="1714"/>
      <c r="P24" s="1714"/>
      <c r="Q24" s="1714"/>
      <c r="R24" s="1714"/>
      <c r="S24" s="1716"/>
      <c r="T24" s="1713"/>
      <c r="U24" s="1714"/>
      <c r="V24" s="1714"/>
      <c r="W24" s="1714"/>
      <c r="X24" s="1714"/>
      <c r="Y24" s="1716"/>
      <c r="Z24" s="1713"/>
      <c r="AA24" s="1714"/>
      <c r="AB24" s="1714"/>
      <c r="AC24" s="1714"/>
      <c r="AD24" s="1714"/>
      <c r="AE24" s="1716"/>
      <c r="AF24" s="1713"/>
      <c r="AG24" s="1714"/>
      <c r="AH24" s="1714"/>
      <c r="AI24" s="1714"/>
      <c r="AJ24" s="1714"/>
      <c r="AK24" s="1716"/>
      <c r="AL24" s="1713"/>
      <c r="AM24" s="1714"/>
      <c r="AN24" s="1714"/>
      <c r="AO24" s="1714"/>
      <c r="AP24" s="1714"/>
      <c r="AQ24" s="1716"/>
      <c r="AR24" s="1713"/>
      <c r="AS24" s="1714"/>
      <c r="AT24" s="1714"/>
      <c r="AU24" s="1714"/>
      <c r="AV24" s="1714"/>
      <c r="AW24" s="1716"/>
      <c r="AX24" s="1713"/>
      <c r="AY24" s="1714"/>
      <c r="AZ24" s="1714"/>
      <c r="BA24" s="1716"/>
      <c r="BB24" s="1713"/>
      <c r="BC24" s="1712"/>
      <c r="BD24" s="1712"/>
      <c r="BE24" s="1736"/>
      <c r="BF24" s="1717"/>
      <c r="BG24" s="1714"/>
      <c r="BH24" s="1716"/>
      <c r="BI24" s="1711">
        <f>COUNTA(D24:BH24)</f>
        <v>0</v>
      </c>
    </row>
    <row r="25" spans="2:61">
      <c r="B25" s="438">
        <v>16</v>
      </c>
      <c r="C25" s="1730" t="s">
        <v>572</v>
      </c>
      <c r="D25" s="1713"/>
      <c r="E25" s="1714"/>
      <c r="F25" s="1714"/>
      <c r="G25" s="1715"/>
      <c r="H25" s="1713"/>
      <c r="I25" s="1714"/>
      <c r="J25" s="1714"/>
      <c r="K25" s="1714"/>
      <c r="L25" s="1714"/>
      <c r="M25" s="1716"/>
      <c r="N25" s="1713"/>
      <c r="O25" s="1714"/>
      <c r="P25" s="1714"/>
      <c r="Q25" s="1714"/>
      <c r="R25" s="1714"/>
      <c r="S25" s="1716"/>
      <c r="T25" s="1713"/>
      <c r="U25" s="1714"/>
      <c r="V25" s="1714"/>
      <c r="W25" s="1714"/>
      <c r="X25" s="1714"/>
      <c r="Y25" s="1716"/>
      <c r="Z25" s="1713"/>
      <c r="AA25" s="1714"/>
      <c r="AB25" s="1714"/>
      <c r="AC25" s="1714"/>
      <c r="AD25" s="1714"/>
      <c r="AE25" s="1716"/>
      <c r="AF25" s="1713"/>
      <c r="AG25" s="1714"/>
      <c r="AH25" s="1714"/>
      <c r="AI25" s="1714"/>
      <c r="AJ25" s="1714"/>
      <c r="AK25" s="1716"/>
      <c r="AL25" s="1713"/>
      <c r="AM25" s="1714"/>
      <c r="AN25" s="1714"/>
      <c r="AO25" s="1714"/>
      <c r="AP25" s="1714"/>
      <c r="AQ25" s="1716"/>
      <c r="AR25" s="1713"/>
      <c r="AS25" s="1714"/>
      <c r="AT25" s="1714"/>
      <c r="AU25" s="1714"/>
      <c r="AV25" s="1714"/>
      <c r="AW25" s="1716"/>
      <c r="AX25" s="1713"/>
      <c r="AY25" s="1714"/>
      <c r="AZ25" s="1714"/>
      <c r="BA25" s="1716"/>
      <c r="BB25" s="1713"/>
      <c r="BC25" s="1712"/>
      <c r="BD25" s="1712"/>
      <c r="BE25" s="1736"/>
      <c r="BF25" s="1717"/>
      <c r="BG25" s="1714"/>
      <c r="BH25" s="1716"/>
      <c r="BI25" s="1711">
        <f>COUNTA(D25:BH25)</f>
        <v>0</v>
      </c>
    </row>
    <row r="26" spans="2:61">
      <c r="B26" s="438">
        <v>17</v>
      </c>
      <c r="C26" s="1730" t="s">
        <v>573</v>
      </c>
      <c r="D26" s="1713"/>
      <c r="E26" s="1714"/>
      <c r="F26" s="1714"/>
      <c r="G26" s="1715"/>
      <c r="H26" s="1713"/>
      <c r="I26" s="1714"/>
      <c r="J26" s="1714"/>
      <c r="K26" s="1714"/>
      <c r="L26" s="1714"/>
      <c r="M26" s="1716"/>
      <c r="N26" s="1713"/>
      <c r="O26" s="1714"/>
      <c r="P26" s="1714"/>
      <c r="Q26" s="1714"/>
      <c r="R26" s="1714"/>
      <c r="S26" s="1716"/>
      <c r="T26" s="1713"/>
      <c r="U26" s="1714"/>
      <c r="V26" s="1714"/>
      <c r="W26" s="1714"/>
      <c r="X26" s="1714"/>
      <c r="Y26" s="1716"/>
      <c r="Z26" s="1713"/>
      <c r="AA26" s="1714"/>
      <c r="AB26" s="1714"/>
      <c r="AC26" s="1714"/>
      <c r="AD26" s="1714"/>
      <c r="AE26" s="1716"/>
      <c r="AF26" s="1713"/>
      <c r="AG26" s="1714"/>
      <c r="AH26" s="1714"/>
      <c r="AI26" s="1714"/>
      <c r="AJ26" s="1714"/>
      <c r="AK26" s="1716"/>
      <c r="AL26" s="1713"/>
      <c r="AM26" s="1714"/>
      <c r="AN26" s="1714"/>
      <c r="AO26" s="1714"/>
      <c r="AP26" s="1714"/>
      <c r="AQ26" s="1716"/>
      <c r="AR26" s="1713"/>
      <c r="AS26" s="1714"/>
      <c r="AT26" s="1714"/>
      <c r="AU26" s="1714"/>
      <c r="AV26" s="1714"/>
      <c r="AW26" s="1716"/>
      <c r="AX26" s="1713"/>
      <c r="AY26" s="1714"/>
      <c r="AZ26" s="1714"/>
      <c r="BA26" s="1716"/>
      <c r="BB26" s="1713"/>
      <c r="BC26" s="1712"/>
      <c r="BD26" s="1712"/>
      <c r="BE26" s="1736"/>
      <c r="BF26" s="1717"/>
      <c r="BG26" s="1714"/>
      <c r="BH26" s="1716"/>
      <c r="BI26" s="1711">
        <f>COUNTA(D26:BH26)</f>
        <v>0</v>
      </c>
    </row>
    <row r="27" spans="2:61">
      <c r="B27" s="438">
        <v>18</v>
      </c>
      <c r="C27" s="1730" t="s">
        <v>164</v>
      </c>
      <c r="D27" s="1713"/>
      <c r="E27" s="1714"/>
      <c r="F27" s="1714"/>
      <c r="G27" s="1715"/>
      <c r="H27" s="1713"/>
      <c r="I27" s="1714"/>
      <c r="J27" s="1714"/>
      <c r="K27" s="1714"/>
      <c r="L27" s="1714"/>
      <c r="M27" s="1716"/>
      <c r="N27" s="1713"/>
      <c r="O27" s="1714"/>
      <c r="P27" s="1714"/>
      <c r="Q27" s="1714"/>
      <c r="R27" s="1714"/>
      <c r="S27" s="1716"/>
      <c r="T27" s="1713"/>
      <c r="U27" s="1714"/>
      <c r="V27" s="1714"/>
      <c r="W27" s="1714"/>
      <c r="X27" s="1714"/>
      <c r="Y27" s="1716"/>
      <c r="Z27" s="1713"/>
      <c r="AA27" s="1714"/>
      <c r="AB27" s="1714"/>
      <c r="AC27" s="1714"/>
      <c r="AD27" s="1714"/>
      <c r="AE27" s="1716"/>
      <c r="AF27" s="1713"/>
      <c r="AG27" s="1714"/>
      <c r="AH27" s="1714"/>
      <c r="AI27" s="1714"/>
      <c r="AJ27" s="1714"/>
      <c r="AK27" s="1716"/>
      <c r="AL27" s="1713"/>
      <c r="AM27" s="1714"/>
      <c r="AN27" s="1714"/>
      <c r="AO27" s="1714"/>
      <c r="AP27" s="1714"/>
      <c r="AQ27" s="1716"/>
      <c r="AR27" s="1713"/>
      <c r="AS27" s="1714"/>
      <c r="AT27" s="1714"/>
      <c r="AU27" s="1714"/>
      <c r="AV27" s="1714"/>
      <c r="AW27" s="1716"/>
      <c r="AX27" s="1713"/>
      <c r="AY27" s="1714"/>
      <c r="AZ27" s="1714"/>
      <c r="BA27" s="1716"/>
      <c r="BB27" s="1713"/>
      <c r="BC27" s="1712"/>
      <c r="BD27" s="1712"/>
      <c r="BE27" s="1736"/>
      <c r="BF27" s="1717"/>
      <c r="BG27" s="1714"/>
      <c r="BH27" s="1716"/>
      <c r="BI27" s="1711">
        <f>COUNTA(D27:BH27)</f>
        <v>0</v>
      </c>
    </row>
    <row r="28" spans="2:61">
      <c r="B28" s="438">
        <v>19</v>
      </c>
      <c r="C28" s="1730" t="s">
        <v>62</v>
      </c>
      <c r="D28" s="1713"/>
      <c r="E28" s="1714"/>
      <c r="F28" s="1714"/>
      <c r="G28" s="1715"/>
      <c r="H28" s="1713"/>
      <c r="I28" s="1714"/>
      <c r="J28" s="1714"/>
      <c r="K28" s="1714"/>
      <c r="L28" s="1714"/>
      <c r="M28" s="1716"/>
      <c r="N28" s="1713"/>
      <c r="O28" s="1714"/>
      <c r="P28" s="1714"/>
      <c r="Q28" s="1714"/>
      <c r="R28" s="1714"/>
      <c r="S28" s="1716"/>
      <c r="T28" s="1713"/>
      <c r="U28" s="1714"/>
      <c r="V28" s="1714"/>
      <c r="W28" s="1714"/>
      <c r="X28" s="1714"/>
      <c r="Y28" s="1716"/>
      <c r="Z28" s="1713"/>
      <c r="AA28" s="1714"/>
      <c r="AB28" s="1714"/>
      <c r="AC28" s="1714"/>
      <c r="AD28" s="1714"/>
      <c r="AE28" s="1716"/>
      <c r="AF28" s="1713"/>
      <c r="AG28" s="1714"/>
      <c r="AH28" s="1714"/>
      <c r="AI28" s="1714"/>
      <c r="AJ28" s="1714"/>
      <c r="AK28" s="1716"/>
      <c r="AL28" s="1713"/>
      <c r="AM28" s="1714"/>
      <c r="AN28" s="1714"/>
      <c r="AO28" s="1714"/>
      <c r="AP28" s="1714"/>
      <c r="AQ28" s="1716"/>
      <c r="AR28" s="1713"/>
      <c r="AS28" s="1714"/>
      <c r="AT28" s="1714"/>
      <c r="AU28" s="1714"/>
      <c r="AV28" s="1714"/>
      <c r="AW28" s="1716"/>
      <c r="AX28" s="1713"/>
      <c r="AY28" s="1714"/>
      <c r="AZ28" s="1714"/>
      <c r="BA28" s="1716"/>
      <c r="BB28" s="1713"/>
      <c r="BC28" s="1712"/>
      <c r="BD28" s="1712"/>
      <c r="BE28" s="1736"/>
      <c r="BF28" s="1717"/>
      <c r="BG28" s="1714"/>
      <c r="BH28" s="1716"/>
      <c r="BI28" s="1711">
        <f>COUNTA(D28:BH28)</f>
        <v>0</v>
      </c>
    </row>
    <row r="29" spans="2:61">
      <c r="B29" s="438">
        <v>20</v>
      </c>
      <c r="C29" s="1730" t="s">
        <v>63</v>
      </c>
      <c r="D29" s="1713"/>
      <c r="E29" s="1714"/>
      <c r="F29" s="1714"/>
      <c r="G29" s="1715"/>
      <c r="H29" s="1713"/>
      <c r="I29" s="1714"/>
      <c r="J29" s="1714"/>
      <c r="K29" s="1714"/>
      <c r="L29" s="1714"/>
      <c r="M29" s="1716"/>
      <c r="N29" s="1713"/>
      <c r="O29" s="1714"/>
      <c r="P29" s="1714"/>
      <c r="Q29" s="1714"/>
      <c r="R29" s="1714"/>
      <c r="S29" s="1716"/>
      <c r="T29" s="1713"/>
      <c r="U29" s="1714"/>
      <c r="V29" s="1714"/>
      <c r="W29" s="1714"/>
      <c r="X29" s="1714"/>
      <c r="Y29" s="1716"/>
      <c r="Z29" s="1713"/>
      <c r="AA29" s="1714"/>
      <c r="AB29" s="1714"/>
      <c r="AC29" s="1714"/>
      <c r="AD29" s="1714"/>
      <c r="AE29" s="1716"/>
      <c r="AF29" s="1713"/>
      <c r="AG29" s="1714"/>
      <c r="AH29" s="1714"/>
      <c r="AI29" s="1714"/>
      <c r="AJ29" s="1714"/>
      <c r="AK29" s="1716"/>
      <c r="AL29" s="1713"/>
      <c r="AM29" s="1714"/>
      <c r="AN29" s="1714"/>
      <c r="AO29" s="1714"/>
      <c r="AP29" s="1714"/>
      <c r="AQ29" s="1716"/>
      <c r="AR29" s="1713"/>
      <c r="AS29" s="1714"/>
      <c r="AT29" s="1714"/>
      <c r="AU29" s="1714"/>
      <c r="AV29" s="1714"/>
      <c r="AW29" s="1716"/>
      <c r="AX29" s="1713"/>
      <c r="AY29" s="1714"/>
      <c r="AZ29" s="1714"/>
      <c r="BA29" s="1716"/>
      <c r="BB29" s="1713"/>
      <c r="BC29" s="1712"/>
      <c r="BD29" s="1712"/>
      <c r="BE29" s="1736"/>
      <c r="BF29" s="1717"/>
      <c r="BG29" s="1714"/>
      <c r="BH29" s="1716"/>
      <c r="BI29" s="1711">
        <f>COUNTA(D29:BH29)</f>
        <v>0</v>
      </c>
    </row>
    <row r="30" spans="2:61">
      <c r="B30" s="438">
        <v>21</v>
      </c>
      <c r="C30" s="1730" t="s">
        <v>574</v>
      </c>
      <c r="D30" s="1713"/>
      <c r="E30" s="1714"/>
      <c r="F30" s="1714"/>
      <c r="G30" s="1715"/>
      <c r="H30" s="1713"/>
      <c r="I30" s="1714"/>
      <c r="J30" s="1714"/>
      <c r="K30" s="1714"/>
      <c r="L30" s="1714"/>
      <c r="M30" s="1716"/>
      <c r="N30" s="1713"/>
      <c r="O30" s="1714"/>
      <c r="P30" s="1714"/>
      <c r="Q30" s="1714"/>
      <c r="R30" s="1714"/>
      <c r="S30" s="1716"/>
      <c r="T30" s="1713"/>
      <c r="U30" s="1714"/>
      <c r="V30" s="1714"/>
      <c r="W30" s="1714"/>
      <c r="X30" s="1714"/>
      <c r="Y30" s="1716"/>
      <c r="Z30" s="1713"/>
      <c r="AA30" s="1714"/>
      <c r="AB30" s="1714"/>
      <c r="AC30" s="1714"/>
      <c r="AD30" s="1714"/>
      <c r="AE30" s="1716"/>
      <c r="AF30" s="1713"/>
      <c r="AG30" s="1714"/>
      <c r="AH30" s="1714"/>
      <c r="AI30" s="1714"/>
      <c r="AJ30" s="1714"/>
      <c r="AK30" s="1716"/>
      <c r="AL30" s="1713"/>
      <c r="AM30" s="1714"/>
      <c r="AN30" s="1714"/>
      <c r="AO30" s="1714"/>
      <c r="AP30" s="1714"/>
      <c r="AQ30" s="1716"/>
      <c r="AR30" s="1713"/>
      <c r="AS30" s="1714"/>
      <c r="AT30" s="1714"/>
      <c r="AU30" s="1714"/>
      <c r="AV30" s="1714"/>
      <c r="AW30" s="1716"/>
      <c r="AX30" s="1713"/>
      <c r="AY30" s="1714"/>
      <c r="AZ30" s="1714"/>
      <c r="BA30" s="1716"/>
      <c r="BB30" s="1713"/>
      <c r="BC30" s="1712"/>
      <c r="BD30" s="1712"/>
      <c r="BE30" s="1736"/>
      <c r="BF30" s="1717"/>
      <c r="BG30" s="1714"/>
      <c r="BH30" s="1716"/>
      <c r="BI30" s="1711">
        <f>COUNTA(D30:BH30)</f>
        <v>0</v>
      </c>
    </row>
    <row r="31" spans="2:61">
      <c r="B31" s="438">
        <v>22</v>
      </c>
      <c r="C31" s="1730" t="s">
        <v>58</v>
      </c>
      <c r="D31" s="1713"/>
      <c r="E31" s="1714"/>
      <c r="F31" s="1714"/>
      <c r="G31" s="1715"/>
      <c r="H31" s="1713"/>
      <c r="I31" s="1714"/>
      <c r="J31" s="1714"/>
      <c r="K31" s="1714"/>
      <c r="L31" s="1714"/>
      <c r="M31" s="1716"/>
      <c r="N31" s="1713"/>
      <c r="O31" s="1714"/>
      <c r="P31" s="1714"/>
      <c r="Q31" s="1714"/>
      <c r="R31" s="1714"/>
      <c r="S31" s="1716"/>
      <c r="T31" s="1713"/>
      <c r="U31" s="1714"/>
      <c r="V31" s="1714"/>
      <c r="W31" s="1714"/>
      <c r="X31" s="1714"/>
      <c r="Y31" s="1716"/>
      <c r="Z31" s="1713"/>
      <c r="AA31" s="1714"/>
      <c r="AB31" s="1714"/>
      <c r="AC31" s="1714"/>
      <c r="AD31" s="1714"/>
      <c r="AE31" s="1716"/>
      <c r="AF31" s="1713"/>
      <c r="AG31" s="1714"/>
      <c r="AH31" s="1714"/>
      <c r="AI31" s="1714"/>
      <c r="AJ31" s="1714"/>
      <c r="AK31" s="1716"/>
      <c r="AL31" s="1713"/>
      <c r="AM31" s="1714"/>
      <c r="AN31" s="1714"/>
      <c r="AO31" s="1714"/>
      <c r="AP31" s="1714"/>
      <c r="AQ31" s="1716"/>
      <c r="AR31" s="1713"/>
      <c r="AS31" s="1714"/>
      <c r="AT31" s="1714"/>
      <c r="AU31" s="1714"/>
      <c r="AV31" s="1714"/>
      <c r="AW31" s="1716"/>
      <c r="AX31" s="1713"/>
      <c r="AY31" s="1714"/>
      <c r="AZ31" s="1714"/>
      <c r="BA31" s="1716"/>
      <c r="BB31" s="1713"/>
      <c r="BC31" s="1712"/>
      <c r="BD31" s="1712"/>
      <c r="BE31" s="1736"/>
      <c r="BF31" s="1717"/>
      <c r="BG31" s="1714"/>
      <c r="BH31" s="1716"/>
      <c r="BI31" s="1711">
        <f>COUNTA(D31:BH31)</f>
        <v>0</v>
      </c>
    </row>
    <row r="32" spans="2:61">
      <c r="B32" s="438">
        <v>23</v>
      </c>
      <c r="C32" s="1730" t="s">
        <v>191</v>
      </c>
      <c r="D32" s="1713"/>
      <c r="E32" s="1714"/>
      <c r="F32" s="1714"/>
      <c r="G32" s="1715"/>
      <c r="H32" s="1713"/>
      <c r="I32" s="1714"/>
      <c r="J32" s="1714"/>
      <c r="K32" s="1714"/>
      <c r="L32" s="1714"/>
      <c r="M32" s="1716"/>
      <c r="N32" s="1713"/>
      <c r="O32" s="1714"/>
      <c r="P32" s="1714"/>
      <c r="Q32" s="1714"/>
      <c r="R32" s="1714"/>
      <c r="S32" s="1716"/>
      <c r="T32" s="1713"/>
      <c r="U32" s="1714"/>
      <c r="V32" s="1714"/>
      <c r="W32" s="1714"/>
      <c r="X32" s="1714"/>
      <c r="Y32" s="1716"/>
      <c r="Z32" s="1713"/>
      <c r="AA32" s="1714"/>
      <c r="AB32" s="1714"/>
      <c r="AC32" s="1714"/>
      <c r="AD32" s="1714"/>
      <c r="AE32" s="1716"/>
      <c r="AF32" s="1713"/>
      <c r="AG32" s="1714"/>
      <c r="AH32" s="1714"/>
      <c r="AI32" s="1714"/>
      <c r="AJ32" s="1714"/>
      <c r="AK32" s="1716"/>
      <c r="AL32" s="1713"/>
      <c r="AM32" s="1714"/>
      <c r="AN32" s="1714"/>
      <c r="AO32" s="1714"/>
      <c r="AP32" s="1714"/>
      <c r="AQ32" s="1716"/>
      <c r="AR32" s="1713"/>
      <c r="AS32" s="1714"/>
      <c r="AT32" s="1714"/>
      <c r="AU32" s="1714"/>
      <c r="AV32" s="1714"/>
      <c r="AW32" s="1716"/>
      <c r="AX32" s="1713"/>
      <c r="AY32" s="1714"/>
      <c r="AZ32" s="1714"/>
      <c r="BA32" s="1716"/>
      <c r="BB32" s="1713"/>
      <c r="BC32" s="1712"/>
      <c r="BD32" s="1712"/>
      <c r="BE32" s="1736"/>
      <c r="BF32" s="1717"/>
      <c r="BG32" s="1714"/>
      <c r="BH32" s="1716"/>
      <c r="BI32" s="1711">
        <f>COUNTA(D32:BH32)</f>
        <v>0</v>
      </c>
    </row>
    <row r="33" spans="2:61">
      <c r="B33" s="438">
        <v>24</v>
      </c>
      <c r="C33" s="1730" t="s">
        <v>55</v>
      </c>
      <c r="D33" s="1713"/>
      <c r="E33" s="1714"/>
      <c r="F33" s="1714"/>
      <c r="G33" s="1715"/>
      <c r="H33" s="1713"/>
      <c r="I33" s="1714"/>
      <c r="J33" s="1714"/>
      <c r="K33" s="1714"/>
      <c r="L33" s="1714"/>
      <c r="M33" s="1716"/>
      <c r="N33" s="1713"/>
      <c r="O33" s="1714"/>
      <c r="P33" s="1714"/>
      <c r="Q33" s="1714"/>
      <c r="R33" s="1714"/>
      <c r="S33" s="1716"/>
      <c r="T33" s="1713"/>
      <c r="U33" s="1714"/>
      <c r="V33" s="1714"/>
      <c r="W33" s="1714"/>
      <c r="X33" s="1714"/>
      <c r="Y33" s="1716"/>
      <c r="Z33" s="1713"/>
      <c r="AA33" s="1714"/>
      <c r="AB33" s="1714"/>
      <c r="AC33" s="1714"/>
      <c r="AD33" s="1714"/>
      <c r="AE33" s="1716"/>
      <c r="AF33" s="1713"/>
      <c r="AG33" s="1714"/>
      <c r="AH33" s="1714"/>
      <c r="AI33" s="1714"/>
      <c r="AJ33" s="1714"/>
      <c r="AK33" s="1716"/>
      <c r="AL33" s="1713"/>
      <c r="AM33" s="1714"/>
      <c r="AN33" s="1714"/>
      <c r="AO33" s="1714"/>
      <c r="AP33" s="1714"/>
      <c r="AQ33" s="1716"/>
      <c r="AR33" s="1713"/>
      <c r="AS33" s="1714"/>
      <c r="AT33" s="1714"/>
      <c r="AU33" s="1714"/>
      <c r="AV33" s="1714"/>
      <c r="AW33" s="1716"/>
      <c r="AX33" s="1713"/>
      <c r="AY33" s="1714"/>
      <c r="AZ33" s="1714"/>
      <c r="BA33" s="1716"/>
      <c r="BB33" s="1713"/>
      <c r="BC33" s="1712"/>
      <c r="BD33" s="1712"/>
      <c r="BE33" s="1736"/>
      <c r="BF33" s="1717"/>
      <c r="BG33" s="1714"/>
      <c r="BH33" s="1716"/>
      <c r="BI33" s="1711">
        <f>COUNTA(D33:BH33)</f>
        <v>0</v>
      </c>
    </row>
    <row r="34" spans="2:61">
      <c r="B34" s="438">
        <v>31</v>
      </c>
      <c r="C34" s="1730" t="s">
        <v>466</v>
      </c>
      <c r="D34" s="1713"/>
      <c r="E34" s="1714"/>
      <c r="F34" s="1714"/>
      <c r="G34" s="1715"/>
      <c r="H34" s="1713"/>
      <c r="I34" s="1714"/>
      <c r="J34" s="1714"/>
      <c r="K34" s="1714"/>
      <c r="L34" s="1714"/>
      <c r="M34" s="1716"/>
      <c r="N34" s="1713"/>
      <c r="O34" s="1714"/>
      <c r="P34" s="1714"/>
      <c r="Q34" s="1714"/>
      <c r="R34" s="1714"/>
      <c r="S34" s="1716"/>
      <c r="T34" s="1713"/>
      <c r="U34" s="1714"/>
      <c r="V34" s="1714"/>
      <c r="W34" s="1714"/>
      <c r="X34" s="1714"/>
      <c r="Y34" s="1716"/>
      <c r="Z34" s="1713"/>
      <c r="AA34" s="1714"/>
      <c r="AB34" s="1714"/>
      <c r="AC34" s="1714"/>
      <c r="AD34" s="1714"/>
      <c r="AE34" s="1716"/>
      <c r="AF34" s="1713"/>
      <c r="AG34" s="1714"/>
      <c r="AH34" s="1714"/>
      <c r="AI34" s="1714"/>
      <c r="AJ34" s="1714"/>
      <c r="AK34" s="1716"/>
      <c r="AL34" s="1713"/>
      <c r="AM34" s="1714"/>
      <c r="AN34" s="1714"/>
      <c r="AO34" s="1714"/>
      <c r="AP34" s="1714"/>
      <c r="AQ34" s="1716"/>
      <c r="AR34" s="1713"/>
      <c r="AS34" s="1714"/>
      <c r="AT34" s="1714"/>
      <c r="AU34" s="1714"/>
      <c r="AV34" s="1714"/>
      <c r="AW34" s="1716"/>
      <c r="AX34" s="1713"/>
      <c r="AY34" s="1714"/>
      <c r="AZ34" s="1714"/>
      <c r="BA34" s="1716"/>
      <c r="BB34" s="1713"/>
      <c r="BC34" s="1712"/>
      <c r="BD34" s="1712"/>
      <c r="BE34" s="1736"/>
      <c r="BF34" s="1717"/>
      <c r="BG34" s="1714"/>
      <c r="BH34" s="1716"/>
      <c r="BI34" s="1711">
        <f>COUNTA(D34:BH34)</f>
        <v>0</v>
      </c>
    </row>
    <row r="35" spans="2:61">
      <c r="B35" s="438">
        <v>32</v>
      </c>
      <c r="C35" s="1731"/>
      <c r="D35" s="1713"/>
      <c r="E35" s="1714"/>
      <c r="F35" s="1714"/>
      <c r="G35" s="1715"/>
      <c r="H35" s="1713"/>
      <c r="I35" s="1714"/>
      <c r="J35" s="1714"/>
      <c r="K35" s="1714"/>
      <c r="L35" s="1714"/>
      <c r="M35" s="1716"/>
      <c r="N35" s="1713"/>
      <c r="O35" s="1714"/>
      <c r="P35" s="1714"/>
      <c r="Q35" s="1714"/>
      <c r="R35" s="1714"/>
      <c r="S35" s="1716"/>
      <c r="T35" s="1713"/>
      <c r="U35" s="1714"/>
      <c r="V35" s="1714"/>
      <c r="W35" s="1714"/>
      <c r="X35" s="1714"/>
      <c r="Y35" s="1716"/>
      <c r="Z35" s="1713"/>
      <c r="AA35" s="1714"/>
      <c r="AB35" s="1714"/>
      <c r="AC35" s="1714"/>
      <c r="AD35" s="1714"/>
      <c r="AE35" s="1716"/>
      <c r="AF35" s="1713"/>
      <c r="AG35" s="1714"/>
      <c r="AH35" s="1714"/>
      <c r="AI35" s="1714"/>
      <c r="AJ35" s="1714"/>
      <c r="AK35" s="1716"/>
      <c r="AL35" s="1713"/>
      <c r="AM35" s="1714"/>
      <c r="AN35" s="1714"/>
      <c r="AO35" s="1714"/>
      <c r="AP35" s="1714"/>
      <c r="AQ35" s="1716"/>
      <c r="AR35" s="1713"/>
      <c r="AS35" s="1714"/>
      <c r="AT35" s="1714"/>
      <c r="AU35" s="1714"/>
      <c r="AV35" s="1714"/>
      <c r="AW35" s="1716"/>
      <c r="AX35" s="1713"/>
      <c r="AY35" s="1714"/>
      <c r="AZ35" s="1714"/>
      <c r="BA35" s="1716"/>
      <c r="BB35" s="1713"/>
      <c r="BC35" s="1712"/>
      <c r="BD35" s="1712"/>
      <c r="BE35" s="1736"/>
      <c r="BF35" s="1717"/>
      <c r="BG35" s="1714"/>
      <c r="BH35" s="1716"/>
      <c r="BI35" s="1711">
        <f>COUNTA(D35:BH35)</f>
        <v>0</v>
      </c>
    </row>
    <row r="36" spans="2:61">
      <c r="B36" s="438">
        <v>33</v>
      </c>
      <c r="C36" s="1731"/>
      <c r="D36" s="1719"/>
      <c r="E36" s="1720"/>
      <c r="F36" s="1720"/>
      <c r="G36" s="1722"/>
      <c r="H36" s="1734"/>
      <c r="I36" s="1718"/>
      <c r="J36" s="1718"/>
      <c r="K36" s="1718"/>
      <c r="L36" s="1718"/>
      <c r="M36" s="1735"/>
      <c r="N36" s="1734"/>
      <c r="O36" s="1718"/>
      <c r="P36" s="1718"/>
      <c r="Q36" s="1718"/>
      <c r="R36" s="1718"/>
      <c r="S36" s="1735"/>
      <c r="T36" s="1734"/>
      <c r="U36" s="1718"/>
      <c r="V36" s="1718"/>
      <c r="W36" s="1718"/>
      <c r="X36" s="1718"/>
      <c r="Y36" s="1735"/>
      <c r="Z36" s="1734"/>
      <c r="AA36" s="1718"/>
      <c r="AB36" s="1718"/>
      <c r="AC36" s="1718"/>
      <c r="AD36" s="1718"/>
      <c r="AE36" s="1735"/>
      <c r="AF36" s="1734"/>
      <c r="AG36" s="1718"/>
      <c r="AH36" s="1718"/>
      <c r="AI36" s="1718"/>
      <c r="AJ36" s="1718"/>
      <c r="AK36" s="1735"/>
      <c r="AL36" s="1734"/>
      <c r="AM36" s="1718"/>
      <c r="AN36" s="1718"/>
      <c r="AO36" s="1718"/>
      <c r="AP36" s="1718"/>
      <c r="AQ36" s="1735"/>
      <c r="AR36" s="1734"/>
      <c r="AS36" s="1718"/>
      <c r="AT36" s="1718"/>
      <c r="AU36" s="1718"/>
      <c r="AV36" s="1718"/>
      <c r="AW36" s="1735"/>
      <c r="AX36" s="1734"/>
      <c r="AY36" s="1718"/>
      <c r="AZ36" s="1718"/>
      <c r="BA36" s="1735"/>
      <c r="BB36" s="1734"/>
      <c r="BC36" s="1718"/>
      <c r="BD36" s="1718"/>
      <c r="BE36" s="1735"/>
      <c r="BF36" s="1723"/>
      <c r="BG36" s="1720"/>
      <c r="BH36" s="1721"/>
      <c r="BI36" s="1711">
        <f>COUNTA(D36:BH36)</f>
        <v>0</v>
      </c>
    </row>
    <row r="37" spans="2:61">
      <c r="B37" s="438">
        <v>34</v>
      </c>
      <c r="C37" s="1732"/>
      <c r="D37" s="1719"/>
      <c r="E37" s="1720"/>
      <c r="F37" s="1720"/>
      <c r="G37" s="1722"/>
      <c r="H37" s="1719"/>
      <c r="I37" s="1720"/>
      <c r="J37" s="1720"/>
      <c r="K37" s="1720"/>
      <c r="L37" s="1720"/>
      <c r="M37" s="1721"/>
      <c r="N37" s="1719"/>
      <c r="O37" s="1720"/>
      <c r="P37" s="1720"/>
      <c r="Q37" s="1720"/>
      <c r="R37" s="1720"/>
      <c r="S37" s="1721"/>
      <c r="T37" s="1719"/>
      <c r="U37" s="1720"/>
      <c r="V37" s="1720"/>
      <c r="W37" s="1720"/>
      <c r="X37" s="1720"/>
      <c r="Y37" s="1721"/>
      <c r="Z37" s="1719"/>
      <c r="AA37" s="1720"/>
      <c r="AB37" s="1720"/>
      <c r="AC37" s="1720"/>
      <c r="AD37" s="1720"/>
      <c r="AE37" s="1721"/>
      <c r="AF37" s="1719"/>
      <c r="AG37" s="1720"/>
      <c r="AH37" s="1720"/>
      <c r="AI37" s="1720"/>
      <c r="AJ37" s="1720"/>
      <c r="AK37" s="1721"/>
      <c r="AL37" s="1719"/>
      <c r="AM37" s="1720"/>
      <c r="AN37" s="1720"/>
      <c r="AO37" s="1720"/>
      <c r="AP37" s="1720"/>
      <c r="AQ37" s="1721"/>
      <c r="AR37" s="1719"/>
      <c r="AS37" s="1720"/>
      <c r="AT37" s="1720"/>
      <c r="AU37" s="1720"/>
      <c r="AV37" s="1720"/>
      <c r="AW37" s="1721"/>
      <c r="AX37" s="1719"/>
      <c r="AY37" s="1720"/>
      <c r="AZ37" s="1720"/>
      <c r="BA37" s="1721"/>
      <c r="BB37" s="1719"/>
      <c r="BC37" s="1720"/>
      <c r="BD37" s="1720"/>
      <c r="BE37" s="1721"/>
      <c r="BF37" s="1723"/>
      <c r="BG37" s="1720"/>
      <c r="BH37" s="1721"/>
      <c r="BI37" s="1711">
        <f>COUNTA(D37:BH37)</f>
        <v>0</v>
      </c>
    </row>
    <row r="38" spans="2:61">
      <c r="B38" s="438">
        <v>35</v>
      </c>
      <c r="C38" s="1732"/>
      <c r="D38" s="1719"/>
      <c r="E38" s="1720"/>
      <c r="F38" s="1720"/>
      <c r="G38" s="1722"/>
      <c r="H38" s="1719"/>
      <c r="I38" s="1720"/>
      <c r="J38" s="1720"/>
      <c r="K38" s="1720"/>
      <c r="L38" s="1720"/>
      <c r="M38" s="1721"/>
      <c r="N38" s="1719"/>
      <c r="O38" s="1720"/>
      <c r="P38" s="1720"/>
      <c r="Q38" s="1720"/>
      <c r="R38" s="1720"/>
      <c r="S38" s="1721"/>
      <c r="T38" s="1719"/>
      <c r="U38" s="1720"/>
      <c r="V38" s="1720"/>
      <c r="W38" s="1720"/>
      <c r="X38" s="1720"/>
      <c r="Y38" s="1721"/>
      <c r="Z38" s="1719"/>
      <c r="AA38" s="1720"/>
      <c r="AB38" s="1720"/>
      <c r="AC38" s="1720"/>
      <c r="AD38" s="1720"/>
      <c r="AE38" s="1721"/>
      <c r="AF38" s="1719"/>
      <c r="AG38" s="1720"/>
      <c r="AH38" s="1720"/>
      <c r="AI38" s="1720"/>
      <c r="AJ38" s="1720"/>
      <c r="AK38" s="1721"/>
      <c r="AL38" s="1719"/>
      <c r="AM38" s="1720"/>
      <c r="AN38" s="1720"/>
      <c r="AO38" s="1720"/>
      <c r="AP38" s="1720"/>
      <c r="AQ38" s="1721"/>
      <c r="AR38" s="1719"/>
      <c r="AS38" s="1720"/>
      <c r="AT38" s="1720"/>
      <c r="AU38" s="1720"/>
      <c r="AV38" s="1720"/>
      <c r="AW38" s="1721"/>
      <c r="AX38" s="1719"/>
      <c r="AY38" s="1720"/>
      <c r="AZ38" s="1720"/>
      <c r="BA38" s="1721"/>
      <c r="BB38" s="1719"/>
      <c r="BC38" s="1720"/>
      <c r="BD38" s="1720"/>
      <c r="BE38" s="1721"/>
      <c r="BF38" s="1723"/>
      <c r="BG38" s="1720"/>
      <c r="BH38" s="1721"/>
      <c r="BI38" s="1711">
        <f>COUNTA(D38:BH38)</f>
        <v>0</v>
      </c>
    </row>
    <row r="39" spans="2:61">
      <c r="B39" s="438">
        <v>36</v>
      </c>
      <c r="C39" s="1732"/>
      <c r="D39" s="1719"/>
      <c r="E39" s="1720"/>
      <c r="F39" s="1720"/>
      <c r="G39" s="1722"/>
      <c r="H39" s="1719"/>
      <c r="I39" s="1720"/>
      <c r="J39" s="1720"/>
      <c r="K39" s="1720"/>
      <c r="L39" s="1720"/>
      <c r="M39" s="1721"/>
      <c r="N39" s="1719"/>
      <c r="O39" s="1720"/>
      <c r="P39" s="1720"/>
      <c r="Q39" s="1720"/>
      <c r="R39" s="1720"/>
      <c r="S39" s="1721"/>
      <c r="T39" s="1719"/>
      <c r="U39" s="1720"/>
      <c r="V39" s="1720"/>
      <c r="W39" s="1720"/>
      <c r="X39" s="1720"/>
      <c r="Y39" s="1721"/>
      <c r="Z39" s="1719"/>
      <c r="AA39" s="1720"/>
      <c r="AB39" s="1720"/>
      <c r="AC39" s="1720"/>
      <c r="AD39" s="1720"/>
      <c r="AE39" s="1721"/>
      <c r="AF39" s="1719"/>
      <c r="AG39" s="1720"/>
      <c r="AH39" s="1720"/>
      <c r="AI39" s="1720"/>
      <c r="AJ39" s="1720"/>
      <c r="AK39" s="1721"/>
      <c r="AL39" s="1719"/>
      <c r="AM39" s="1720"/>
      <c r="AN39" s="1720"/>
      <c r="AO39" s="1720"/>
      <c r="AP39" s="1720"/>
      <c r="AQ39" s="1721"/>
      <c r="AR39" s="1719"/>
      <c r="AS39" s="1720"/>
      <c r="AT39" s="1720"/>
      <c r="AU39" s="1720"/>
      <c r="AV39" s="1720"/>
      <c r="AW39" s="1721"/>
      <c r="AX39" s="1719"/>
      <c r="AY39" s="1720"/>
      <c r="AZ39" s="1720"/>
      <c r="BA39" s="1721"/>
      <c r="BB39" s="1719"/>
      <c r="BC39" s="1720"/>
      <c r="BD39" s="1720"/>
      <c r="BE39" s="1721"/>
      <c r="BF39" s="1723"/>
      <c r="BG39" s="1720"/>
      <c r="BH39" s="1721"/>
      <c r="BI39" s="1711">
        <f>COUNTA(D39:BH39)</f>
        <v>0</v>
      </c>
    </row>
    <row r="40" spans="2:61">
      <c r="B40" s="438">
        <v>37</v>
      </c>
      <c r="C40" s="1732"/>
      <c r="D40" s="1719"/>
      <c r="E40" s="1720"/>
      <c r="F40" s="1720"/>
      <c r="G40" s="1722"/>
      <c r="H40" s="1719"/>
      <c r="I40" s="1720"/>
      <c r="J40" s="1720"/>
      <c r="K40" s="1720"/>
      <c r="L40" s="1720"/>
      <c r="M40" s="1721"/>
      <c r="N40" s="1719"/>
      <c r="O40" s="1720"/>
      <c r="P40" s="1720"/>
      <c r="Q40" s="1720"/>
      <c r="R40" s="1720"/>
      <c r="S40" s="1721"/>
      <c r="T40" s="1719"/>
      <c r="U40" s="1720"/>
      <c r="V40" s="1720"/>
      <c r="W40" s="1720"/>
      <c r="X40" s="1720"/>
      <c r="Y40" s="1721"/>
      <c r="Z40" s="1719"/>
      <c r="AA40" s="1720"/>
      <c r="AB40" s="1720"/>
      <c r="AC40" s="1720"/>
      <c r="AD40" s="1720"/>
      <c r="AE40" s="1721"/>
      <c r="AF40" s="1719"/>
      <c r="AG40" s="1720"/>
      <c r="AH40" s="1720"/>
      <c r="AI40" s="1720"/>
      <c r="AJ40" s="1720"/>
      <c r="AK40" s="1721"/>
      <c r="AL40" s="1719"/>
      <c r="AM40" s="1720"/>
      <c r="AN40" s="1720"/>
      <c r="AO40" s="1720"/>
      <c r="AP40" s="1720"/>
      <c r="AQ40" s="1721"/>
      <c r="AR40" s="1719"/>
      <c r="AS40" s="1720"/>
      <c r="AT40" s="1720"/>
      <c r="AU40" s="1720"/>
      <c r="AV40" s="1720"/>
      <c r="AW40" s="1721"/>
      <c r="AX40" s="1719"/>
      <c r="AY40" s="1720"/>
      <c r="AZ40" s="1720"/>
      <c r="BA40" s="1721"/>
      <c r="BB40" s="1719"/>
      <c r="BC40" s="1720"/>
      <c r="BD40" s="1720"/>
      <c r="BE40" s="1721"/>
      <c r="BF40" s="1723"/>
      <c r="BG40" s="1720"/>
      <c r="BH40" s="1721"/>
      <c r="BI40" s="1711">
        <f>COUNTA(D40:BH40)</f>
        <v>0</v>
      </c>
    </row>
    <row r="41" spans="2:61">
      <c r="B41" s="438">
        <v>38</v>
      </c>
      <c r="C41" s="1732"/>
      <c r="D41" s="1719"/>
      <c r="E41" s="1720"/>
      <c r="F41" s="1720"/>
      <c r="G41" s="1722"/>
      <c r="H41" s="1719"/>
      <c r="I41" s="1720"/>
      <c r="J41" s="1720"/>
      <c r="K41" s="1720"/>
      <c r="L41" s="1720"/>
      <c r="M41" s="1721"/>
      <c r="N41" s="1719"/>
      <c r="O41" s="1720"/>
      <c r="P41" s="1720"/>
      <c r="Q41" s="1720"/>
      <c r="R41" s="1720"/>
      <c r="S41" s="1721"/>
      <c r="T41" s="1719"/>
      <c r="U41" s="1720"/>
      <c r="V41" s="1720"/>
      <c r="W41" s="1720"/>
      <c r="X41" s="1720"/>
      <c r="Y41" s="1721"/>
      <c r="Z41" s="1719"/>
      <c r="AA41" s="1720"/>
      <c r="AB41" s="1720"/>
      <c r="AC41" s="1720"/>
      <c r="AD41" s="1720"/>
      <c r="AE41" s="1721"/>
      <c r="AF41" s="1719"/>
      <c r="AG41" s="1720"/>
      <c r="AH41" s="1720"/>
      <c r="AI41" s="1720"/>
      <c r="AJ41" s="1720"/>
      <c r="AK41" s="1721"/>
      <c r="AL41" s="1719"/>
      <c r="AM41" s="1720"/>
      <c r="AN41" s="1720"/>
      <c r="AO41" s="1720"/>
      <c r="AP41" s="1720"/>
      <c r="AQ41" s="1721"/>
      <c r="AR41" s="1719"/>
      <c r="AS41" s="1720"/>
      <c r="AT41" s="1720"/>
      <c r="AU41" s="1720"/>
      <c r="AV41" s="1720"/>
      <c r="AW41" s="1721"/>
      <c r="AX41" s="1719"/>
      <c r="AY41" s="1720"/>
      <c r="AZ41" s="1720"/>
      <c r="BA41" s="1721"/>
      <c r="BB41" s="1719"/>
      <c r="BC41" s="1720"/>
      <c r="BD41" s="1720"/>
      <c r="BE41" s="1721"/>
      <c r="BF41" s="1723"/>
      <c r="BG41" s="1720"/>
      <c r="BH41" s="1721"/>
      <c r="BI41" s="1711">
        <f>COUNTA(D41:BH41)</f>
        <v>0</v>
      </c>
    </row>
    <row r="42" spans="2:61">
      <c r="B42" s="438">
        <v>39</v>
      </c>
      <c r="C42" s="1732"/>
      <c r="D42" s="1719"/>
      <c r="E42" s="1720"/>
      <c r="F42" s="1720"/>
      <c r="G42" s="1722"/>
      <c r="H42" s="1719"/>
      <c r="I42" s="1720"/>
      <c r="J42" s="1720"/>
      <c r="K42" s="1720"/>
      <c r="L42" s="1720"/>
      <c r="M42" s="1721"/>
      <c r="N42" s="1719"/>
      <c r="O42" s="1720"/>
      <c r="P42" s="1720"/>
      <c r="Q42" s="1720"/>
      <c r="R42" s="1720"/>
      <c r="S42" s="1721"/>
      <c r="T42" s="1719"/>
      <c r="U42" s="1720"/>
      <c r="V42" s="1720"/>
      <c r="W42" s="1720"/>
      <c r="X42" s="1720"/>
      <c r="Y42" s="1721"/>
      <c r="Z42" s="1719"/>
      <c r="AA42" s="1720"/>
      <c r="AB42" s="1720"/>
      <c r="AC42" s="1720"/>
      <c r="AD42" s="1720"/>
      <c r="AE42" s="1721"/>
      <c r="AF42" s="1719"/>
      <c r="AG42" s="1720"/>
      <c r="AH42" s="1720"/>
      <c r="AI42" s="1720"/>
      <c r="AJ42" s="1720"/>
      <c r="AK42" s="1721"/>
      <c r="AL42" s="1719"/>
      <c r="AM42" s="1720"/>
      <c r="AN42" s="1720"/>
      <c r="AO42" s="1720"/>
      <c r="AP42" s="1720"/>
      <c r="AQ42" s="1721"/>
      <c r="AR42" s="1719"/>
      <c r="AS42" s="1720"/>
      <c r="AT42" s="1720"/>
      <c r="AU42" s="1720"/>
      <c r="AV42" s="1720"/>
      <c r="AW42" s="1721"/>
      <c r="AX42" s="1719"/>
      <c r="AY42" s="1720"/>
      <c r="AZ42" s="1720"/>
      <c r="BA42" s="1721"/>
      <c r="BB42" s="1719"/>
      <c r="BC42" s="1720"/>
      <c r="BD42" s="1720"/>
      <c r="BE42" s="1721"/>
      <c r="BF42" s="1723"/>
      <c r="BG42" s="1720"/>
      <c r="BH42" s="1721"/>
      <c r="BI42" s="1711">
        <f>COUNTA(D42:BH42)</f>
        <v>0</v>
      </c>
    </row>
    <row r="43" spans="2:61">
      <c r="B43" s="438">
        <v>40</v>
      </c>
      <c r="C43" s="1732"/>
      <c r="D43" s="1719"/>
      <c r="E43" s="1720"/>
      <c r="F43" s="1720"/>
      <c r="G43" s="1722"/>
      <c r="H43" s="1719"/>
      <c r="I43" s="1720"/>
      <c r="J43" s="1720"/>
      <c r="K43" s="1720"/>
      <c r="L43" s="1720"/>
      <c r="M43" s="1721"/>
      <c r="N43" s="1719"/>
      <c r="O43" s="1720"/>
      <c r="P43" s="1720"/>
      <c r="Q43" s="1720"/>
      <c r="R43" s="1720"/>
      <c r="S43" s="1721"/>
      <c r="T43" s="1719"/>
      <c r="U43" s="1720"/>
      <c r="V43" s="1720"/>
      <c r="W43" s="1720"/>
      <c r="X43" s="1720"/>
      <c r="Y43" s="1721"/>
      <c r="Z43" s="1719"/>
      <c r="AA43" s="1720"/>
      <c r="AB43" s="1720"/>
      <c r="AC43" s="1720"/>
      <c r="AD43" s="1720"/>
      <c r="AE43" s="1721"/>
      <c r="AF43" s="1719"/>
      <c r="AG43" s="1720"/>
      <c r="AH43" s="1720"/>
      <c r="AI43" s="1720"/>
      <c r="AJ43" s="1720"/>
      <c r="AK43" s="1721"/>
      <c r="AL43" s="1719"/>
      <c r="AM43" s="1720"/>
      <c r="AN43" s="1720"/>
      <c r="AO43" s="1720"/>
      <c r="AP43" s="1720"/>
      <c r="AQ43" s="1721"/>
      <c r="AR43" s="1719"/>
      <c r="AS43" s="1720"/>
      <c r="AT43" s="1720"/>
      <c r="AU43" s="1720"/>
      <c r="AV43" s="1720"/>
      <c r="AW43" s="1721"/>
      <c r="AX43" s="1719"/>
      <c r="AY43" s="1720"/>
      <c r="AZ43" s="1720"/>
      <c r="BA43" s="1721"/>
      <c r="BB43" s="1719"/>
      <c r="BC43" s="1720"/>
      <c r="BD43" s="1720"/>
      <c r="BE43" s="1721"/>
      <c r="BF43" s="1723"/>
      <c r="BG43" s="1720"/>
      <c r="BH43" s="1721"/>
      <c r="BI43" s="1711">
        <f>COUNTA(D43:BH43)</f>
        <v>0</v>
      </c>
    </row>
    <row r="44" spans="2:61">
      <c r="B44" s="438">
        <v>41</v>
      </c>
      <c r="C44" s="1732"/>
      <c r="D44" s="1719"/>
      <c r="E44" s="1720"/>
      <c r="F44" s="1720"/>
      <c r="G44" s="1722"/>
      <c r="H44" s="1719"/>
      <c r="I44" s="1720"/>
      <c r="J44" s="1720"/>
      <c r="K44" s="1720"/>
      <c r="L44" s="1720"/>
      <c r="M44" s="1721"/>
      <c r="N44" s="1719"/>
      <c r="O44" s="1720"/>
      <c r="P44" s="1720"/>
      <c r="Q44" s="1720"/>
      <c r="R44" s="1720"/>
      <c r="S44" s="1721"/>
      <c r="T44" s="1719"/>
      <c r="U44" s="1720"/>
      <c r="V44" s="1720"/>
      <c r="W44" s="1720"/>
      <c r="X44" s="1720"/>
      <c r="Y44" s="1721"/>
      <c r="Z44" s="1719"/>
      <c r="AA44" s="1720"/>
      <c r="AB44" s="1720"/>
      <c r="AC44" s="1720"/>
      <c r="AD44" s="1720"/>
      <c r="AE44" s="1721"/>
      <c r="AF44" s="1719"/>
      <c r="AG44" s="1720"/>
      <c r="AH44" s="1720"/>
      <c r="AI44" s="1720"/>
      <c r="AJ44" s="1720"/>
      <c r="AK44" s="1721"/>
      <c r="AL44" s="1719"/>
      <c r="AM44" s="1720"/>
      <c r="AN44" s="1720"/>
      <c r="AO44" s="1720"/>
      <c r="AP44" s="1720"/>
      <c r="AQ44" s="1721"/>
      <c r="AR44" s="1719"/>
      <c r="AS44" s="1720"/>
      <c r="AT44" s="1720"/>
      <c r="AU44" s="1720"/>
      <c r="AV44" s="1720"/>
      <c r="AW44" s="1721"/>
      <c r="AX44" s="1719"/>
      <c r="AY44" s="1720"/>
      <c r="AZ44" s="1720"/>
      <c r="BA44" s="1721"/>
      <c r="BB44" s="1719"/>
      <c r="BC44" s="1720"/>
      <c r="BD44" s="1720"/>
      <c r="BE44" s="1721"/>
      <c r="BF44" s="1723"/>
      <c r="BG44" s="1720"/>
      <c r="BH44" s="1721"/>
      <c r="BI44" s="1711">
        <f>COUNTA(D44:BH44)</f>
        <v>0</v>
      </c>
    </row>
    <row r="45" spans="2:61">
      <c r="B45" s="438">
        <v>42</v>
      </c>
      <c r="C45" s="1732"/>
      <c r="D45" s="1719"/>
      <c r="E45" s="1720"/>
      <c r="F45" s="1720"/>
      <c r="G45" s="1722"/>
      <c r="H45" s="1719"/>
      <c r="I45" s="1720"/>
      <c r="J45" s="1720"/>
      <c r="K45" s="1720"/>
      <c r="L45" s="1720"/>
      <c r="M45" s="1721"/>
      <c r="N45" s="1719"/>
      <c r="O45" s="1720"/>
      <c r="P45" s="1720"/>
      <c r="Q45" s="1720"/>
      <c r="R45" s="1720"/>
      <c r="S45" s="1721"/>
      <c r="T45" s="1719"/>
      <c r="U45" s="1720"/>
      <c r="V45" s="1720"/>
      <c r="W45" s="1720"/>
      <c r="X45" s="1720"/>
      <c r="Y45" s="1721"/>
      <c r="Z45" s="1719"/>
      <c r="AA45" s="1720"/>
      <c r="AB45" s="1720"/>
      <c r="AC45" s="1720"/>
      <c r="AD45" s="1720"/>
      <c r="AE45" s="1721"/>
      <c r="AF45" s="1719"/>
      <c r="AG45" s="1720"/>
      <c r="AH45" s="1720"/>
      <c r="AI45" s="1720"/>
      <c r="AJ45" s="1720"/>
      <c r="AK45" s="1721"/>
      <c r="AL45" s="1719"/>
      <c r="AM45" s="1720"/>
      <c r="AN45" s="1720"/>
      <c r="AO45" s="1720"/>
      <c r="AP45" s="1720"/>
      <c r="AQ45" s="1721"/>
      <c r="AR45" s="1719"/>
      <c r="AS45" s="1720"/>
      <c r="AT45" s="1720"/>
      <c r="AU45" s="1720"/>
      <c r="AV45" s="1720"/>
      <c r="AW45" s="1721"/>
      <c r="AX45" s="1719"/>
      <c r="AY45" s="1720"/>
      <c r="AZ45" s="1720"/>
      <c r="BA45" s="1721"/>
      <c r="BB45" s="1719"/>
      <c r="BC45" s="1720"/>
      <c r="BD45" s="1720"/>
      <c r="BE45" s="1721"/>
      <c r="BF45" s="1723"/>
      <c r="BG45" s="1720"/>
      <c r="BH45" s="1721"/>
      <c r="BI45" s="1711">
        <f>COUNTA(D45:BH45)</f>
        <v>0</v>
      </c>
    </row>
    <row r="46" spans="2:61">
      <c r="B46" s="438">
        <v>43</v>
      </c>
      <c r="C46" s="1732"/>
      <c r="D46" s="1719"/>
      <c r="E46" s="1720"/>
      <c r="F46" s="1720"/>
      <c r="G46" s="1722"/>
      <c r="H46" s="1719"/>
      <c r="I46" s="1720"/>
      <c r="J46" s="1720"/>
      <c r="K46" s="1720"/>
      <c r="L46" s="1720"/>
      <c r="M46" s="1721"/>
      <c r="N46" s="1719"/>
      <c r="O46" s="1720"/>
      <c r="P46" s="1720"/>
      <c r="Q46" s="1720"/>
      <c r="R46" s="1720"/>
      <c r="S46" s="1721"/>
      <c r="T46" s="1719"/>
      <c r="U46" s="1720"/>
      <c r="V46" s="1720"/>
      <c r="W46" s="1720"/>
      <c r="X46" s="1720"/>
      <c r="Y46" s="1721"/>
      <c r="Z46" s="1719"/>
      <c r="AA46" s="1720"/>
      <c r="AB46" s="1720"/>
      <c r="AC46" s="1720"/>
      <c r="AD46" s="1720"/>
      <c r="AE46" s="1721"/>
      <c r="AF46" s="1719"/>
      <c r="AG46" s="1720"/>
      <c r="AH46" s="1720"/>
      <c r="AI46" s="1720"/>
      <c r="AJ46" s="1720"/>
      <c r="AK46" s="1721"/>
      <c r="AL46" s="1719"/>
      <c r="AM46" s="1720"/>
      <c r="AN46" s="1720"/>
      <c r="AO46" s="1720"/>
      <c r="AP46" s="1720"/>
      <c r="AQ46" s="1721"/>
      <c r="AR46" s="1719"/>
      <c r="AS46" s="1720"/>
      <c r="AT46" s="1720"/>
      <c r="AU46" s="1720"/>
      <c r="AV46" s="1720"/>
      <c r="AW46" s="1721"/>
      <c r="AX46" s="1719"/>
      <c r="AY46" s="1720"/>
      <c r="AZ46" s="1720"/>
      <c r="BA46" s="1721"/>
      <c r="BB46" s="1719"/>
      <c r="BC46" s="1720"/>
      <c r="BD46" s="1720"/>
      <c r="BE46" s="1721"/>
      <c r="BF46" s="1723"/>
      <c r="BG46" s="1720"/>
      <c r="BH46" s="1721"/>
      <c r="BI46" s="1711">
        <f>COUNTA(D46:BH46)</f>
        <v>0</v>
      </c>
    </row>
    <row r="47" spans="2:61">
      <c r="B47" s="438">
        <v>44</v>
      </c>
      <c r="C47" s="1732"/>
      <c r="D47" s="1719"/>
      <c r="E47" s="1720"/>
      <c r="F47" s="1720"/>
      <c r="G47" s="1722"/>
      <c r="H47" s="1719"/>
      <c r="I47" s="1720"/>
      <c r="J47" s="1720"/>
      <c r="K47" s="1720"/>
      <c r="L47" s="1720"/>
      <c r="M47" s="1721"/>
      <c r="N47" s="1719"/>
      <c r="O47" s="1720"/>
      <c r="P47" s="1720"/>
      <c r="Q47" s="1720"/>
      <c r="R47" s="1720"/>
      <c r="S47" s="1721"/>
      <c r="T47" s="1719"/>
      <c r="U47" s="1720"/>
      <c r="V47" s="1720"/>
      <c r="W47" s="1720"/>
      <c r="X47" s="1720"/>
      <c r="Y47" s="1721"/>
      <c r="Z47" s="1719"/>
      <c r="AA47" s="1720"/>
      <c r="AB47" s="1720"/>
      <c r="AC47" s="1720"/>
      <c r="AD47" s="1720"/>
      <c r="AE47" s="1721"/>
      <c r="AF47" s="1719"/>
      <c r="AG47" s="1720"/>
      <c r="AH47" s="1720"/>
      <c r="AI47" s="1720"/>
      <c r="AJ47" s="1720"/>
      <c r="AK47" s="1721"/>
      <c r="AL47" s="1719"/>
      <c r="AM47" s="1720"/>
      <c r="AN47" s="1720"/>
      <c r="AO47" s="1720"/>
      <c r="AP47" s="1720"/>
      <c r="AQ47" s="1721"/>
      <c r="AR47" s="1719"/>
      <c r="AS47" s="1720"/>
      <c r="AT47" s="1720"/>
      <c r="AU47" s="1720"/>
      <c r="AV47" s="1720"/>
      <c r="AW47" s="1721"/>
      <c r="AX47" s="1719"/>
      <c r="AY47" s="1720"/>
      <c r="AZ47" s="1720"/>
      <c r="BA47" s="1721"/>
      <c r="BB47" s="1719"/>
      <c r="BC47" s="1720"/>
      <c r="BD47" s="1720"/>
      <c r="BE47" s="1721"/>
      <c r="BF47" s="1723"/>
      <c r="BG47" s="1720"/>
      <c r="BH47" s="1721"/>
      <c r="BI47" s="1711">
        <f>COUNTA(D47:BH47)</f>
        <v>0</v>
      </c>
    </row>
    <row r="48" spans="2:61">
      <c r="B48" s="438">
        <v>45</v>
      </c>
      <c r="C48" s="1732"/>
      <c r="D48" s="1719"/>
      <c r="E48" s="1720"/>
      <c r="F48" s="1720"/>
      <c r="G48" s="1722"/>
      <c r="H48" s="1719"/>
      <c r="I48" s="1720"/>
      <c r="J48" s="1720"/>
      <c r="K48" s="1720"/>
      <c r="L48" s="1720"/>
      <c r="M48" s="1721"/>
      <c r="N48" s="1719"/>
      <c r="O48" s="1720"/>
      <c r="P48" s="1720"/>
      <c r="Q48" s="1720"/>
      <c r="R48" s="1720"/>
      <c r="S48" s="1721"/>
      <c r="T48" s="1719"/>
      <c r="U48" s="1720"/>
      <c r="V48" s="1720"/>
      <c r="W48" s="1720"/>
      <c r="X48" s="1720"/>
      <c r="Y48" s="1721"/>
      <c r="Z48" s="1719"/>
      <c r="AA48" s="1720"/>
      <c r="AB48" s="1720"/>
      <c r="AC48" s="1720"/>
      <c r="AD48" s="1720"/>
      <c r="AE48" s="1721"/>
      <c r="AF48" s="1719"/>
      <c r="AG48" s="1720"/>
      <c r="AH48" s="1720"/>
      <c r="AI48" s="1720"/>
      <c r="AJ48" s="1720"/>
      <c r="AK48" s="1721"/>
      <c r="AL48" s="1719"/>
      <c r="AM48" s="1720"/>
      <c r="AN48" s="1720"/>
      <c r="AO48" s="1720"/>
      <c r="AP48" s="1720"/>
      <c r="AQ48" s="1721"/>
      <c r="AR48" s="1719"/>
      <c r="AS48" s="1720"/>
      <c r="AT48" s="1720"/>
      <c r="AU48" s="1720"/>
      <c r="AV48" s="1720"/>
      <c r="AW48" s="1721"/>
      <c r="AX48" s="1719"/>
      <c r="AY48" s="1720"/>
      <c r="AZ48" s="1720"/>
      <c r="BA48" s="1721"/>
      <c r="BB48" s="1719"/>
      <c r="BC48" s="1720"/>
      <c r="BD48" s="1720"/>
      <c r="BE48" s="1721"/>
      <c r="BF48" s="1723"/>
      <c r="BG48" s="1720"/>
      <c r="BH48" s="1721"/>
      <c r="BI48" s="1711">
        <f>COUNTA(D48:BH48)</f>
        <v>0</v>
      </c>
    </row>
    <row r="49" spans="2:61">
      <c r="B49" s="438">
        <v>46</v>
      </c>
      <c r="C49" s="1732"/>
      <c r="D49" s="1719"/>
      <c r="E49" s="1720"/>
      <c r="F49" s="1720"/>
      <c r="G49" s="1722"/>
      <c r="H49" s="1719"/>
      <c r="I49" s="1720"/>
      <c r="J49" s="1720"/>
      <c r="K49" s="1720"/>
      <c r="L49" s="1720"/>
      <c r="M49" s="1721"/>
      <c r="N49" s="1719"/>
      <c r="O49" s="1720"/>
      <c r="P49" s="1720"/>
      <c r="Q49" s="1720"/>
      <c r="R49" s="1720"/>
      <c r="S49" s="1721"/>
      <c r="T49" s="1719"/>
      <c r="U49" s="1720"/>
      <c r="V49" s="1720"/>
      <c r="W49" s="1720"/>
      <c r="X49" s="1720"/>
      <c r="Y49" s="1721"/>
      <c r="Z49" s="1719"/>
      <c r="AA49" s="1720"/>
      <c r="AB49" s="1720"/>
      <c r="AC49" s="1720"/>
      <c r="AD49" s="1720"/>
      <c r="AE49" s="1721"/>
      <c r="AF49" s="1719"/>
      <c r="AG49" s="1720"/>
      <c r="AH49" s="1720"/>
      <c r="AI49" s="1720"/>
      <c r="AJ49" s="1720"/>
      <c r="AK49" s="1721"/>
      <c r="AL49" s="1719"/>
      <c r="AM49" s="1720"/>
      <c r="AN49" s="1720"/>
      <c r="AO49" s="1720"/>
      <c r="AP49" s="1720"/>
      <c r="AQ49" s="1721"/>
      <c r="AR49" s="1719"/>
      <c r="AS49" s="1720"/>
      <c r="AT49" s="1720"/>
      <c r="AU49" s="1720"/>
      <c r="AV49" s="1720"/>
      <c r="AW49" s="1721"/>
      <c r="AX49" s="1719"/>
      <c r="AY49" s="1720"/>
      <c r="AZ49" s="1720"/>
      <c r="BA49" s="1721"/>
      <c r="BB49" s="1719"/>
      <c r="BC49" s="1720"/>
      <c r="BD49" s="1720"/>
      <c r="BE49" s="1721"/>
      <c r="BF49" s="1723"/>
      <c r="BG49" s="1720"/>
      <c r="BH49" s="1721"/>
      <c r="BI49" s="1711">
        <f>COUNTA(D49:BH49)</f>
        <v>0</v>
      </c>
    </row>
    <row r="50" spans="2:61">
      <c r="B50" s="438">
        <v>47</v>
      </c>
      <c r="C50" s="1732"/>
      <c r="D50" s="1719"/>
      <c r="E50" s="1720"/>
      <c r="F50" s="1720"/>
      <c r="G50" s="1722"/>
      <c r="H50" s="1719"/>
      <c r="I50" s="1720"/>
      <c r="J50" s="1720"/>
      <c r="K50" s="1720"/>
      <c r="L50" s="1720"/>
      <c r="M50" s="1721"/>
      <c r="N50" s="1719"/>
      <c r="O50" s="1720"/>
      <c r="P50" s="1720"/>
      <c r="Q50" s="1720"/>
      <c r="R50" s="1720"/>
      <c r="S50" s="1721"/>
      <c r="T50" s="1719"/>
      <c r="U50" s="1720"/>
      <c r="V50" s="1720"/>
      <c r="W50" s="1720"/>
      <c r="X50" s="1720"/>
      <c r="Y50" s="1721"/>
      <c r="Z50" s="1719"/>
      <c r="AA50" s="1720"/>
      <c r="AB50" s="1720"/>
      <c r="AC50" s="1720"/>
      <c r="AD50" s="1720"/>
      <c r="AE50" s="1721"/>
      <c r="AF50" s="1719"/>
      <c r="AG50" s="1720"/>
      <c r="AH50" s="1720"/>
      <c r="AI50" s="1720"/>
      <c r="AJ50" s="1720"/>
      <c r="AK50" s="1721"/>
      <c r="AL50" s="1719"/>
      <c r="AM50" s="1720"/>
      <c r="AN50" s="1720"/>
      <c r="AO50" s="1720"/>
      <c r="AP50" s="1720"/>
      <c r="AQ50" s="1721"/>
      <c r="AR50" s="1719"/>
      <c r="AS50" s="1720"/>
      <c r="AT50" s="1720"/>
      <c r="AU50" s="1720"/>
      <c r="AV50" s="1720"/>
      <c r="AW50" s="1721"/>
      <c r="AX50" s="1719"/>
      <c r="AY50" s="1720"/>
      <c r="AZ50" s="1720"/>
      <c r="BA50" s="1721"/>
      <c r="BB50" s="1719"/>
      <c r="BC50" s="1720"/>
      <c r="BD50" s="1720"/>
      <c r="BE50" s="1721"/>
      <c r="BF50" s="1723"/>
      <c r="BG50" s="1720"/>
      <c r="BH50" s="1721"/>
      <c r="BI50" s="1711">
        <f>COUNTA(D50:BH50)</f>
        <v>0</v>
      </c>
    </row>
    <row r="51" spans="2:61">
      <c r="B51" s="438">
        <v>48</v>
      </c>
      <c r="C51" s="1732"/>
      <c r="D51" s="1719"/>
      <c r="E51" s="1720"/>
      <c r="F51" s="1720"/>
      <c r="G51" s="1722"/>
      <c r="H51" s="1719"/>
      <c r="I51" s="1720"/>
      <c r="J51" s="1720"/>
      <c r="K51" s="1720"/>
      <c r="L51" s="1720"/>
      <c r="M51" s="1721"/>
      <c r="N51" s="1719"/>
      <c r="O51" s="1720"/>
      <c r="P51" s="1720"/>
      <c r="Q51" s="1720"/>
      <c r="R51" s="1720"/>
      <c r="S51" s="1721"/>
      <c r="T51" s="1719"/>
      <c r="U51" s="1720"/>
      <c r="V51" s="1720"/>
      <c r="W51" s="1720"/>
      <c r="X51" s="1720"/>
      <c r="Y51" s="1721"/>
      <c r="Z51" s="1719"/>
      <c r="AA51" s="1720"/>
      <c r="AB51" s="1720"/>
      <c r="AC51" s="1720"/>
      <c r="AD51" s="1720"/>
      <c r="AE51" s="1721"/>
      <c r="AF51" s="1719"/>
      <c r="AG51" s="1720"/>
      <c r="AH51" s="1720"/>
      <c r="AI51" s="1720"/>
      <c r="AJ51" s="1720"/>
      <c r="AK51" s="1721"/>
      <c r="AL51" s="1719"/>
      <c r="AM51" s="1720"/>
      <c r="AN51" s="1720"/>
      <c r="AO51" s="1720"/>
      <c r="AP51" s="1720"/>
      <c r="AQ51" s="1721"/>
      <c r="AR51" s="1719"/>
      <c r="AS51" s="1720"/>
      <c r="AT51" s="1720"/>
      <c r="AU51" s="1720"/>
      <c r="AV51" s="1720"/>
      <c r="AW51" s="1721"/>
      <c r="AX51" s="1719"/>
      <c r="AY51" s="1720"/>
      <c r="AZ51" s="1720"/>
      <c r="BA51" s="1721"/>
      <c r="BB51" s="1719"/>
      <c r="BC51" s="1720"/>
      <c r="BD51" s="1720"/>
      <c r="BE51" s="1721"/>
      <c r="BF51" s="1723"/>
      <c r="BG51" s="1720"/>
      <c r="BH51" s="1721"/>
      <c r="BI51" s="1711">
        <f>COUNTA(D51:BH51)</f>
        <v>0</v>
      </c>
    </row>
    <row r="52" spans="2:61">
      <c r="B52" s="438">
        <v>49</v>
      </c>
      <c r="C52" s="1732"/>
      <c r="D52" s="1719"/>
      <c r="E52" s="1720"/>
      <c r="F52" s="1720"/>
      <c r="G52" s="1722"/>
      <c r="H52" s="1719"/>
      <c r="I52" s="1720"/>
      <c r="J52" s="1720"/>
      <c r="K52" s="1720"/>
      <c r="L52" s="1720"/>
      <c r="M52" s="1721"/>
      <c r="N52" s="1719"/>
      <c r="O52" s="1720"/>
      <c r="P52" s="1720"/>
      <c r="Q52" s="1720"/>
      <c r="R52" s="1720"/>
      <c r="S52" s="1721"/>
      <c r="T52" s="1719"/>
      <c r="U52" s="1720"/>
      <c r="V52" s="1720"/>
      <c r="W52" s="1720"/>
      <c r="X52" s="1720"/>
      <c r="Y52" s="1721"/>
      <c r="Z52" s="1719"/>
      <c r="AA52" s="1720"/>
      <c r="AB52" s="1720"/>
      <c r="AC52" s="1720"/>
      <c r="AD52" s="1720"/>
      <c r="AE52" s="1721"/>
      <c r="AF52" s="1719"/>
      <c r="AG52" s="1720"/>
      <c r="AH52" s="1720"/>
      <c r="AI52" s="1720"/>
      <c r="AJ52" s="1720"/>
      <c r="AK52" s="1721"/>
      <c r="AL52" s="1719"/>
      <c r="AM52" s="1720"/>
      <c r="AN52" s="1720"/>
      <c r="AO52" s="1720"/>
      <c r="AP52" s="1720"/>
      <c r="AQ52" s="1721"/>
      <c r="AR52" s="1719"/>
      <c r="AS52" s="1720"/>
      <c r="AT52" s="1720"/>
      <c r="AU52" s="1720"/>
      <c r="AV52" s="1720"/>
      <c r="AW52" s="1721"/>
      <c r="AX52" s="1719"/>
      <c r="AY52" s="1720"/>
      <c r="AZ52" s="1720"/>
      <c r="BA52" s="1721"/>
      <c r="BB52" s="1719"/>
      <c r="BC52" s="1720"/>
      <c r="BD52" s="1720"/>
      <c r="BE52" s="1721"/>
      <c r="BF52" s="1723"/>
      <c r="BG52" s="1720"/>
      <c r="BH52" s="1721"/>
      <c r="BI52" s="1711">
        <f>COUNTA(D52:BH52)</f>
        <v>0</v>
      </c>
    </row>
    <row r="53" spans="2:61" ht="13" thickBot="1">
      <c r="B53" s="1580">
        <v>50</v>
      </c>
      <c r="C53" s="1733"/>
      <c r="D53" s="1726"/>
      <c r="E53" s="1724"/>
      <c r="F53" s="1724"/>
      <c r="G53" s="1725"/>
      <c r="H53" s="1726"/>
      <c r="I53" s="1724"/>
      <c r="J53" s="1724"/>
      <c r="K53" s="1724"/>
      <c r="L53" s="1724"/>
      <c r="M53" s="1728"/>
      <c r="N53" s="1726"/>
      <c r="O53" s="1724"/>
      <c r="P53" s="1724"/>
      <c r="Q53" s="1724"/>
      <c r="R53" s="1724"/>
      <c r="S53" s="1728"/>
      <c r="T53" s="1726"/>
      <c r="U53" s="1724"/>
      <c r="V53" s="1724"/>
      <c r="W53" s="1724"/>
      <c r="X53" s="1724"/>
      <c r="Y53" s="1728"/>
      <c r="Z53" s="1726"/>
      <c r="AA53" s="1724"/>
      <c r="AB53" s="1724"/>
      <c r="AC53" s="1724"/>
      <c r="AD53" s="1724"/>
      <c r="AE53" s="1728"/>
      <c r="AF53" s="1726"/>
      <c r="AG53" s="1724"/>
      <c r="AH53" s="1724"/>
      <c r="AI53" s="1724"/>
      <c r="AJ53" s="1724"/>
      <c r="AK53" s="1728"/>
      <c r="AL53" s="1726"/>
      <c r="AM53" s="1724"/>
      <c r="AN53" s="1724"/>
      <c r="AO53" s="1724"/>
      <c r="AP53" s="1724"/>
      <c r="AQ53" s="1728"/>
      <c r="AR53" s="1726"/>
      <c r="AS53" s="1724"/>
      <c r="AT53" s="1724"/>
      <c r="AU53" s="1724"/>
      <c r="AV53" s="1724"/>
      <c r="AW53" s="1728"/>
      <c r="AX53" s="1726"/>
      <c r="AY53" s="1724"/>
      <c r="AZ53" s="1724"/>
      <c r="BA53" s="1728"/>
      <c r="BB53" s="1726"/>
      <c r="BC53" s="1724"/>
      <c r="BD53" s="1724"/>
      <c r="BE53" s="1728"/>
      <c r="BF53" s="1727"/>
      <c r="BG53" s="1724"/>
      <c r="BH53" s="1728"/>
      <c r="BI53" s="1746">
        <f>COUNTA(D53:BH53)</f>
        <v>0</v>
      </c>
    </row>
  </sheetData>
  <sheetProtection algorithmName="SHA-512" hashValue="7tL4+b8alR4h7PYZCzSNhDhxX30UwTpf+WGKvQhMhiQ+UxaUiVlC14GGiYLWV5OAbm/DimuR8hIvzGt8rnjv4w==" saltValue="fpg79mU3VYc4AK4AxT7BNA==" spinCount="100000" sheet="1" objects="1" scenarios="1" formatRows="0"/>
  <sortState ref="C8:C32">
    <sortCondition ref="C8"/>
  </sortState>
  <mergeCells count="56">
    <mergeCell ref="H8:M8"/>
    <mergeCell ref="N8:S8"/>
    <mergeCell ref="BI3:BI7"/>
    <mergeCell ref="BF8:BH8"/>
    <mergeCell ref="BF3:BH7"/>
    <mergeCell ref="BB8:BE8"/>
    <mergeCell ref="AX3:BE3"/>
    <mergeCell ref="BI8:BI9"/>
    <mergeCell ref="AX8:BA8"/>
    <mergeCell ref="BB4:BE4"/>
    <mergeCell ref="BB6:BE6"/>
    <mergeCell ref="AR4:AW4"/>
    <mergeCell ref="AX6:BA6"/>
    <mergeCell ref="AX5:BA5"/>
    <mergeCell ref="AX4:BA4"/>
    <mergeCell ref="Z4:AE4"/>
    <mergeCell ref="H6:M6"/>
    <mergeCell ref="AR8:AW8"/>
    <mergeCell ref="AR6:AW6"/>
    <mergeCell ref="AR5:AW5"/>
    <mergeCell ref="T4:Y4"/>
    <mergeCell ref="T8:Y8"/>
    <mergeCell ref="N6:S6"/>
    <mergeCell ref="AL8:AQ8"/>
    <mergeCell ref="AL6:AQ6"/>
    <mergeCell ref="AF8:AK8"/>
    <mergeCell ref="Z5:AE5"/>
    <mergeCell ref="Z6:AE6"/>
    <mergeCell ref="Z8:AE8"/>
    <mergeCell ref="H5:M5"/>
    <mergeCell ref="N5:S5"/>
    <mergeCell ref="H3:S3"/>
    <mergeCell ref="H4:M4"/>
    <mergeCell ref="N4:S4"/>
    <mergeCell ref="D8:G8"/>
    <mergeCell ref="D6:G6"/>
    <mergeCell ref="D5:G5"/>
    <mergeCell ref="D4:G4"/>
    <mergeCell ref="AZ2:BG2"/>
    <mergeCell ref="D2:Y2"/>
    <mergeCell ref="D3:G3"/>
    <mergeCell ref="BB5:BE5"/>
    <mergeCell ref="T3:AW3"/>
    <mergeCell ref="AL5:AQ5"/>
    <mergeCell ref="AL4:AQ4"/>
    <mergeCell ref="T6:Y6"/>
    <mergeCell ref="T5:Y5"/>
    <mergeCell ref="AF5:AK5"/>
    <mergeCell ref="AF4:AK4"/>
    <mergeCell ref="AF6:AK6"/>
    <mergeCell ref="B8:C8"/>
    <mergeCell ref="B5:C5"/>
    <mergeCell ref="B6:C6"/>
    <mergeCell ref="B7:C7"/>
    <mergeCell ref="B3:C3"/>
    <mergeCell ref="B4:C4"/>
  </mergeCells>
  <phoneticPr fontId="11" type="noConversion"/>
  <dataValidations disablePrompts="1" count="2">
    <dataValidation allowBlank="1" showInputMessage="1" showErrorMessage="1" prompt="wpisz liczbę uczniów w odziałach" sqref="AF7:AH7 AL7:AN7 AR7:AT7 AX7:AZ7 BB7:BD7 T7:V7 H7:J7 N7:P7 Z7:AB7 D7:G7" xr:uid="{00000000-0002-0000-0C00-000000000000}"/>
    <dataValidation allowBlank="1" showInputMessage="1" showErrorMessage="1" prompt="wpisz liczbę uczniów w grupie" sqref="D10:BH10" xr:uid="{00000000-0002-0000-0C00-000001000000}"/>
  </dataValidations>
  <printOptions horizontalCentered="1"/>
  <pageMargins left="0.39370078740157483" right="0.11811023622047245" top="0.78740157480314965" bottom="0.59055118110236227" header="0.51181102362204722" footer="0.31496062992125984"/>
  <pageSetup paperSize="9" scale="56" orientation="landscape" horizontalDpi="4294967293" verticalDpi="4294967293" r:id="rId1"/>
  <headerFooter scaleWithDoc="0" alignWithMargins="0">
    <oddFooter>&amp;L&amp;7CEA - arkusz organizacyjny na rok szkolny 2021/2022    nr teczki: &amp;F</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C00-000002000000}">
          <x14:formula1>
            <xm:f>słownik!$A$2:$A$64</xm:f>
          </x14:formula1>
          <xm:sqref>C35:C53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W18"/>
  <sheetViews>
    <sheetView showGridLines="0" view="pageBreakPreview" zoomScale="60" zoomScaleNormal="100" workbookViewId="0">
      <selection activeCell="C31" sqref="C31"/>
    </sheetView>
  </sheetViews>
  <sheetFormatPr defaultRowHeight="12.7"/>
  <cols>
    <col min="1" max="2" width="8" customWidth="1"/>
    <col min="3" max="3" width="68.29296875" customWidth="1"/>
    <col min="4" max="15" width="9.703125" customWidth="1"/>
  </cols>
  <sheetData>
    <row r="1" spans="2:23" ht="38.25" customHeight="1" thickBot="1">
      <c r="C1" s="2412" t="s">
        <v>793</v>
      </c>
      <c r="D1" s="2412"/>
      <c r="E1" s="2412"/>
      <c r="F1" s="2412"/>
      <c r="G1" s="2412"/>
      <c r="H1" s="2413">
        <v>2021</v>
      </c>
      <c r="I1" s="2413"/>
      <c r="J1" s="1547"/>
      <c r="K1" s="1547"/>
      <c r="L1" s="1547"/>
      <c r="M1" s="1547"/>
      <c r="N1" s="1547"/>
      <c r="O1" s="1547"/>
    </row>
    <row r="2" spans="2:23" ht="24.95" customHeight="1" thickTop="1">
      <c r="C2" s="227"/>
      <c r="D2" s="2438" t="s">
        <v>66</v>
      </c>
      <c r="E2" s="2436"/>
      <c r="F2" s="2436"/>
      <c r="G2" s="2435" t="s">
        <v>67</v>
      </c>
      <c r="H2" s="2436"/>
      <c r="I2" s="2437"/>
      <c r="J2" s="2435" t="s">
        <v>68</v>
      </c>
      <c r="K2" s="2436"/>
      <c r="L2" s="2436"/>
      <c r="M2" s="2429" t="s">
        <v>232</v>
      </c>
      <c r="N2" s="2430"/>
      <c r="O2" s="2431"/>
    </row>
    <row r="3" spans="2:23" ht="17.25" customHeight="1">
      <c r="C3" s="227" t="str">
        <f>' zestaw 1'!$C$1</f>
        <v>?</v>
      </c>
      <c r="D3" s="2422" t="s">
        <v>285</v>
      </c>
      <c r="E3" s="2423"/>
      <c r="F3" s="2424"/>
      <c r="G3" s="2391" t="s">
        <v>285</v>
      </c>
      <c r="H3" s="2423"/>
      <c r="I3" s="2424"/>
      <c r="J3" s="2391" t="s">
        <v>285</v>
      </c>
      <c r="K3" s="2423"/>
      <c r="L3" s="2423"/>
      <c r="M3" s="2432"/>
      <c r="N3" s="2433"/>
      <c r="O3" s="2434"/>
    </row>
    <row r="4" spans="2:23" ht="34.950000000000003" customHeight="1">
      <c r="C4" s="1546"/>
      <c r="D4" s="1548" t="s">
        <v>710</v>
      </c>
      <c r="E4" s="2416" t="s">
        <v>321</v>
      </c>
      <c r="F4" s="2414" t="s">
        <v>451</v>
      </c>
      <c r="G4" s="1517" t="s">
        <v>710</v>
      </c>
      <c r="H4" s="2416" t="s">
        <v>321</v>
      </c>
      <c r="I4" s="2427" t="s">
        <v>286</v>
      </c>
      <c r="J4" s="1518" t="s">
        <v>710</v>
      </c>
      <c r="K4" s="2416" t="s">
        <v>321</v>
      </c>
      <c r="L4" s="2427" t="s">
        <v>451</v>
      </c>
      <c r="M4" s="2418" t="s">
        <v>287</v>
      </c>
      <c r="N4" s="2420" t="s">
        <v>321</v>
      </c>
      <c r="O4" s="2425" t="s">
        <v>451</v>
      </c>
    </row>
    <row r="5" spans="2:23" ht="15.45" customHeight="1" thickBot="1">
      <c r="C5" s="1546"/>
      <c r="D5" s="1557"/>
      <c r="E5" s="2417"/>
      <c r="F5" s="2415"/>
      <c r="G5" s="1558"/>
      <c r="H5" s="2417"/>
      <c r="I5" s="2428"/>
      <c r="J5" s="1558"/>
      <c r="K5" s="2417"/>
      <c r="L5" s="2428"/>
      <c r="M5" s="2419"/>
      <c r="N5" s="2421"/>
      <c r="O5" s="2426"/>
    </row>
    <row r="6" spans="2:23" ht="29.25" customHeight="1" thickTop="1">
      <c r="B6" s="1553" t="s">
        <v>1</v>
      </c>
      <c r="C6" s="1549" t="s">
        <v>734</v>
      </c>
      <c r="D6" s="1528">
        <f t="shared" ref="D6:O6" si="0">SUM(D7:D17)</f>
        <v>0</v>
      </c>
      <c r="E6" s="1528">
        <f t="shared" si="0"/>
        <v>0</v>
      </c>
      <c r="F6" s="1529">
        <f t="shared" si="0"/>
        <v>0</v>
      </c>
      <c r="G6" s="1530">
        <f t="shared" si="0"/>
        <v>0</v>
      </c>
      <c r="H6" s="1528">
        <f t="shared" si="0"/>
        <v>0</v>
      </c>
      <c r="I6" s="1531">
        <f t="shared" si="0"/>
        <v>0</v>
      </c>
      <c r="J6" s="1532">
        <f t="shared" si="0"/>
        <v>0</v>
      </c>
      <c r="K6" s="1528">
        <f t="shared" si="0"/>
        <v>0</v>
      </c>
      <c r="L6" s="1528">
        <f t="shared" si="0"/>
        <v>0</v>
      </c>
      <c r="M6" s="1533">
        <f t="shared" si="0"/>
        <v>0</v>
      </c>
      <c r="N6" s="1534">
        <f t="shared" si="0"/>
        <v>0</v>
      </c>
      <c r="O6" s="1535">
        <f t="shared" si="0"/>
        <v>0</v>
      </c>
      <c r="P6" s="444"/>
      <c r="Q6" s="444"/>
      <c r="R6" s="444"/>
      <c r="S6" s="444"/>
      <c r="T6" s="444"/>
      <c r="U6" s="444"/>
      <c r="V6" s="444"/>
      <c r="W6" s="444"/>
    </row>
    <row r="7" spans="2:23" s="63" customFormat="1" ht="30" customHeight="1">
      <c r="B7" s="1554">
        <v>1</v>
      </c>
      <c r="C7" s="1556"/>
      <c r="D7" s="1366"/>
      <c r="E7" s="1366"/>
      <c r="F7" s="1366"/>
      <c r="G7" s="1367"/>
      <c r="H7" s="1366"/>
      <c r="I7" s="1368"/>
      <c r="J7" s="1367"/>
      <c r="K7" s="1366"/>
      <c r="L7" s="1368"/>
      <c r="M7" s="1536">
        <f>SUM(D7,G7,J7)</f>
        <v>0</v>
      </c>
      <c r="N7" s="1537">
        <f>SUM(E7,H7,K7)</f>
        <v>0</v>
      </c>
      <c r="O7" s="1538">
        <f>SUM(F7,I7,L7)</f>
        <v>0</v>
      </c>
    </row>
    <row r="8" spans="2:23" ht="30" customHeight="1">
      <c r="B8" s="1554">
        <v>2</v>
      </c>
      <c r="C8" s="1550"/>
      <c r="D8" s="1369"/>
      <c r="E8" s="1369"/>
      <c r="F8" s="1369"/>
      <c r="G8" s="1370"/>
      <c r="H8" s="1369"/>
      <c r="I8" s="1371"/>
      <c r="J8" s="1370"/>
      <c r="K8" s="1369"/>
      <c r="L8" s="1371"/>
      <c r="M8" s="1536">
        <f t="shared" ref="M8:M17" si="1">SUM(D8,G8,J8)</f>
        <v>0</v>
      </c>
      <c r="N8" s="1539">
        <f t="shared" ref="N8:N17" si="2">SUM(E8,H8,K8)</f>
        <v>0</v>
      </c>
      <c r="O8" s="1538">
        <f t="shared" ref="O8:O17" si="3">SUM(F8,I8,L8)</f>
        <v>0</v>
      </c>
    </row>
    <row r="9" spans="2:23" ht="30" customHeight="1">
      <c r="B9" s="1554">
        <v>3</v>
      </c>
      <c r="C9" s="1551"/>
      <c r="D9" s="1369"/>
      <c r="E9" s="1369"/>
      <c r="F9" s="1369"/>
      <c r="G9" s="1370"/>
      <c r="H9" s="1369"/>
      <c r="I9" s="1371"/>
      <c r="J9" s="1370"/>
      <c r="K9" s="1369"/>
      <c r="L9" s="1371"/>
      <c r="M9" s="1536">
        <f t="shared" si="1"/>
        <v>0</v>
      </c>
      <c r="N9" s="1539">
        <f t="shared" si="2"/>
        <v>0</v>
      </c>
      <c r="O9" s="1538">
        <f t="shared" si="3"/>
        <v>0</v>
      </c>
    </row>
    <row r="10" spans="2:23" ht="30" customHeight="1">
      <c r="B10" s="1554">
        <v>4</v>
      </c>
      <c r="C10" s="1551"/>
      <c r="D10" s="1369"/>
      <c r="E10" s="1369"/>
      <c r="F10" s="1369"/>
      <c r="G10" s="1370"/>
      <c r="H10" s="1369"/>
      <c r="I10" s="1371"/>
      <c r="J10" s="1370"/>
      <c r="K10" s="1369"/>
      <c r="L10" s="1371"/>
      <c r="M10" s="1536">
        <f t="shared" si="1"/>
        <v>0</v>
      </c>
      <c r="N10" s="1539">
        <f t="shared" si="2"/>
        <v>0</v>
      </c>
      <c r="O10" s="1538">
        <f t="shared" si="3"/>
        <v>0</v>
      </c>
    </row>
    <row r="11" spans="2:23" ht="30" customHeight="1">
      <c r="B11" s="1554">
        <v>5</v>
      </c>
      <c r="C11" s="1551"/>
      <c r="D11" s="1369"/>
      <c r="E11" s="1369"/>
      <c r="F11" s="1369"/>
      <c r="G11" s="1370"/>
      <c r="H11" s="1369"/>
      <c r="I11" s="1371"/>
      <c r="J11" s="1370"/>
      <c r="K11" s="1369"/>
      <c r="L11" s="1371"/>
      <c r="M11" s="1536">
        <f t="shared" si="1"/>
        <v>0</v>
      </c>
      <c r="N11" s="1539">
        <f t="shared" si="2"/>
        <v>0</v>
      </c>
      <c r="O11" s="1538">
        <f t="shared" si="3"/>
        <v>0</v>
      </c>
    </row>
    <row r="12" spans="2:23" ht="30" customHeight="1">
      <c r="B12" s="1554">
        <v>6</v>
      </c>
      <c r="C12" s="1551"/>
      <c r="D12" s="1369"/>
      <c r="E12" s="1369"/>
      <c r="F12" s="1369"/>
      <c r="G12" s="1370"/>
      <c r="H12" s="1369"/>
      <c r="I12" s="1371"/>
      <c r="J12" s="1370"/>
      <c r="K12" s="1369"/>
      <c r="L12" s="1371"/>
      <c r="M12" s="1536">
        <f t="shared" si="1"/>
        <v>0</v>
      </c>
      <c r="N12" s="1539">
        <f t="shared" si="2"/>
        <v>0</v>
      </c>
      <c r="O12" s="1538">
        <f t="shared" si="3"/>
        <v>0</v>
      </c>
    </row>
    <row r="13" spans="2:23" ht="30" customHeight="1">
      <c r="B13" s="1554">
        <v>7</v>
      </c>
      <c r="C13" s="1551"/>
      <c r="D13" s="1369"/>
      <c r="E13" s="1369"/>
      <c r="F13" s="1369"/>
      <c r="G13" s="1370"/>
      <c r="H13" s="1369"/>
      <c r="I13" s="1371"/>
      <c r="J13" s="1370"/>
      <c r="K13" s="1369"/>
      <c r="L13" s="1371"/>
      <c r="M13" s="1536">
        <f t="shared" si="1"/>
        <v>0</v>
      </c>
      <c r="N13" s="1539">
        <f t="shared" si="2"/>
        <v>0</v>
      </c>
      <c r="O13" s="1538">
        <f t="shared" si="3"/>
        <v>0</v>
      </c>
    </row>
    <row r="14" spans="2:23" ht="30" customHeight="1">
      <c r="B14" s="1554">
        <v>8</v>
      </c>
      <c r="C14" s="1551"/>
      <c r="D14" s="1369"/>
      <c r="E14" s="1369"/>
      <c r="F14" s="1369"/>
      <c r="G14" s="1370"/>
      <c r="H14" s="1369"/>
      <c r="I14" s="1371"/>
      <c r="J14" s="1370"/>
      <c r="K14" s="1369"/>
      <c r="L14" s="1371"/>
      <c r="M14" s="1536">
        <f t="shared" si="1"/>
        <v>0</v>
      </c>
      <c r="N14" s="1539">
        <f t="shared" si="2"/>
        <v>0</v>
      </c>
      <c r="O14" s="1538">
        <f t="shared" si="3"/>
        <v>0</v>
      </c>
    </row>
    <row r="15" spans="2:23" ht="30" customHeight="1">
      <c r="B15" s="1554">
        <v>9</v>
      </c>
      <c r="C15" s="1551"/>
      <c r="D15" s="1369"/>
      <c r="E15" s="1369"/>
      <c r="F15" s="1369"/>
      <c r="G15" s="1370"/>
      <c r="H15" s="1369"/>
      <c r="I15" s="1371"/>
      <c r="J15" s="1370"/>
      <c r="K15" s="1369"/>
      <c r="L15" s="1371"/>
      <c r="M15" s="1536">
        <f t="shared" si="1"/>
        <v>0</v>
      </c>
      <c r="N15" s="1539">
        <f t="shared" si="2"/>
        <v>0</v>
      </c>
      <c r="O15" s="1538">
        <f t="shared" si="3"/>
        <v>0</v>
      </c>
    </row>
    <row r="16" spans="2:23" ht="30" customHeight="1">
      <c r="B16" s="1554">
        <v>10</v>
      </c>
      <c r="C16" s="1551"/>
      <c r="D16" s="1369"/>
      <c r="E16" s="1369"/>
      <c r="F16" s="1369"/>
      <c r="G16" s="1370"/>
      <c r="H16" s="1369"/>
      <c r="I16" s="1371"/>
      <c r="J16" s="1370"/>
      <c r="K16" s="1369"/>
      <c r="L16" s="1371"/>
      <c r="M16" s="1536">
        <f t="shared" si="1"/>
        <v>0</v>
      </c>
      <c r="N16" s="1539">
        <f t="shared" si="2"/>
        <v>0</v>
      </c>
      <c r="O16" s="1538">
        <f t="shared" si="3"/>
        <v>0</v>
      </c>
    </row>
    <row r="17" spans="2:15" ht="30" customHeight="1" thickBot="1">
      <c r="B17" s="1555">
        <v>11</v>
      </c>
      <c r="C17" s="1552"/>
      <c r="D17" s="1540"/>
      <c r="E17" s="1540"/>
      <c r="F17" s="1540"/>
      <c r="G17" s="1541"/>
      <c r="H17" s="1540"/>
      <c r="I17" s="1542"/>
      <c r="J17" s="1541"/>
      <c r="K17" s="1540"/>
      <c r="L17" s="1542"/>
      <c r="M17" s="1543">
        <f t="shared" si="1"/>
        <v>0</v>
      </c>
      <c r="N17" s="1544">
        <f t="shared" si="2"/>
        <v>0</v>
      </c>
      <c r="O17" s="1545">
        <f t="shared" si="3"/>
        <v>0</v>
      </c>
    </row>
    <row r="18" spans="2:15" ht="13" thickTop="1"/>
  </sheetData>
  <sheetProtection algorithmName="SHA-512" hashValue="gawf9d9JN6XQRs5PX9RmQriME5hzTMMEjk0INNo7JmPtPbOeDdyHt91Aan1jw71PrmHNQciwwDAkpbCtxSKh/w==" saltValue="yf3WxX+agGN8Z5BYSD8ywg==" spinCount="100000" sheet="1" objects="1" scenarios="1" formatRows="0"/>
  <mergeCells count="18">
    <mergeCell ref="N4:N5"/>
    <mergeCell ref="D3:F3"/>
    <mergeCell ref="O4:O5"/>
    <mergeCell ref="L4:L5"/>
    <mergeCell ref="K4:K5"/>
    <mergeCell ref="J3:L3"/>
    <mergeCell ref="G3:I3"/>
    <mergeCell ref="M2:O3"/>
    <mergeCell ref="J2:L2"/>
    <mergeCell ref="G2:I2"/>
    <mergeCell ref="I4:I5"/>
    <mergeCell ref="H4:H5"/>
    <mergeCell ref="D2:F2"/>
    <mergeCell ref="C1:G1"/>
    <mergeCell ref="H1:I1"/>
    <mergeCell ref="F4:F5"/>
    <mergeCell ref="E4:E5"/>
    <mergeCell ref="M4:M5"/>
  </mergeCells>
  <phoneticPr fontId="11" type="noConversion"/>
  <printOptions horizontalCentered="1"/>
  <pageMargins left="0.70866141732283472" right="0.70866141732283472" top="1.1417322834645669" bottom="0.74803149606299213" header="0.31496062992125984" footer="0.31496062992125984"/>
  <pageSetup paperSize="9" scale="67" orientation="landscape" r:id="rId1"/>
  <headerFooter>
    <oddFooter>&amp;L&amp;7CEA - arkusz organizacyjny na rok szkolny 2021/2022    nr teczki: &amp;F</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D00-000000000000}">
          <x14:formula1>
            <xm:f>słownik!$M$3:$M$34</xm:f>
          </x14:formula1>
          <xm:sqref>C7:C17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B1:X63"/>
  <sheetViews>
    <sheetView showGridLines="0" zoomScale="86" zoomScaleNormal="86" zoomScaleSheetLayoutView="100" workbookViewId="0">
      <selection activeCell="U19" sqref="U19"/>
    </sheetView>
  </sheetViews>
  <sheetFormatPr defaultColWidth="9.29296875" defaultRowHeight="12.7"/>
  <cols>
    <col min="1" max="1" width="4.5859375" style="5" customWidth="1"/>
    <col min="2" max="2" width="7.29296875" style="5" customWidth="1"/>
    <col min="3" max="3" width="6.29296875" style="5" customWidth="1"/>
    <col min="4" max="4" width="29" style="5" customWidth="1"/>
    <col min="5" max="10" width="5.703125" style="5" customWidth="1"/>
    <col min="11" max="12" width="6.703125" style="5" customWidth="1"/>
    <col min="13" max="13" width="9.703125" style="5" customWidth="1"/>
    <col min="14" max="15" width="7.703125" style="5" customWidth="1"/>
    <col min="16" max="16" width="8.41015625" style="5" customWidth="1"/>
    <col min="17" max="17" width="10.5859375" style="596" customWidth="1"/>
    <col min="18" max="18" width="8" style="5" customWidth="1"/>
    <col min="19" max="19" width="6.87890625" style="5" customWidth="1"/>
    <col min="20" max="20" width="8.29296875" style="5" customWidth="1"/>
    <col min="21" max="21" width="12.703125" style="5" customWidth="1"/>
    <col min="22" max="16384" width="9.29296875" style="5"/>
  </cols>
  <sheetData>
    <row r="1" spans="2:21" ht="17.7">
      <c r="B1" s="257"/>
      <c r="C1" s="257"/>
      <c r="D1" s="258" t="str">
        <f>' zestaw 1'!$C$1</f>
        <v>?</v>
      </c>
      <c r="E1" s="259"/>
      <c r="F1" s="259"/>
      <c r="G1" s="259"/>
      <c r="H1" s="259"/>
      <c r="I1" s="259"/>
      <c r="J1" s="259"/>
      <c r="K1" s="259"/>
      <c r="L1" s="259"/>
      <c r="M1" s="259"/>
      <c r="N1" s="259"/>
      <c r="O1" s="259"/>
      <c r="P1" s="259"/>
      <c r="Q1" s="673"/>
    </row>
    <row r="2" spans="2:21" ht="17.7">
      <c r="B2" s="260"/>
      <c r="C2" s="260"/>
      <c r="D2" s="2446" t="s">
        <v>131</v>
      </c>
      <c r="E2" s="2446"/>
      <c r="F2" s="2446"/>
      <c r="G2" s="2446"/>
      <c r="H2" s="2446"/>
      <c r="I2" s="2446"/>
      <c r="J2" s="2446"/>
      <c r="K2" s="2446"/>
      <c r="L2" s="261" t="str">
        <f>wizyt!H4</f>
        <v>2021/2022</v>
      </c>
      <c r="M2" s="261"/>
      <c r="N2" s="261"/>
      <c r="O2" s="261"/>
      <c r="P2" s="262"/>
      <c r="Q2" s="585"/>
    </row>
    <row r="3" spans="2:21" ht="34.5" customHeight="1">
      <c r="B3" s="263"/>
      <c r="C3" s="263"/>
      <c r="D3" s="2447" t="s">
        <v>42</v>
      </c>
      <c r="E3" s="2447"/>
      <c r="F3" s="2447"/>
      <c r="G3" s="2447"/>
      <c r="H3" s="2447"/>
      <c r="I3" s="2447"/>
      <c r="J3" s="2447"/>
      <c r="K3" s="2447"/>
      <c r="L3" s="2447"/>
      <c r="M3" s="2447"/>
      <c r="N3" s="2447"/>
      <c r="O3" s="2447"/>
      <c r="P3" s="2447"/>
      <c r="Q3" s="585"/>
    </row>
    <row r="4" spans="2:21" ht="27" customHeight="1" thickBot="1">
      <c r="B4" s="264"/>
      <c r="C4" s="264"/>
      <c r="D4" s="264"/>
      <c r="E4" s="265"/>
      <c r="F4" s="265"/>
      <c r="G4" s="266"/>
      <c r="H4" s="265"/>
      <c r="I4" s="265" t="s">
        <v>35</v>
      </c>
      <c r="J4" s="2481" t="s">
        <v>543</v>
      </c>
      <c r="K4" s="2481"/>
      <c r="L4" s="2481"/>
      <c r="M4" s="2481"/>
      <c r="N4" s="1099"/>
      <c r="O4" s="265"/>
      <c r="P4" s="264"/>
      <c r="Q4" s="585"/>
    </row>
    <row r="5" spans="2:21" ht="12.75" customHeight="1">
      <c r="B5" s="2448" t="s">
        <v>264</v>
      </c>
      <c r="C5" s="2449"/>
      <c r="D5" s="2450"/>
      <c r="E5" s="2457" t="s">
        <v>36</v>
      </c>
      <c r="F5" s="2458"/>
      <c r="G5" s="2458"/>
      <c r="H5" s="2458"/>
      <c r="I5" s="2458"/>
      <c r="J5" s="2459"/>
      <c r="K5" s="2460" t="s">
        <v>244</v>
      </c>
      <c r="L5" s="2463" t="s">
        <v>245</v>
      </c>
      <c r="M5" s="833" t="s">
        <v>27</v>
      </c>
      <c r="N5" s="2475" t="s">
        <v>452</v>
      </c>
      <c r="O5" s="2476"/>
      <c r="P5" s="2477"/>
      <c r="Q5" s="2483" t="s">
        <v>100</v>
      </c>
    </row>
    <row r="6" spans="2:21" ht="12.75" customHeight="1">
      <c r="B6" s="2451"/>
      <c r="C6" s="2452"/>
      <c r="D6" s="2453"/>
      <c r="E6" s="95" t="s">
        <v>3</v>
      </c>
      <c r="F6" s="86" t="s">
        <v>4</v>
      </c>
      <c r="G6" s="86" t="s">
        <v>5</v>
      </c>
      <c r="H6" s="86" t="s">
        <v>7</v>
      </c>
      <c r="I6" s="86" t="s">
        <v>6</v>
      </c>
      <c r="J6" s="86" t="s">
        <v>8</v>
      </c>
      <c r="K6" s="2461"/>
      <c r="L6" s="2464"/>
      <c r="M6" s="834" t="s">
        <v>34</v>
      </c>
      <c r="N6" s="2478"/>
      <c r="O6" s="2479"/>
      <c r="P6" s="2480"/>
      <c r="Q6" s="2484"/>
    </row>
    <row r="7" spans="2:21" ht="12.75" customHeight="1">
      <c r="B7" s="2451"/>
      <c r="C7" s="2452"/>
      <c r="D7" s="2453"/>
      <c r="E7" s="2486" t="s">
        <v>37</v>
      </c>
      <c r="F7" s="2486"/>
      <c r="G7" s="2486"/>
      <c r="H7" s="2486"/>
      <c r="I7" s="2486"/>
      <c r="J7" s="2487"/>
      <c r="K7" s="2461"/>
      <c r="L7" s="2464"/>
      <c r="M7" s="835" t="s">
        <v>44</v>
      </c>
      <c r="N7" s="2466" t="s">
        <v>405</v>
      </c>
      <c r="O7" s="2469" t="s">
        <v>406</v>
      </c>
      <c r="P7" s="2472" t="s">
        <v>27</v>
      </c>
      <c r="Q7" s="2484"/>
    </row>
    <row r="8" spans="2:21" ht="12.75" customHeight="1">
      <c r="B8" s="2451"/>
      <c r="C8" s="2452"/>
      <c r="D8" s="2453"/>
      <c r="E8" s="616">
        <v>35</v>
      </c>
      <c r="F8" s="612">
        <v>35</v>
      </c>
      <c r="G8" s="612">
        <v>34</v>
      </c>
      <c r="H8" s="612">
        <v>35</v>
      </c>
      <c r="I8" s="612">
        <v>35</v>
      </c>
      <c r="J8" s="612">
        <v>24</v>
      </c>
      <c r="K8" s="2461"/>
      <c r="L8" s="2464"/>
      <c r="M8" s="834" t="s">
        <v>38</v>
      </c>
      <c r="N8" s="2467"/>
      <c r="O8" s="2470"/>
      <c r="P8" s="2473"/>
      <c r="Q8" s="2484"/>
      <c r="U8" s="94"/>
    </row>
    <row r="9" spans="2:21" ht="16.5" customHeight="1" thickBot="1">
      <c r="B9" s="2454"/>
      <c r="C9" s="2455"/>
      <c r="D9" s="2456"/>
      <c r="E9" s="2488" t="s">
        <v>39</v>
      </c>
      <c r="F9" s="2489"/>
      <c r="G9" s="2489"/>
      <c r="H9" s="2489"/>
      <c r="I9" s="2489"/>
      <c r="J9" s="2490"/>
      <c r="K9" s="2462"/>
      <c r="L9" s="2465"/>
      <c r="M9" s="836" t="s">
        <v>40</v>
      </c>
      <c r="N9" s="2468"/>
      <c r="O9" s="2471"/>
      <c r="P9" s="2474"/>
      <c r="Q9" s="2485"/>
    </row>
    <row r="10" spans="2:21" ht="27" customHeight="1" thickBot="1">
      <c r="B10" s="252"/>
      <c r="C10" s="602"/>
      <c r="D10" s="251" t="s">
        <v>247</v>
      </c>
      <c r="E10" s="516">
        <f t="shared" ref="E10:M10" si="0">E14+E11</f>
        <v>36.299999999999997</v>
      </c>
      <c r="F10" s="516">
        <f t="shared" si="0"/>
        <v>38.299999999999997</v>
      </c>
      <c r="G10" s="516">
        <f t="shared" si="0"/>
        <v>36.299999999999997</v>
      </c>
      <c r="H10" s="516">
        <f t="shared" si="0"/>
        <v>41.3</v>
      </c>
      <c r="I10" s="516">
        <f t="shared" si="0"/>
        <v>46.3</v>
      </c>
      <c r="J10" s="516">
        <f t="shared" si="0"/>
        <v>42</v>
      </c>
      <c r="K10" s="516">
        <f t="shared" si="0"/>
        <v>110.9</v>
      </c>
      <c r="L10" s="517">
        <f t="shared" si="0"/>
        <v>129.6</v>
      </c>
      <c r="M10" s="837">
        <f t="shared" si="0"/>
        <v>240.5</v>
      </c>
      <c r="N10" s="850">
        <f>N11+N14</f>
        <v>3845.2</v>
      </c>
      <c r="O10" s="809">
        <f>O11+O14</f>
        <v>4074</v>
      </c>
      <c r="P10" s="809">
        <f>P11+P14</f>
        <v>7919.2</v>
      </c>
      <c r="Q10" s="781"/>
    </row>
    <row r="11" spans="2:21" ht="23.25" customHeight="1">
      <c r="B11" s="245"/>
      <c r="C11" s="603"/>
      <c r="D11" s="246" t="s">
        <v>243</v>
      </c>
      <c r="E11" s="519">
        <f t="shared" ref="E11:J11" si="1">SUM(E12:E13)</f>
        <v>34</v>
      </c>
      <c r="F11" s="519">
        <f t="shared" si="1"/>
        <v>36</v>
      </c>
      <c r="G11" s="520">
        <f t="shared" si="1"/>
        <v>34</v>
      </c>
      <c r="H11" s="521">
        <f t="shared" si="1"/>
        <v>39</v>
      </c>
      <c r="I11" s="522">
        <f t="shared" si="1"/>
        <v>44</v>
      </c>
      <c r="J11" s="523">
        <f t="shared" si="1"/>
        <v>38</v>
      </c>
      <c r="K11" s="524">
        <f>SUM(E11:G11)</f>
        <v>104</v>
      </c>
      <c r="L11" s="525">
        <f>SUM(H11:J11)</f>
        <v>121</v>
      </c>
      <c r="M11" s="838">
        <f>SUM(E11:J11)</f>
        <v>225</v>
      </c>
      <c r="N11" s="851">
        <f>SUM(N12:N13)</f>
        <v>3606</v>
      </c>
      <c r="O11" s="810">
        <f>SUM(O12:O13)</f>
        <v>3817</v>
      </c>
      <c r="P11" s="811">
        <f>SUM(N11:O11)</f>
        <v>7423</v>
      </c>
      <c r="Q11" s="782"/>
    </row>
    <row r="12" spans="2:21" ht="14.25" customHeight="1">
      <c r="B12" s="247"/>
      <c r="C12" s="604"/>
      <c r="D12" s="248" t="s">
        <v>241</v>
      </c>
      <c r="E12" s="528">
        <f t="shared" ref="E12:J12" si="2">SUM(E16:E21)</f>
        <v>6</v>
      </c>
      <c r="F12" s="528">
        <f t="shared" si="2"/>
        <v>8</v>
      </c>
      <c r="G12" s="530">
        <f t="shared" si="2"/>
        <v>7</v>
      </c>
      <c r="H12" s="832">
        <f t="shared" si="2"/>
        <v>15</v>
      </c>
      <c r="I12" s="528">
        <f t="shared" si="2"/>
        <v>19</v>
      </c>
      <c r="J12" s="530">
        <f t="shared" si="2"/>
        <v>15</v>
      </c>
      <c r="K12" s="531">
        <f>SUM(E12:G12)</f>
        <v>21</v>
      </c>
      <c r="L12" s="532">
        <f>SUM(H12:J12)</f>
        <v>49</v>
      </c>
      <c r="M12" s="839">
        <f>SUM(E12:J12)</f>
        <v>70</v>
      </c>
      <c r="N12" s="852">
        <f>E12*$E$8+F12*$F$8+G12*$G$8</f>
        <v>728</v>
      </c>
      <c r="O12" s="815">
        <f>H12*$H$8+I12*$I$8+J12*$J$8</f>
        <v>1550</v>
      </c>
      <c r="P12" s="816">
        <f>SUM(N12:O12)</f>
        <v>2278</v>
      </c>
      <c r="Q12" s="782"/>
    </row>
    <row r="13" spans="2:21" ht="14.25" customHeight="1">
      <c r="B13" s="247"/>
      <c r="C13" s="604"/>
      <c r="D13" s="248" t="s">
        <v>242</v>
      </c>
      <c r="E13" s="528">
        <f t="shared" ref="E13:J13" si="3">SUM(E22:E43)</f>
        <v>28</v>
      </c>
      <c r="F13" s="528">
        <f t="shared" si="3"/>
        <v>28</v>
      </c>
      <c r="G13" s="530">
        <f t="shared" si="3"/>
        <v>27</v>
      </c>
      <c r="H13" s="832">
        <f t="shared" si="3"/>
        <v>24</v>
      </c>
      <c r="I13" s="528">
        <f t="shared" si="3"/>
        <v>25</v>
      </c>
      <c r="J13" s="530">
        <f t="shared" si="3"/>
        <v>23</v>
      </c>
      <c r="K13" s="531">
        <f>SUM(E13:G13)</f>
        <v>83</v>
      </c>
      <c r="L13" s="532">
        <f>SUM(H13:J13)</f>
        <v>72</v>
      </c>
      <c r="M13" s="839">
        <f>SUM(E13:J13)</f>
        <v>155</v>
      </c>
      <c r="N13" s="852">
        <f>E13*$E$8+F13*$F$8+G13*$G$8</f>
        <v>2878</v>
      </c>
      <c r="O13" s="815">
        <f>H13*$H$8+I13*$I$8+J13*$J$8</f>
        <v>2267</v>
      </c>
      <c r="P13" s="816">
        <f>SUM(N13:O13)</f>
        <v>5145</v>
      </c>
      <c r="Q13" s="782"/>
    </row>
    <row r="14" spans="2:21" ht="21" customHeight="1">
      <c r="B14" s="253"/>
      <c r="C14" s="605"/>
      <c r="D14" s="254" t="s">
        <v>468</v>
      </c>
      <c r="E14" s="535">
        <f t="shared" ref="E14:J14" si="4">SUM(E47:E48)+IF(E45+E46&gt;2,2,E45+E46)</f>
        <v>2.2999999999999998</v>
      </c>
      <c r="F14" s="535">
        <f t="shared" si="4"/>
        <v>2.2999999999999998</v>
      </c>
      <c r="G14" s="535">
        <f t="shared" si="4"/>
        <v>2.2999999999999998</v>
      </c>
      <c r="H14" s="535">
        <f t="shared" si="4"/>
        <v>2.2999999999999998</v>
      </c>
      <c r="I14" s="535">
        <f t="shared" si="4"/>
        <v>2.2999999999999998</v>
      </c>
      <c r="J14" s="535">
        <f t="shared" si="4"/>
        <v>4</v>
      </c>
      <c r="K14" s="600">
        <f>SUM(E14:G14)</f>
        <v>6.8999999999999995</v>
      </c>
      <c r="L14" s="600">
        <f>SUM(H14:J14)</f>
        <v>8.6</v>
      </c>
      <c r="M14" s="840">
        <f>SUM(K14:L14)</f>
        <v>15.5</v>
      </c>
      <c r="N14" s="853">
        <f>E14*$E$8+F14*$F$8+G14*$G$8</f>
        <v>239.2</v>
      </c>
      <c r="O14" s="817">
        <f>H14*$H$8+I14*$I$8+J14*$J$8</f>
        <v>257</v>
      </c>
      <c r="P14" s="818">
        <f>SUM(N14:O14)</f>
        <v>496.2</v>
      </c>
      <c r="Q14" s="783"/>
    </row>
    <row r="15" spans="2:21" ht="27" customHeight="1">
      <c r="B15" s="315"/>
      <c r="C15" s="634"/>
      <c r="D15" s="316" t="s">
        <v>263</v>
      </c>
      <c r="E15" s="538"/>
      <c r="F15" s="538"/>
      <c r="G15" s="538"/>
      <c r="H15" s="538"/>
      <c r="I15" s="538"/>
      <c r="J15" s="538"/>
      <c r="K15" s="539"/>
      <c r="L15" s="539"/>
      <c r="M15" s="863"/>
      <c r="N15" s="864"/>
      <c r="O15" s="864"/>
      <c r="P15" s="865"/>
      <c r="Q15" s="589"/>
    </row>
    <row r="16" spans="2:21" s="94" customFormat="1" ht="14.25" customHeight="1">
      <c r="B16" s="793"/>
      <c r="C16" s="794">
        <v>1</v>
      </c>
      <c r="D16" s="320" t="s">
        <v>108</v>
      </c>
      <c r="E16" s="541"/>
      <c r="F16" s="541">
        <v>1</v>
      </c>
      <c r="G16" s="542">
        <v>1</v>
      </c>
      <c r="H16" s="635">
        <v>2</v>
      </c>
      <c r="I16" s="541">
        <v>2</v>
      </c>
      <c r="J16" s="542">
        <v>3</v>
      </c>
      <c r="K16" s="543">
        <f t="shared" ref="K16:K43" si="5">SUM(E16:G16)</f>
        <v>2</v>
      </c>
      <c r="L16" s="544">
        <f t="shared" ref="L16:L43" si="6">SUM(H16:J16)</f>
        <v>7</v>
      </c>
      <c r="M16" s="841">
        <f t="shared" ref="M16:M36" si="7">SUM(E16:J16)</f>
        <v>9</v>
      </c>
      <c r="N16" s="854">
        <f>E16*$E$8+F16*$F$8+G16*$G$8</f>
        <v>69</v>
      </c>
      <c r="O16" s="819">
        <f>H16*$H$8+I16*$I$8+J16*$J$8</f>
        <v>212</v>
      </c>
      <c r="P16" s="812">
        <f>SUM(N16:O16)</f>
        <v>281</v>
      </c>
      <c r="Q16" s="590"/>
      <c r="R16" s="5"/>
      <c r="S16" s="5"/>
      <c r="U16" s="5"/>
    </row>
    <row r="17" spans="2:21" s="94" customFormat="1" ht="14.25" customHeight="1">
      <c r="B17" s="795"/>
      <c r="C17" s="796">
        <v>2</v>
      </c>
      <c r="D17" s="321" t="s">
        <v>62</v>
      </c>
      <c r="E17" s="547">
        <v>2</v>
      </c>
      <c r="F17" s="547">
        <v>3</v>
      </c>
      <c r="G17" s="548">
        <v>3</v>
      </c>
      <c r="H17" s="549">
        <v>3</v>
      </c>
      <c r="I17" s="547">
        <v>4</v>
      </c>
      <c r="J17" s="548">
        <v>5</v>
      </c>
      <c r="K17" s="550">
        <f t="shared" si="5"/>
        <v>8</v>
      </c>
      <c r="L17" s="551">
        <f t="shared" si="6"/>
        <v>12</v>
      </c>
      <c r="M17" s="842">
        <f t="shared" si="7"/>
        <v>20</v>
      </c>
      <c r="N17" s="855">
        <f t="shared" ref="N17:N43" si="8">E17*$E$8+F17*$F$8+G17*$G$8</f>
        <v>277</v>
      </c>
      <c r="O17" s="820">
        <f t="shared" ref="O17:O43" si="9">H17*$H$8+I17*$I$8+J17*$J$8</f>
        <v>365</v>
      </c>
      <c r="P17" s="813">
        <f t="shared" ref="P17:P43" si="10">SUM(N17:O17)</f>
        <v>642</v>
      </c>
      <c r="Q17" s="591"/>
      <c r="R17" s="5"/>
      <c r="S17" s="5"/>
      <c r="U17" s="5"/>
    </row>
    <row r="18" spans="2:21" s="94" customFormat="1" ht="14.25" customHeight="1">
      <c r="B18" s="795"/>
      <c r="C18" s="796">
        <v>3</v>
      </c>
      <c r="D18" s="321" t="s">
        <v>63</v>
      </c>
      <c r="E18" s="547">
        <v>2</v>
      </c>
      <c r="F18" s="547"/>
      <c r="G18" s="548"/>
      <c r="H18" s="549"/>
      <c r="I18" s="547">
        <v>3</v>
      </c>
      <c r="J18" s="548"/>
      <c r="K18" s="550">
        <f t="shared" si="5"/>
        <v>2</v>
      </c>
      <c r="L18" s="551">
        <f t="shared" si="6"/>
        <v>3</v>
      </c>
      <c r="M18" s="842">
        <f t="shared" si="7"/>
        <v>5</v>
      </c>
      <c r="N18" s="855">
        <f t="shared" si="8"/>
        <v>70</v>
      </c>
      <c r="O18" s="820">
        <f t="shared" si="9"/>
        <v>105</v>
      </c>
      <c r="P18" s="813">
        <f t="shared" si="10"/>
        <v>175</v>
      </c>
      <c r="Q18" s="591"/>
      <c r="R18" s="5"/>
      <c r="S18" s="5"/>
      <c r="U18" s="5"/>
    </row>
    <row r="19" spans="2:21" s="94" customFormat="1" ht="14.25" customHeight="1">
      <c r="B19" s="795"/>
      <c r="C19" s="796">
        <v>4</v>
      </c>
      <c r="D19" s="321" t="s">
        <v>64</v>
      </c>
      <c r="E19" s="547">
        <v>2</v>
      </c>
      <c r="F19" s="547">
        <v>4</v>
      </c>
      <c r="G19" s="548"/>
      <c r="H19" s="549">
        <v>3</v>
      </c>
      <c r="I19" s="547">
        <v>2</v>
      </c>
      <c r="J19" s="548"/>
      <c r="K19" s="550">
        <f t="shared" si="5"/>
        <v>6</v>
      </c>
      <c r="L19" s="551">
        <f t="shared" si="6"/>
        <v>5</v>
      </c>
      <c r="M19" s="842">
        <f t="shared" si="7"/>
        <v>11</v>
      </c>
      <c r="N19" s="855">
        <f t="shared" si="8"/>
        <v>210</v>
      </c>
      <c r="O19" s="820">
        <f t="shared" si="9"/>
        <v>175</v>
      </c>
      <c r="P19" s="813">
        <f t="shared" si="10"/>
        <v>385</v>
      </c>
      <c r="Q19" s="591"/>
      <c r="R19" s="5"/>
      <c r="S19" s="5"/>
      <c r="U19" s="5"/>
    </row>
    <row r="20" spans="2:21" s="94" customFormat="1" ht="14.25" customHeight="1">
      <c r="B20" s="795"/>
      <c r="C20" s="796">
        <v>5</v>
      </c>
      <c r="D20" s="321" t="s">
        <v>65</v>
      </c>
      <c r="E20" s="547"/>
      <c r="F20" s="547"/>
      <c r="G20" s="548"/>
      <c r="H20" s="549">
        <v>3</v>
      </c>
      <c r="I20" s="547">
        <v>3</v>
      </c>
      <c r="J20" s="548"/>
      <c r="K20" s="550">
        <f t="shared" si="5"/>
        <v>0</v>
      </c>
      <c r="L20" s="551">
        <f t="shared" si="6"/>
        <v>6</v>
      </c>
      <c r="M20" s="842">
        <f t="shared" si="7"/>
        <v>6</v>
      </c>
      <c r="N20" s="855">
        <f>E20*$E$8+F20*$F$8+G20*$G$8</f>
        <v>0</v>
      </c>
      <c r="O20" s="820">
        <f>H20*$H$8+I20*$I$8+J20*$J$8</f>
        <v>210</v>
      </c>
      <c r="P20" s="813">
        <f t="shared" si="10"/>
        <v>210</v>
      </c>
      <c r="Q20" s="591"/>
      <c r="R20" s="5"/>
      <c r="S20" s="5"/>
      <c r="U20" s="5"/>
    </row>
    <row r="21" spans="2:21" s="94" customFormat="1" ht="14.25" customHeight="1" thickBot="1">
      <c r="B21" s="797"/>
      <c r="C21" s="798">
        <v>6</v>
      </c>
      <c r="D21" s="322" t="s">
        <v>162</v>
      </c>
      <c r="E21" s="554"/>
      <c r="F21" s="554"/>
      <c r="G21" s="555">
        <v>3</v>
      </c>
      <c r="H21" s="636">
        <v>4</v>
      </c>
      <c r="I21" s="554">
        <v>5</v>
      </c>
      <c r="J21" s="555">
        <v>7</v>
      </c>
      <c r="K21" s="556">
        <f t="shared" si="5"/>
        <v>3</v>
      </c>
      <c r="L21" s="557">
        <f t="shared" si="6"/>
        <v>16</v>
      </c>
      <c r="M21" s="843">
        <f t="shared" si="7"/>
        <v>19</v>
      </c>
      <c r="N21" s="859">
        <f t="shared" si="8"/>
        <v>102</v>
      </c>
      <c r="O21" s="860">
        <f t="shared" si="9"/>
        <v>483</v>
      </c>
      <c r="P21" s="861">
        <f t="shared" si="10"/>
        <v>585</v>
      </c>
      <c r="Q21" s="592"/>
      <c r="R21" s="5"/>
      <c r="S21" s="5"/>
      <c r="U21" s="5"/>
    </row>
    <row r="22" spans="2:21" s="94" customFormat="1" ht="14.25" customHeight="1" thickTop="1">
      <c r="B22" s="2491" t="s">
        <v>368</v>
      </c>
      <c r="C22" s="669">
        <v>1</v>
      </c>
      <c r="D22" s="413" t="s">
        <v>53</v>
      </c>
      <c r="E22" s="560">
        <v>5</v>
      </c>
      <c r="F22" s="560">
        <v>4</v>
      </c>
      <c r="G22" s="561">
        <v>5</v>
      </c>
      <c r="H22" s="562">
        <v>4</v>
      </c>
      <c r="I22" s="560">
        <v>4</v>
      </c>
      <c r="J22" s="561">
        <v>4</v>
      </c>
      <c r="K22" s="563">
        <f t="shared" si="5"/>
        <v>14</v>
      </c>
      <c r="L22" s="564">
        <f t="shared" si="6"/>
        <v>12</v>
      </c>
      <c r="M22" s="844">
        <f t="shared" si="7"/>
        <v>26</v>
      </c>
      <c r="N22" s="857">
        <f t="shared" si="8"/>
        <v>485</v>
      </c>
      <c r="O22" s="823">
        <f t="shared" si="9"/>
        <v>376</v>
      </c>
      <c r="P22" s="814">
        <f t="shared" si="10"/>
        <v>861</v>
      </c>
      <c r="Q22" s="593"/>
      <c r="R22" s="5"/>
      <c r="S22" s="5"/>
      <c r="U22" s="5"/>
    </row>
    <row r="23" spans="2:21" s="94" customFormat="1" ht="14.25" customHeight="1">
      <c r="B23" s="2492"/>
      <c r="C23" s="668">
        <v>2</v>
      </c>
      <c r="D23" s="323" t="s">
        <v>54</v>
      </c>
      <c r="E23" s="547">
        <v>2</v>
      </c>
      <c r="F23" s="547">
        <v>3</v>
      </c>
      <c r="G23" s="548">
        <v>3</v>
      </c>
      <c r="H23" s="549">
        <v>3</v>
      </c>
      <c r="I23" s="547">
        <v>3</v>
      </c>
      <c r="J23" s="548">
        <v>3</v>
      </c>
      <c r="K23" s="550">
        <f t="shared" si="5"/>
        <v>8</v>
      </c>
      <c r="L23" s="551">
        <f t="shared" si="6"/>
        <v>9</v>
      </c>
      <c r="M23" s="842">
        <f t="shared" si="7"/>
        <v>17</v>
      </c>
      <c r="N23" s="855">
        <f t="shared" si="8"/>
        <v>277</v>
      </c>
      <c r="O23" s="820">
        <f t="shared" si="9"/>
        <v>282</v>
      </c>
      <c r="P23" s="813">
        <f t="shared" si="10"/>
        <v>559</v>
      </c>
      <c r="Q23" s="591"/>
      <c r="R23" s="5"/>
      <c r="S23" s="5"/>
      <c r="U23" s="5"/>
    </row>
    <row r="24" spans="2:21" s="94" customFormat="1" ht="14.25" customHeight="1">
      <c r="B24" s="2492"/>
      <c r="C24" s="668">
        <v>3</v>
      </c>
      <c r="D24" s="323" t="s">
        <v>49</v>
      </c>
      <c r="E24" s="547">
        <v>2</v>
      </c>
      <c r="F24" s="547">
        <v>2</v>
      </c>
      <c r="G24" s="548">
        <v>2</v>
      </c>
      <c r="H24" s="549">
        <v>2</v>
      </c>
      <c r="I24" s="547">
        <v>2</v>
      </c>
      <c r="J24" s="548">
        <v>2</v>
      </c>
      <c r="K24" s="550">
        <f t="shared" si="5"/>
        <v>6</v>
      </c>
      <c r="L24" s="551">
        <f t="shared" si="6"/>
        <v>6</v>
      </c>
      <c r="M24" s="842">
        <f t="shared" si="7"/>
        <v>12</v>
      </c>
      <c r="N24" s="855">
        <f t="shared" si="8"/>
        <v>208</v>
      </c>
      <c r="O24" s="820">
        <f t="shared" si="9"/>
        <v>188</v>
      </c>
      <c r="P24" s="813">
        <f t="shared" si="10"/>
        <v>396</v>
      </c>
      <c r="Q24" s="591"/>
      <c r="R24" s="5"/>
      <c r="S24" s="5"/>
      <c r="U24" s="5"/>
    </row>
    <row r="25" spans="2:21" s="94" customFormat="1" ht="14.25" customHeight="1">
      <c r="B25" s="2492"/>
      <c r="C25" s="668">
        <v>4</v>
      </c>
      <c r="D25" s="321" t="s">
        <v>51</v>
      </c>
      <c r="E25" s="547">
        <v>2</v>
      </c>
      <c r="F25" s="547">
        <v>2</v>
      </c>
      <c r="G25" s="548">
        <v>2</v>
      </c>
      <c r="H25" s="549">
        <v>2</v>
      </c>
      <c r="I25" s="547"/>
      <c r="J25" s="548"/>
      <c r="K25" s="550">
        <f t="shared" si="5"/>
        <v>6</v>
      </c>
      <c r="L25" s="551">
        <f t="shared" si="6"/>
        <v>2</v>
      </c>
      <c r="M25" s="842">
        <f t="shared" si="7"/>
        <v>8</v>
      </c>
      <c r="N25" s="855">
        <f t="shared" si="8"/>
        <v>208</v>
      </c>
      <c r="O25" s="820">
        <f t="shared" si="9"/>
        <v>70</v>
      </c>
      <c r="P25" s="813">
        <f t="shared" si="10"/>
        <v>278</v>
      </c>
      <c r="Q25" s="591"/>
      <c r="R25" s="5"/>
      <c r="S25" s="5"/>
      <c r="U25" s="5"/>
    </row>
    <row r="26" spans="2:21" s="94" customFormat="1" ht="14.25" customHeight="1">
      <c r="B26" s="2492"/>
      <c r="C26" s="668">
        <v>5</v>
      </c>
      <c r="D26" s="321" t="s">
        <v>58</v>
      </c>
      <c r="E26" s="547"/>
      <c r="F26" s="547">
        <v>1</v>
      </c>
      <c r="G26" s="548">
        <v>1</v>
      </c>
      <c r="H26" s="549"/>
      <c r="I26" s="547">
        <v>1</v>
      </c>
      <c r="J26" s="548"/>
      <c r="K26" s="550">
        <f t="shared" si="5"/>
        <v>2</v>
      </c>
      <c r="L26" s="551">
        <f t="shared" si="6"/>
        <v>1</v>
      </c>
      <c r="M26" s="842">
        <f t="shared" si="7"/>
        <v>3</v>
      </c>
      <c r="N26" s="855">
        <f t="shared" si="8"/>
        <v>69</v>
      </c>
      <c r="O26" s="820">
        <f t="shared" si="9"/>
        <v>35</v>
      </c>
      <c r="P26" s="813">
        <f t="shared" si="10"/>
        <v>104</v>
      </c>
      <c r="Q26" s="591"/>
      <c r="R26" s="5"/>
      <c r="S26" s="5"/>
      <c r="U26" s="5"/>
    </row>
    <row r="27" spans="2:21" s="94" customFormat="1" ht="14.25" customHeight="1">
      <c r="B27" s="2492"/>
      <c r="C27" s="668">
        <v>6</v>
      </c>
      <c r="D27" s="321" t="s">
        <v>56</v>
      </c>
      <c r="E27" s="608"/>
      <c r="F27" s="608"/>
      <c r="G27" s="1101"/>
      <c r="H27" s="549"/>
      <c r="I27" s="547">
        <v>1</v>
      </c>
      <c r="J27" s="548">
        <v>1</v>
      </c>
      <c r="K27" s="550">
        <f t="shared" si="5"/>
        <v>0</v>
      </c>
      <c r="L27" s="551">
        <f t="shared" si="6"/>
        <v>2</v>
      </c>
      <c r="M27" s="842">
        <f t="shared" si="7"/>
        <v>2</v>
      </c>
      <c r="N27" s="855">
        <f t="shared" si="8"/>
        <v>0</v>
      </c>
      <c r="O27" s="820">
        <f t="shared" si="9"/>
        <v>59</v>
      </c>
      <c r="P27" s="813">
        <f t="shared" si="10"/>
        <v>59</v>
      </c>
      <c r="Q27" s="591"/>
      <c r="R27" s="5"/>
      <c r="S27" s="5"/>
      <c r="U27" s="5"/>
    </row>
    <row r="28" spans="2:21" s="94" customFormat="1" ht="14.25" customHeight="1">
      <c r="B28" s="2492"/>
      <c r="C28" s="668">
        <v>7</v>
      </c>
      <c r="D28" s="321" t="s">
        <v>52</v>
      </c>
      <c r="E28" s="547">
        <v>1</v>
      </c>
      <c r="F28" s="547">
        <v>2</v>
      </c>
      <c r="G28" s="548">
        <v>1</v>
      </c>
      <c r="H28" s="549">
        <v>1</v>
      </c>
      <c r="I28" s="547"/>
      <c r="J28" s="548"/>
      <c r="K28" s="550">
        <f t="shared" si="5"/>
        <v>4</v>
      </c>
      <c r="L28" s="551">
        <f t="shared" si="6"/>
        <v>1</v>
      </c>
      <c r="M28" s="842">
        <f t="shared" si="7"/>
        <v>5</v>
      </c>
      <c r="N28" s="855">
        <f t="shared" si="8"/>
        <v>139</v>
      </c>
      <c r="O28" s="820">
        <f t="shared" si="9"/>
        <v>35</v>
      </c>
      <c r="P28" s="813">
        <f t="shared" si="10"/>
        <v>174</v>
      </c>
      <c r="Q28" s="591"/>
      <c r="R28" s="5"/>
      <c r="S28" s="5"/>
      <c r="U28" s="5"/>
    </row>
    <row r="29" spans="2:21" s="94" customFormat="1" ht="14.25" customHeight="1">
      <c r="B29" s="2492"/>
      <c r="C29" s="668">
        <v>8</v>
      </c>
      <c r="D29" s="321" t="s">
        <v>166</v>
      </c>
      <c r="E29" s="547">
        <v>1</v>
      </c>
      <c r="F29" s="547">
        <v>1</v>
      </c>
      <c r="G29" s="548">
        <v>2</v>
      </c>
      <c r="H29" s="549">
        <v>1</v>
      </c>
      <c r="I29" s="547"/>
      <c r="J29" s="548"/>
      <c r="K29" s="550">
        <f t="shared" si="5"/>
        <v>4</v>
      </c>
      <c r="L29" s="551">
        <f t="shared" si="6"/>
        <v>1</v>
      </c>
      <c r="M29" s="842">
        <f t="shared" si="7"/>
        <v>5</v>
      </c>
      <c r="N29" s="855">
        <f t="shared" si="8"/>
        <v>138</v>
      </c>
      <c r="O29" s="820">
        <f t="shared" si="9"/>
        <v>35</v>
      </c>
      <c r="P29" s="813">
        <f t="shared" si="10"/>
        <v>173</v>
      </c>
      <c r="Q29" s="591"/>
      <c r="R29" s="5"/>
      <c r="S29" s="5"/>
      <c r="U29" s="5"/>
    </row>
    <row r="30" spans="2:21" s="94" customFormat="1" ht="14.25" customHeight="1">
      <c r="B30" s="2492"/>
      <c r="C30" s="668">
        <v>9</v>
      </c>
      <c r="D30" s="321" t="s">
        <v>364</v>
      </c>
      <c r="E30" s="547">
        <v>1</v>
      </c>
      <c r="F30" s="547">
        <v>2</v>
      </c>
      <c r="G30" s="548">
        <v>1</v>
      </c>
      <c r="H30" s="549">
        <v>1</v>
      </c>
      <c r="I30" s="547"/>
      <c r="J30" s="548"/>
      <c r="K30" s="550">
        <f t="shared" si="5"/>
        <v>4</v>
      </c>
      <c r="L30" s="551">
        <f t="shared" si="6"/>
        <v>1</v>
      </c>
      <c r="M30" s="842">
        <f t="shared" si="7"/>
        <v>5</v>
      </c>
      <c r="N30" s="855">
        <f t="shared" si="8"/>
        <v>139</v>
      </c>
      <c r="O30" s="820">
        <f t="shared" si="9"/>
        <v>35</v>
      </c>
      <c r="P30" s="813">
        <f t="shared" si="10"/>
        <v>174</v>
      </c>
      <c r="Q30" s="591"/>
      <c r="R30" s="5"/>
      <c r="S30" s="5"/>
      <c r="U30" s="5"/>
    </row>
    <row r="31" spans="2:21" s="94" customFormat="1" ht="14.25" customHeight="1">
      <c r="B31" s="2492"/>
      <c r="C31" s="668">
        <v>10</v>
      </c>
      <c r="D31" s="321" t="s">
        <v>363</v>
      </c>
      <c r="E31" s="547">
        <v>1</v>
      </c>
      <c r="F31" s="547">
        <v>2</v>
      </c>
      <c r="G31" s="548">
        <v>1</v>
      </c>
      <c r="H31" s="549">
        <v>1</v>
      </c>
      <c r="I31" s="547"/>
      <c r="J31" s="548"/>
      <c r="K31" s="550">
        <f t="shared" si="5"/>
        <v>4</v>
      </c>
      <c r="L31" s="551">
        <f t="shared" si="6"/>
        <v>1</v>
      </c>
      <c r="M31" s="842">
        <f t="shared" si="7"/>
        <v>5</v>
      </c>
      <c r="N31" s="855">
        <f t="shared" si="8"/>
        <v>139</v>
      </c>
      <c r="O31" s="820">
        <f t="shared" si="9"/>
        <v>35</v>
      </c>
      <c r="P31" s="813">
        <f t="shared" si="10"/>
        <v>174</v>
      </c>
      <c r="Q31" s="591"/>
      <c r="R31" s="5"/>
      <c r="S31" s="5"/>
      <c r="U31" s="5"/>
    </row>
    <row r="32" spans="2:21" s="94" customFormat="1" ht="14.25" customHeight="1">
      <c r="B32" s="2492"/>
      <c r="C32" s="668">
        <v>11</v>
      </c>
      <c r="D32" s="321" t="s">
        <v>50</v>
      </c>
      <c r="E32" s="547">
        <v>4</v>
      </c>
      <c r="F32" s="547">
        <v>4</v>
      </c>
      <c r="G32" s="548">
        <v>4</v>
      </c>
      <c r="H32" s="549">
        <v>3</v>
      </c>
      <c r="I32" s="547">
        <v>4</v>
      </c>
      <c r="J32" s="548">
        <v>3</v>
      </c>
      <c r="K32" s="550">
        <f t="shared" si="5"/>
        <v>12</v>
      </c>
      <c r="L32" s="551">
        <f t="shared" si="6"/>
        <v>10</v>
      </c>
      <c r="M32" s="842">
        <f t="shared" si="7"/>
        <v>22</v>
      </c>
      <c r="N32" s="855">
        <f t="shared" si="8"/>
        <v>416</v>
      </c>
      <c r="O32" s="820">
        <f t="shared" si="9"/>
        <v>317</v>
      </c>
      <c r="P32" s="813">
        <f t="shared" si="10"/>
        <v>733</v>
      </c>
      <c r="Q32" s="591"/>
      <c r="R32" s="5"/>
      <c r="S32" s="5"/>
      <c r="U32" s="5"/>
    </row>
    <row r="33" spans="2:24" s="94" customFormat="1" ht="14.25" customHeight="1">
      <c r="B33" s="2492"/>
      <c r="C33" s="668">
        <v>12</v>
      </c>
      <c r="D33" s="321" t="s">
        <v>163</v>
      </c>
      <c r="E33" s="547">
        <v>2</v>
      </c>
      <c r="F33" s="547"/>
      <c r="G33" s="548"/>
      <c r="H33" s="549">
        <v>1</v>
      </c>
      <c r="I33" s="547"/>
      <c r="J33" s="548"/>
      <c r="K33" s="550">
        <f t="shared" si="5"/>
        <v>2</v>
      </c>
      <c r="L33" s="551">
        <f t="shared" si="6"/>
        <v>1</v>
      </c>
      <c r="M33" s="842">
        <f t="shared" si="7"/>
        <v>3</v>
      </c>
      <c r="N33" s="855">
        <f t="shared" si="8"/>
        <v>70</v>
      </c>
      <c r="O33" s="820">
        <f t="shared" si="9"/>
        <v>35</v>
      </c>
      <c r="P33" s="813">
        <f t="shared" si="10"/>
        <v>105</v>
      </c>
      <c r="Q33" s="591"/>
      <c r="R33" s="5"/>
      <c r="S33" s="5"/>
      <c r="U33" s="5"/>
    </row>
    <row r="34" spans="2:24" s="94" customFormat="1" ht="14.25" customHeight="1">
      <c r="B34" s="2492"/>
      <c r="C34" s="668">
        <v>13</v>
      </c>
      <c r="D34" s="321" t="s">
        <v>55</v>
      </c>
      <c r="E34" s="547">
        <v>4</v>
      </c>
      <c r="F34" s="547">
        <v>4</v>
      </c>
      <c r="G34" s="548">
        <v>4</v>
      </c>
      <c r="H34" s="549">
        <v>3</v>
      </c>
      <c r="I34" s="547">
        <v>3</v>
      </c>
      <c r="J34" s="548">
        <v>3</v>
      </c>
      <c r="K34" s="550">
        <f t="shared" si="5"/>
        <v>12</v>
      </c>
      <c r="L34" s="551">
        <f t="shared" si="6"/>
        <v>9</v>
      </c>
      <c r="M34" s="842">
        <f t="shared" si="7"/>
        <v>21</v>
      </c>
      <c r="N34" s="855">
        <f t="shared" si="8"/>
        <v>416</v>
      </c>
      <c r="O34" s="820">
        <f t="shared" si="9"/>
        <v>282</v>
      </c>
      <c r="P34" s="813">
        <f t="shared" si="10"/>
        <v>698</v>
      </c>
      <c r="Q34" s="591"/>
      <c r="R34" s="5"/>
      <c r="S34" s="5"/>
      <c r="U34" s="5"/>
    </row>
    <row r="35" spans="2:24" s="94" customFormat="1" ht="14.25" customHeight="1">
      <c r="B35" s="2492"/>
      <c r="C35" s="668">
        <v>14</v>
      </c>
      <c r="D35" s="321" t="s">
        <v>134</v>
      </c>
      <c r="E35" s="547">
        <v>1</v>
      </c>
      <c r="F35" s="547"/>
      <c r="G35" s="548"/>
      <c r="H35" s="549">
        <v>1</v>
      </c>
      <c r="I35" s="547"/>
      <c r="J35" s="548"/>
      <c r="K35" s="550">
        <f t="shared" si="5"/>
        <v>1</v>
      </c>
      <c r="L35" s="551">
        <f t="shared" si="6"/>
        <v>1</v>
      </c>
      <c r="M35" s="842">
        <f t="shared" si="7"/>
        <v>2</v>
      </c>
      <c r="N35" s="855">
        <f t="shared" si="8"/>
        <v>35</v>
      </c>
      <c r="O35" s="820">
        <f t="shared" si="9"/>
        <v>35</v>
      </c>
      <c r="P35" s="813">
        <f t="shared" si="10"/>
        <v>70</v>
      </c>
      <c r="Q35" s="591"/>
      <c r="R35" s="5"/>
      <c r="S35" s="5"/>
      <c r="U35" s="5"/>
    </row>
    <row r="36" spans="2:24" s="94" customFormat="1" ht="14.25" customHeight="1">
      <c r="B36" s="2492"/>
      <c r="C36" s="668">
        <v>15</v>
      </c>
      <c r="D36" s="321" t="s">
        <v>466</v>
      </c>
      <c r="E36" s="547">
        <v>1</v>
      </c>
      <c r="F36" s="547">
        <v>1</v>
      </c>
      <c r="G36" s="548">
        <v>1</v>
      </c>
      <c r="H36" s="549">
        <v>1</v>
      </c>
      <c r="I36" s="547">
        <v>1</v>
      </c>
      <c r="J36" s="548">
        <v>1</v>
      </c>
      <c r="K36" s="550">
        <f t="shared" si="5"/>
        <v>3</v>
      </c>
      <c r="L36" s="551">
        <f t="shared" si="6"/>
        <v>3</v>
      </c>
      <c r="M36" s="842">
        <f t="shared" si="7"/>
        <v>6</v>
      </c>
      <c r="N36" s="855">
        <f t="shared" si="8"/>
        <v>104</v>
      </c>
      <c r="O36" s="820">
        <f t="shared" si="9"/>
        <v>94</v>
      </c>
      <c r="P36" s="813">
        <f t="shared" si="10"/>
        <v>198</v>
      </c>
      <c r="Q36" s="591"/>
      <c r="R36" s="5"/>
      <c r="S36" s="5"/>
      <c r="U36" s="5"/>
    </row>
    <row r="37" spans="2:24" s="94" customFormat="1" ht="14.25" customHeight="1">
      <c r="B37" s="2493"/>
      <c r="C37" s="674">
        <v>16</v>
      </c>
      <c r="D37" s="1016" t="s">
        <v>135</v>
      </c>
      <c r="E37" s="547">
        <v>1</v>
      </c>
      <c r="F37" s="547"/>
      <c r="G37" s="548"/>
      <c r="H37" s="1102"/>
      <c r="I37" s="608"/>
      <c r="J37" s="1101"/>
      <c r="K37" s="550">
        <f t="shared" si="5"/>
        <v>1</v>
      </c>
      <c r="L37" s="551">
        <f t="shared" si="6"/>
        <v>0</v>
      </c>
      <c r="M37" s="842">
        <f>SUM(E37:J37)</f>
        <v>1</v>
      </c>
      <c r="N37" s="856">
        <f t="shared" si="8"/>
        <v>35</v>
      </c>
      <c r="O37" s="821">
        <f t="shared" si="9"/>
        <v>0</v>
      </c>
      <c r="P37" s="822">
        <f t="shared" si="10"/>
        <v>35</v>
      </c>
      <c r="Q37" s="591"/>
      <c r="R37" s="5"/>
      <c r="S37" s="5"/>
      <c r="U37" s="5"/>
    </row>
    <row r="38" spans="2:24" s="94" customFormat="1" ht="14.25" customHeight="1">
      <c r="B38" s="2494" t="s">
        <v>535</v>
      </c>
      <c r="C38" s="2495"/>
      <c r="D38" s="1043" t="s">
        <v>532</v>
      </c>
      <c r="E38" s="641"/>
      <c r="F38" s="641"/>
      <c r="G38" s="829"/>
      <c r="H38" s="1106"/>
      <c r="I38" s="541">
        <v>4</v>
      </c>
      <c r="J38" s="541">
        <v>4</v>
      </c>
      <c r="K38" s="649">
        <f t="shared" si="5"/>
        <v>0</v>
      </c>
      <c r="L38" s="638">
        <f t="shared" si="6"/>
        <v>8</v>
      </c>
      <c r="M38" s="845">
        <f t="shared" ref="M38:M43" si="11">SUM(E38:J38)</f>
        <v>8</v>
      </c>
      <c r="N38" s="854">
        <f t="shared" si="8"/>
        <v>0</v>
      </c>
      <c r="O38" s="819">
        <f t="shared" si="9"/>
        <v>236</v>
      </c>
      <c r="P38" s="812">
        <f t="shared" si="10"/>
        <v>236</v>
      </c>
      <c r="Q38" s="642"/>
      <c r="R38" s="5"/>
      <c r="S38" s="5"/>
      <c r="U38" s="5"/>
      <c r="V38" s="2482"/>
      <c r="W38" s="1075"/>
      <c r="X38" s="1075"/>
    </row>
    <row r="39" spans="2:24" s="94" customFormat="1" ht="14.25" customHeight="1">
      <c r="B39" s="2496"/>
      <c r="C39" s="2497"/>
      <c r="D39" s="323" t="s">
        <v>533</v>
      </c>
      <c r="E39" s="608"/>
      <c r="F39" s="608"/>
      <c r="G39" s="830"/>
      <c r="H39" s="1107"/>
      <c r="I39" s="547"/>
      <c r="J39" s="547"/>
      <c r="K39" s="567">
        <f t="shared" si="5"/>
        <v>0</v>
      </c>
      <c r="L39" s="568">
        <f t="shared" si="6"/>
        <v>0</v>
      </c>
      <c r="M39" s="846">
        <f t="shared" si="11"/>
        <v>0</v>
      </c>
      <c r="N39" s="855">
        <f t="shared" si="8"/>
        <v>0</v>
      </c>
      <c r="O39" s="820">
        <f t="shared" si="9"/>
        <v>0</v>
      </c>
      <c r="P39" s="813">
        <f t="shared" si="10"/>
        <v>0</v>
      </c>
      <c r="Q39" s="607"/>
      <c r="R39" s="5"/>
      <c r="S39" s="5"/>
      <c r="U39" s="5"/>
      <c r="V39" s="2482"/>
      <c r="W39" s="1075"/>
      <c r="X39" s="1075"/>
    </row>
    <row r="40" spans="2:24" s="94" customFormat="1" ht="14.25" customHeight="1">
      <c r="B40" s="2498"/>
      <c r="C40" s="2480"/>
      <c r="D40" s="1016" t="s">
        <v>534</v>
      </c>
      <c r="E40" s="608"/>
      <c r="F40" s="608"/>
      <c r="G40" s="830"/>
      <c r="H40" s="1107"/>
      <c r="I40" s="547"/>
      <c r="J40" s="547"/>
      <c r="K40" s="567">
        <f t="shared" si="5"/>
        <v>0</v>
      </c>
      <c r="L40" s="568">
        <f t="shared" si="6"/>
        <v>0</v>
      </c>
      <c r="M40" s="846">
        <f t="shared" si="11"/>
        <v>0</v>
      </c>
      <c r="N40" s="853">
        <f t="shared" si="8"/>
        <v>0</v>
      </c>
      <c r="O40" s="817">
        <f t="shared" si="9"/>
        <v>0</v>
      </c>
      <c r="P40" s="818">
        <f t="shared" si="10"/>
        <v>0</v>
      </c>
      <c r="Q40" s="607"/>
      <c r="R40" s="5"/>
      <c r="S40" s="5"/>
      <c r="U40" s="5"/>
      <c r="V40" s="2482"/>
      <c r="W40" s="1075"/>
      <c r="X40" s="1075"/>
    </row>
    <row r="41" spans="2:24" s="94" customFormat="1" ht="14.25" customHeight="1">
      <c r="B41" s="2494" t="s">
        <v>366</v>
      </c>
      <c r="C41" s="2495"/>
      <c r="D41" s="1043" t="s">
        <v>532</v>
      </c>
      <c r="E41" s="641"/>
      <c r="F41" s="641"/>
      <c r="G41" s="829"/>
      <c r="H41" s="826"/>
      <c r="I41" s="541">
        <v>2</v>
      </c>
      <c r="J41" s="541">
        <v>2</v>
      </c>
      <c r="K41" s="649">
        <f t="shared" si="5"/>
        <v>0</v>
      </c>
      <c r="L41" s="638">
        <f t="shared" si="6"/>
        <v>4</v>
      </c>
      <c r="M41" s="845">
        <f t="shared" si="11"/>
        <v>4</v>
      </c>
      <c r="N41" s="857">
        <f t="shared" si="8"/>
        <v>0</v>
      </c>
      <c r="O41" s="823">
        <f t="shared" si="9"/>
        <v>118</v>
      </c>
      <c r="P41" s="814">
        <f t="shared" si="10"/>
        <v>118</v>
      </c>
      <c r="Q41" s="642"/>
      <c r="R41" s="5"/>
      <c r="S41" s="5"/>
      <c r="U41" s="5"/>
      <c r="V41" s="2482"/>
      <c r="W41" s="1079"/>
      <c r="X41" s="1079"/>
    </row>
    <row r="42" spans="2:24" s="94" customFormat="1" ht="14.25" customHeight="1">
      <c r="B42" s="2496"/>
      <c r="C42" s="2497"/>
      <c r="D42" s="323" t="s">
        <v>533</v>
      </c>
      <c r="E42" s="608"/>
      <c r="F42" s="608"/>
      <c r="G42" s="830"/>
      <c r="H42" s="827"/>
      <c r="I42" s="547"/>
      <c r="J42" s="547"/>
      <c r="K42" s="567">
        <f t="shared" si="5"/>
        <v>0</v>
      </c>
      <c r="L42" s="568">
        <f t="shared" si="6"/>
        <v>0</v>
      </c>
      <c r="M42" s="846">
        <f t="shared" si="11"/>
        <v>0</v>
      </c>
      <c r="N42" s="855">
        <f t="shared" si="8"/>
        <v>0</v>
      </c>
      <c r="O42" s="820">
        <f t="shared" si="9"/>
        <v>0</v>
      </c>
      <c r="P42" s="813">
        <f t="shared" si="10"/>
        <v>0</v>
      </c>
      <c r="Q42" s="607"/>
      <c r="R42" s="5"/>
      <c r="S42" s="5"/>
      <c r="U42" s="5"/>
      <c r="V42" s="2482"/>
      <c r="W42" s="1079"/>
      <c r="X42" s="1079"/>
    </row>
    <row r="43" spans="2:24" s="94" customFormat="1" ht="14.25" customHeight="1">
      <c r="B43" s="2498"/>
      <c r="C43" s="2480"/>
      <c r="D43" s="323" t="s">
        <v>534</v>
      </c>
      <c r="E43" s="643"/>
      <c r="F43" s="643"/>
      <c r="G43" s="831"/>
      <c r="H43" s="828"/>
      <c r="I43" s="644"/>
      <c r="J43" s="644"/>
      <c r="K43" s="650">
        <f t="shared" si="5"/>
        <v>0</v>
      </c>
      <c r="L43" s="640">
        <f t="shared" si="6"/>
        <v>0</v>
      </c>
      <c r="M43" s="847">
        <f t="shared" si="11"/>
        <v>0</v>
      </c>
      <c r="N43" s="853">
        <f t="shared" si="8"/>
        <v>0</v>
      </c>
      <c r="O43" s="817">
        <f t="shared" si="9"/>
        <v>0</v>
      </c>
      <c r="P43" s="818">
        <f t="shared" si="10"/>
        <v>0</v>
      </c>
      <c r="Q43" s="646"/>
      <c r="R43" s="5"/>
      <c r="S43" s="5"/>
      <c r="U43" s="5"/>
      <c r="V43" s="2482"/>
      <c r="W43" s="1079"/>
      <c r="X43" s="1079"/>
    </row>
    <row r="44" spans="2:24" ht="22.5" customHeight="1">
      <c r="B44" s="656"/>
      <c r="C44" s="657"/>
      <c r="D44" s="658" t="s">
        <v>467</v>
      </c>
      <c r="E44" s="664"/>
      <c r="F44" s="664"/>
      <c r="G44" s="664"/>
      <c r="H44" s="664"/>
      <c r="I44" s="664"/>
      <c r="J44" s="664"/>
      <c r="K44" s="665"/>
      <c r="L44" s="665"/>
      <c r="M44" s="659"/>
      <c r="N44" s="659"/>
      <c r="O44" s="659"/>
      <c r="P44" s="660"/>
      <c r="Q44" s="661"/>
    </row>
    <row r="45" spans="2:24" ht="14.25" customHeight="1">
      <c r="B45" s="793"/>
      <c r="C45" s="794">
        <v>1</v>
      </c>
      <c r="D45" s="639" t="s">
        <v>164</v>
      </c>
      <c r="E45" s="652">
        <v>2</v>
      </c>
      <c r="F45" s="652">
        <v>2</v>
      </c>
      <c r="G45" s="653">
        <v>1</v>
      </c>
      <c r="H45" s="654">
        <v>1</v>
      </c>
      <c r="I45" s="652">
        <v>1</v>
      </c>
      <c r="J45" s="988">
        <v>1</v>
      </c>
      <c r="K45" s="655">
        <f>SUM(E45:G45)</f>
        <v>5</v>
      </c>
      <c r="L45" s="610">
        <f>SUM(H45:J45)</f>
        <v>3</v>
      </c>
      <c r="M45" s="848">
        <f>SUM(E45:J45)</f>
        <v>8</v>
      </c>
      <c r="N45" s="857">
        <f>E45*$E$8+F45*$F$8+G45*$G$8</f>
        <v>174</v>
      </c>
      <c r="O45" s="823">
        <f>H45*$H$8+I45*$I$8+J45*$J$8</f>
        <v>94</v>
      </c>
      <c r="P45" s="814">
        <f>SUM(N45:O45)</f>
        <v>268</v>
      </c>
      <c r="Q45" s="611"/>
    </row>
    <row r="46" spans="2:24" ht="14.25" customHeight="1">
      <c r="B46" s="795"/>
      <c r="C46" s="796">
        <v>2</v>
      </c>
      <c r="D46" s="321" t="s">
        <v>165</v>
      </c>
      <c r="E46" s="547"/>
      <c r="F46" s="547"/>
      <c r="G46" s="548">
        <v>1</v>
      </c>
      <c r="H46" s="549">
        <v>1</v>
      </c>
      <c r="I46" s="547">
        <v>1</v>
      </c>
      <c r="J46" s="989">
        <v>1</v>
      </c>
      <c r="K46" s="550">
        <f t="shared" ref="K46:K55" si="12">SUM(E46:G46)</f>
        <v>1</v>
      </c>
      <c r="L46" s="551">
        <f t="shared" ref="L46:L55" si="13">SUM(H46:J46)</f>
        <v>3</v>
      </c>
      <c r="M46" s="842">
        <f t="shared" ref="M46:M55" si="14">SUM(E46:J46)</f>
        <v>4</v>
      </c>
      <c r="N46" s="857">
        <f t="shared" ref="N46:N55" si="15">E46*$E$8+F46*$F$8+G46*$G$8</f>
        <v>34</v>
      </c>
      <c r="O46" s="823">
        <f t="shared" ref="O46:O55" si="16">H46*$H$8+I46*$I$8+J46*$J$8</f>
        <v>94</v>
      </c>
      <c r="P46" s="814">
        <f t="shared" ref="P46:P55" si="17">SUM(N46:O46)</f>
        <v>128</v>
      </c>
      <c r="Q46" s="240"/>
    </row>
    <row r="47" spans="2:24" ht="14.25" customHeight="1">
      <c r="B47" s="795"/>
      <c r="C47" s="796">
        <v>3</v>
      </c>
      <c r="D47" s="323" t="s">
        <v>191</v>
      </c>
      <c r="E47" s="547">
        <v>0.3</v>
      </c>
      <c r="F47" s="547">
        <v>0.3</v>
      </c>
      <c r="G47" s="548">
        <v>0.3</v>
      </c>
      <c r="H47" s="549">
        <v>0.3</v>
      </c>
      <c r="I47" s="547">
        <v>0.3</v>
      </c>
      <c r="J47" s="989"/>
      <c r="K47" s="550">
        <f t="shared" si="12"/>
        <v>0.89999999999999991</v>
      </c>
      <c r="L47" s="551">
        <f t="shared" si="13"/>
        <v>0.6</v>
      </c>
      <c r="M47" s="842">
        <f t="shared" si="14"/>
        <v>1.5</v>
      </c>
      <c r="N47" s="857">
        <f t="shared" si="15"/>
        <v>31.2</v>
      </c>
      <c r="O47" s="823">
        <f t="shared" si="16"/>
        <v>21</v>
      </c>
      <c r="P47" s="814">
        <f t="shared" si="17"/>
        <v>52.2</v>
      </c>
      <c r="Q47" s="240"/>
    </row>
    <row r="48" spans="2:24" ht="14.25" customHeight="1">
      <c r="B48" s="2439" t="s">
        <v>476</v>
      </c>
      <c r="C48" s="2440"/>
      <c r="D48" s="2441"/>
      <c r="E48" s="891">
        <f>SUM(E49:E55)</f>
        <v>0</v>
      </c>
      <c r="F48" s="891">
        <f t="shared" ref="F48:P48" si="18">SUM(F49:F55)</f>
        <v>0</v>
      </c>
      <c r="G48" s="891">
        <f t="shared" si="18"/>
        <v>0</v>
      </c>
      <c r="H48" s="891">
        <f t="shared" si="18"/>
        <v>0</v>
      </c>
      <c r="I48" s="891">
        <f t="shared" si="18"/>
        <v>0</v>
      </c>
      <c r="J48" s="990">
        <f t="shared" si="18"/>
        <v>2</v>
      </c>
      <c r="K48" s="958">
        <f t="shared" si="18"/>
        <v>0</v>
      </c>
      <c r="L48" s="891">
        <f t="shared" si="18"/>
        <v>2</v>
      </c>
      <c r="M48" s="891">
        <f t="shared" si="18"/>
        <v>2</v>
      </c>
      <c r="N48" s="891">
        <f t="shared" si="18"/>
        <v>0</v>
      </c>
      <c r="O48" s="891">
        <f t="shared" si="18"/>
        <v>48</v>
      </c>
      <c r="P48" s="891">
        <f t="shared" si="18"/>
        <v>48</v>
      </c>
      <c r="Q48" s="1092" t="str">
        <f>IF(M48&gt;24,"Błąd !","")</f>
        <v/>
      </c>
    </row>
    <row r="49" spans="2:17" ht="14.25" customHeight="1">
      <c r="B49" s="795"/>
      <c r="C49" s="796">
        <v>4</v>
      </c>
      <c r="D49" s="647" t="s">
        <v>50</v>
      </c>
      <c r="E49" s="547"/>
      <c r="F49" s="547"/>
      <c r="G49" s="548"/>
      <c r="H49" s="549"/>
      <c r="I49" s="547"/>
      <c r="J49" s="989">
        <v>1</v>
      </c>
      <c r="K49" s="550">
        <f t="shared" si="12"/>
        <v>0</v>
      </c>
      <c r="L49" s="551">
        <f t="shared" si="13"/>
        <v>1</v>
      </c>
      <c r="M49" s="842">
        <f t="shared" si="14"/>
        <v>1</v>
      </c>
      <c r="N49" s="857">
        <f t="shared" si="15"/>
        <v>0</v>
      </c>
      <c r="O49" s="823">
        <f t="shared" si="16"/>
        <v>24</v>
      </c>
      <c r="P49" s="814">
        <f t="shared" si="17"/>
        <v>24</v>
      </c>
      <c r="Q49" s="240"/>
    </row>
    <row r="50" spans="2:17" ht="14.25" customHeight="1">
      <c r="B50" s="795"/>
      <c r="C50" s="796">
        <v>5</v>
      </c>
      <c r="D50" s="647" t="s">
        <v>108</v>
      </c>
      <c r="E50" s="547"/>
      <c r="F50" s="547"/>
      <c r="G50" s="548"/>
      <c r="H50" s="549"/>
      <c r="I50" s="547"/>
      <c r="J50" s="989">
        <v>1</v>
      </c>
      <c r="K50" s="550">
        <f>SUM(E50:G50)</f>
        <v>0</v>
      </c>
      <c r="L50" s="551">
        <f>SUM(H50:J50)</f>
        <v>1</v>
      </c>
      <c r="M50" s="842">
        <f>SUM(E50:J50)</f>
        <v>1</v>
      </c>
      <c r="N50" s="857">
        <f>E50*$E$8+F50*$F$8+G50*$G$8</f>
        <v>0</v>
      </c>
      <c r="O50" s="823">
        <f>H50*$H$8+I50*$I$8+J50*$J$8</f>
        <v>24</v>
      </c>
      <c r="P50" s="814">
        <f>SUM(N50:O50)</f>
        <v>24</v>
      </c>
      <c r="Q50" s="240" t="s">
        <v>557</v>
      </c>
    </row>
    <row r="51" spans="2:17" ht="14.25" customHeight="1">
      <c r="B51" s="795"/>
      <c r="C51" s="796">
        <v>6</v>
      </c>
      <c r="D51" s="647"/>
      <c r="E51" s="547"/>
      <c r="F51" s="547"/>
      <c r="G51" s="548"/>
      <c r="H51" s="549"/>
      <c r="I51" s="547"/>
      <c r="J51" s="989"/>
      <c r="K51" s="550">
        <f>SUM(E51:G51)</f>
        <v>0</v>
      </c>
      <c r="L51" s="551">
        <f>SUM(H51:J51)</f>
        <v>0</v>
      </c>
      <c r="M51" s="842">
        <f>SUM(E51:J51)</f>
        <v>0</v>
      </c>
      <c r="N51" s="857">
        <f>E51*$E$8+F51*$F$8+G51*$G$8</f>
        <v>0</v>
      </c>
      <c r="O51" s="823">
        <f>H51*$H$8+I51*$I$8+J51*$J$8</f>
        <v>0</v>
      </c>
      <c r="P51" s="814">
        <f>SUM(N51:O51)</f>
        <v>0</v>
      </c>
      <c r="Q51" s="240" t="s">
        <v>558</v>
      </c>
    </row>
    <row r="52" spans="2:17" ht="14.25" customHeight="1">
      <c r="B52" s="795"/>
      <c r="C52" s="796">
        <v>7</v>
      </c>
      <c r="D52" s="647"/>
      <c r="E52" s="547"/>
      <c r="F52" s="547"/>
      <c r="G52" s="548"/>
      <c r="H52" s="549"/>
      <c r="I52" s="547"/>
      <c r="J52" s="989"/>
      <c r="K52" s="550">
        <f>SUM(E52:G52)</f>
        <v>0</v>
      </c>
      <c r="L52" s="551">
        <f t="shared" si="13"/>
        <v>0</v>
      </c>
      <c r="M52" s="842">
        <f t="shared" si="14"/>
        <v>0</v>
      </c>
      <c r="N52" s="857">
        <f t="shared" si="15"/>
        <v>0</v>
      </c>
      <c r="O52" s="823">
        <f t="shared" si="16"/>
        <v>0</v>
      </c>
      <c r="P52" s="814">
        <f t="shared" si="17"/>
        <v>0</v>
      </c>
      <c r="Q52" s="240"/>
    </row>
    <row r="53" spans="2:17" ht="14.25" customHeight="1">
      <c r="B53" s="795"/>
      <c r="C53" s="796">
        <v>8</v>
      </c>
      <c r="D53" s="647"/>
      <c r="E53" s="547"/>
      <c r="F53" s="547"/>
      <c r="G53" s="548"/>
      <c r="H53" s="549"/>
      <c r="I53" s="547"/>
      <c r="J53" s="989"/>
      <c r="K53" s="550">
        <f t="shared" si="12"/>
        <v>0</v>
      </c>
      <c r="L53" s="551">
        <f t="shared" si="13"/>
        <v>0</v>
      </c>
      <c r="M53" s="842">
        <f t="shared" si="14"/>
        <v>0</v>
      </c>
      <c r="N53" s="857">
        <f t="shared" si="15"/>
        <v>0</v>
      </c>
      <c r="O53" s="823">
        <f t="shared" si="16"/>
        <v>0</v>
      </c>
      <c r="P53" s="814">
        <f t="shared" si="17"/>
        <v>0</v>
      </c>
      <c r="Q53" s="240"/>
    </row>
    <row r="54" spans="2:17" ht="14.25" customHeight="1">
      <c r="B54" s="799"/>
      <c r="C54" s="800">
        <v>9</v>
      </c>
      <c r="D54" s="647"/>
      <c r="E54" s="547"/>
      <c r="F54" s="547"/>
      <c r="G54" s="548"/>
      <c r="H54" s="549"/>
      <c r="I54" s="547"/>
      <c r="J54" s="989"/>
      <c r="K54" s="550">
        <f t="shared" si="12"/>
        <v>0</v>
      </c>
      <c r="L54" s="551">
        <f t="shared" si="13"/>
        <v>0</v>
      </c>
      <c r="M54" s="842">
        <f t="shared" si="14"/>
        <v>0</v>
      </c>
      <c r="N54" s="857">
        <f t="shared" si="15"/>
        <v>0</v>
      </c>
      <c r="O54" s="823">
        <f t="shared" si="16"/>
        <v>0</v>
      </c>
      <c r="P54" s="814">
        <f t="shared" si="17"/>
        <v>0</v>
      </c>
      <c r="Q54" s="594"/>
    </row>
    <row r="55" spans="2:17" ht="14.25" customHeight="1" thickBot="1">
      <c r="B55" s="801"/>
      <c r="C55" s="802">
        <v>10</v>
      </c>
      <c r="D55" s="648"/>
      <c r="E55" s="571"/>
      <c r="F55" s="571"/>
      <c r="G55" s="572"/>
      <c r="H55" s="637"/>
      <c r="I55" s="571"/>
      <c r="J55" s="991"/>
      <c r="K55" s="573">
        <f t="shared" si="12"/>
        <v>0</v>
      </c>
      <c r="L55" s="574">
        <f t="shared" si="13"/>
        <v>0</v>
      </c>
      <c r="M55" s="849">
        <f t="shared" si="14"/>
        <v>0</v>
      </c>
      <c r="N55" s="858">
        <f t="shared" si="15"/>
        <v>0</v>
      </c>
      <c r="O55" s="824">
        <f t="shared" si="16"/>
        <v>0</v>
      </c>
      <c r="P55" s="825">
        <f t="shared" si="17"/>
        <v>0</v>
      </c>
      <c r="Q55" s="595"/>
    </row>
    <row r="56" spans="2:17">
      <c r="B56" s="1076" t="s">
        <v>342</v>
      </c>
      <c r="C56" s="1080" t="s">
        <v>536</v>
      </c>
      <c r="D56" s="1077"/>
      <c r="E56" s="1078"/>
      <c r="F56" s="1078"/>
      <c r="G56" s="1078"/>
      <c r="H56" s="1078"/>
      <c r="I56" s="1078"/>
      <c r="J56" s="1078"/>
      <c r="K56" s="1078"/>
      <c r="L56" s="1078"/>
      <c r="M56" s="1078"/>
      <c r="N56" s="1078"/>
      <c r="O56" s="1078"/>
      <c r="P56" s="1078"/>
    </row>
    <row r="57" spans="2:17">
      <c r="D57" s="2442"/>
      <c r="E57" s="2443"/>
      <c r="F57" s="2443"/>
      <c r="G57" s="2443"/>
      <c r="H57" s="2443"/>
      <c r="I57" s="2443"/>
      <c r="J57" s="2443"/>
      <c r="K57" s="2443"/>
      <c r="L57" s="2443"/>
      <c r="M57" s="2444"/>
      <c r="N57" s="2444"/>
      <c r="O57" s="2444"/>
      <c r="P57" s="2444"/>
    </row>
    <row r="58" spans="2:17">
      <c r="D58" s="2445"/>
      <c r="E58" s="2443"/>
      <c r="F58" s="2443"/>
      <c r="G58" s="2443"/>
      <c r="H58" s="2443"/>
      <c r="I58" s="2443"/>
      <c r="J58" s="2443"/>
      <c r="K58" s="2443"/>
      <c r="L58" s="2443"/>
      <c r="M58" s="2443"/>
      <c r="N58" s="2443"/>
      <c r="O58" s="2443"/>
      <c r="P58" s="2443"/>
    </row>
    <row r="59" spans="2:17">
      <c r="D59" s="11"/>
      <c r="E59" s="11"/>
      <c r="F59" s="11"/>
      <c r="G59" s="11"/>
      <c r="H59" s="11"/>
      <c r="I59" s="11"/>
      <c r="J59" s="12"/>
      <c r="K59" s="12"/>
      <c r="L59" s="12"/>
      <c r="M59" s="11"/>
      <c r="N59" s="11"/>
      <c r="O59" s="11"/>
      <c r="P59" s="11"/>
    </row>
    <row r="60" spans="2:17">
      <c r="D60" s="6"/>
      <c r="E60" s="8"/>
      <c r="F60" s="8"/>
      <c r="G60" s="8"/>
      <c r="H60" s="6"/>
      <c r="I60" s="6"/>
      <c r="J60" s="7"/>
      <c r="K60" s="7"/>
      <c r="L60" s="7"/>
      <c r="M60" s="6"/>
      <c r="N60" s="6"/>
      <c r="O60" s="6"/>
      <c r="P60" s="6"/>
    </row>
    <row r="61" spans="2:17">
      <c r="D61" s="6"/>
      <c r="E61" s="9"/>
      <c r="F61" s="8"/>
      <c r="G61" s="8"/>
      <c r="H61" s="6"/>
      <c r="I61" s="6"/>
      <c r="J61" s="7"/>
      <c r="K61" s="7"/>
      <c r="L61" s="7"/>
      <c r="M61" s="6"/>
      <c r="N61" s="6"/>
      <c r="O61" s="6"/>
      <c r="P61" s="6"/>
    </row>
    <row r="62" spans="2:17">
      <c r="D62" s="6"/>
      <c r="E62" s="8"/>
      <c r="F62" s="8"/>
      <c r="G62" s="8"/>
      <c r="H62" s="6"/>
      <c r="I62" s="6"/>
      <c r="J62" s="7"/>
      <c r="K62" s="7"/>
      <c r="L62" s="7"/>
      <c r="M62" s="6"/>
      <c r="N62" s="6"/>
      <c r="O62" s="6"/>
      <c r="P62" s="6"/>
    </row>
    <row r="63" spans="2:17">
      <c r="D63" s="10"/>
      <c r="E63" s="10"/>
      <c r="F63" s="10"/>
      <c r="G63" s="10"/>
      <c r="H63" s="10"/>
      <c r="I63" s="10"/>
      <c r="J63" s="10"/>
      <c r="K63" s="10"/>
      <c r="L63" s="10"/>
      <c r="M63" s="10"/>
      <c r="N63" s="10"/>
      <c r="O63" s="10"/>
      <c r="P63" s="10"/>
    </row>
  </sheetData>
  <sheetProtection algorithmName="SHA-512" hashValue="5dBqfQG8ojX93So+F8vammapInpfqWqr1KZuNmbt0B1QjkjP7z4m5m4n7FXA/lF9ftp4sQYhvozq44Xmt2AXYw==" saltValue="2ue4EXVWIDWagSaDFvxrHA==" spinCount="100000" sheet="1" objects="1" scenarios="1"/>
  <mergeCells count="21">
    <mergeCell ref="V38:V43"/>
    <mergeCell ref="Q5:Q9"/>
    <mergeCell ref="E7:J7"/>
    <mergeCell ref="E9:J9"/>
    <mergeCell ref="B22:B37"/>
    <mergeCell ref="B38:C40"/>
    <mergeCell ref="B41:C43"/>
    <mergeCell ref="B48:D48"/>
    <mergeCell ref="D57:P57"/>
    <mergeCell ref="D58:P58"/>
    <mergeCell ref="D2:K2"/>
    <mergeCell ref="D3:P3"/>
    <mergeCell ref="B5:D9"/>
    <mergeCell ref="E5:J5"/>
    <mergeCell ref="K5:K9"/>
    <mergeCell ref="L5:L9"/>
    <mergeCell ref="N7:N9"/>
    <mergeCell ref="O7:O9"/>
    <mergeCell ref="P7:P9"/>
    <mergeCell ref="N5:P6"/>
    <mergeCell ref="J4:M4"/>
  </mergeCells>
  <dataValidations count="1">
    <dataValidation type="list" allowBlank="1" showInputMessage="1" showErrorMessage="1" sqref="N4" xr:uid="{00000000-0002-0000-0E00-000000000000}">
      <formula1>$O$30:$O$46</formula1>
    </dataValidation>
  </dataValidations>
  <printOptions horizontalCentered="1"/>
  <pageMargins left="1.1417322834645669" right="0.51181102362204722" top="0.51181102362204722" bottom="0.70866141732283472" header="0.51181102362204722" footer="0.51181102362204722"/>
  <pageSetup paperSize="9" scale="63" orientation="portrait" horizontalDpi="4294967293" verticalDpi="4294967293" r:id="rId1"/>
  <headerFooter alignWithMargins="0">
    <oddFooter>&amp;L&amp;7CEA - arkusz organizacyjny na rok szkolny 2014/15    nr teczki: &amp;F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1000000}">
          <x14:formula1>
            <xm:f>słownik!$A$2:$A$64</xm:f>
          </x14:formula1>
          <xm:sqref>D49:D55</xm:sqref>
        </x14:dataValidation>
        <x14:dataValidation type="list" allowBlank="1" showInputMessage="1" showErrorMessage="1" xr:uid="{00000000-0002-0000-0E00-000002000000}">
          <x14:formula1>
            <xm:f>słownik!$M$50:$M$66</xm:f>
          </x14:formula1>
          <xm:sqref>J4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B1:Q64"/>
  <sheetViews>
    <sheetView showGridLines="0" view="pageBreakPreview" topLeftCell="B36" zoomScaleNormal="90" zoomScaleSheetLayoutView="100" workbookViewId="0">
      <selection activeCell="U19" sqref="U19"/>
    </sheetView>
  </sheetViews>
  <sheetFormatPr defaultColWidth="9.29296875" defaultRowHeight="12.7"/>
  <cols>
    <col min="1" max="1" width="4.5859375" style="5" customWidth="1"/>
    <col min="2" max="2" width="8.1171875" style="5" customWidth="1"/>
    <col min="3" max="3" width="6.41015625" style="5" customWidth="1"/>
    <col min="4" max="4" width="29" style="5" customWidth="1"/>
    <col min="5" max="10" width="5.703125" style="5" customWidth="1"/>
    <col min="11" max="12" width="6.703125" style="5" customWidth="1"/>
    <col min="13" max="13" width="9.703125" style="5" customWidth="1"/>
    <col min="14" max="14" width="7.703125" style="5" customWidth="1"/>
    <col min="15" max="15" width="9.41015625" style="5" customWidth="1"/>
    <col min="16" max="16" width="10.29296875" style="5" customWidth="1"/>
    <col min="17" max="17" width="10.703125" style="596" customWidth="1"/>
    <col min="18" max="16384" width="9.29296875" style="5"/>
  </cols>
  <sheetData>
    <row r="1" spans="2:17" ht="17.7">
      <c r="B1" s="257"/>
      <c r="C1" s="257"/>
      <c r="D1" s="258" t="str">
        <f>wizyt!C4</f>
        <v>?</v>
      </c>
      <c r="E1" s="259"/>
      <c r="F1" s="259"/>
      <c r="G1" s="259"/>
      <c r="H1" s="259"/>
      <c r="I1" s="259"/>
      <c r="J1" s="259"/>
      <c r="K1" s="259"/>
      <c r="L1" s="259"/>
      <c r="M1" s="259"/>
      <c r="N1" s="259"/>
      <c r="O1" s="259"/>
      <c r="P1" s="885"/>
      <c r="Q1" s="673" t="s">
        <v>576</v>
      </c>
    </row>
    <row r="2" spans="2:17" ht="17.7">
      <c r="B2" s="260"/>
      <c r="C2" s="260"/>
      <c r="D2" s="1042"/>
      <c r="E2" s="1042"/>
      <c r="F2" s="1042"/>
      <c r="G2" s="1042"/>
      <c r="H2" s="1042"/>
      <c r="I2" s="1042"/>
      <c r="J2" s="1042"/>
      <c r="K2" s="1042"/>
      <c r="L2" s="1201" t="s">
        <v>131</v>
      </c>
      <c r="M2" s="261" t="str">
        <f>wizyt!H4</f>
        <v>2021/2022</v>
      </c>
      <c r="N2" s="261"/>
      <c r="O2" s="261"/>
      <c r="P2" s="262"/>
      <c r="Q2" s="585"/>
    </row>
    <row r="3" spans="2:17" ht="34.5" customHeight="1">
      <c r="B3" s="263"/>
      <c r="C3" s="263"/>
      <c r="D3" s="2447" t="s">
        <v>42</v>
      </c>
      <c r="E3" s="2447"/>
      <c r="F3" s="2447"/>
      <c r="G3" s="2447"/>
      <c r="H3" s="2447"/>
      <c r="I3" s="2447"/>
      <c r="J3" s="2447"/>
      <c r="K3" s="2447"/>
      <c r="L3" s="2447"/>
      <c r="M3" s="2447"/>
      <c r="N3" s="2447"/>
      <c r="O3" s="2447"/>
      <c r="P3" s="2447"/>
      <c r="Q3" s="585"/>
    </row>
    <row r="4" spans="2:17" ht="27" customHeight="1" thickBot="1">
      <c r="B4" s="264"/>
      <c r="C4" s="264"/>
      <c r="D4" s="264"/>
      <c r="E4" s="265"/>
      <c r="F4" s="265"/>
      <c r="G4" s="266"/>
      <c r="H4" s="265"/>
      <c r="I4" s="265" t="s">
        <v>35</v>
      </c>
      <c r="J4" s="2520" t="s">
        <v>543</v>
      </c>
      <c r="K4" s="2520"/>
      <c r="L4" s="2520"/>
      <c r="M4" s="2520"/>
      <c r="N4" s="265"/>
      <c r="O4" s="265"/>
      <c r="P4" s="264"/>
      <c r="Q4" s="585"/>
    </row>
    <row r="5" spans="2:17" ht="12.75" customHeight="1">
      <c r="B5" s="2448" t="s">
        <v>264</v>
      </c>
      <c r="C5" s="2449"/>
      <c r="D5" s="2521"/>
      <c r="E5" s="2457" t="s">
        <v>36</v>
      </c>
      <c r="F5" s="2524"/>
      <c r="G5" s="2524"/>
      <c r="H5" s="2524"/>
      <c r="I5" s="2524"/>
      <c r="J5" s="2525"/>
      <c r="K5" s="2526" t="s">
        <v>244</v>
      </c>
      <c r="L5" s="2463" t="s">
        <v>245</v>
      </c>
      <c r="M5" s="833" t="s">
        <v>27</v>
      </c>
      <c r="N5" s="2475" t="s">
        <v>452</v>
      </c>
      <c r="O5" s="2476"/>
      <c r="P5" s="2477"/>
      <c r="Q5" s="2511" t="s">
        <v>100</v>
      </c>
    </row>
    <row r="6" spans="2:17" ht="12.75" customHeight="1">
      <c r="B6" s="2451"/>
      <c r="C6" s="2452"/>
      <c r="D6" s="2453"/>
      <c r="E6" s="95" t="s">
        <v>3</v>
      </c>
      <c r="F6" s="86" t="s">
        <v>4</v>
      </c>
      <c r="G6" s="86" t="s">
        <v>5</v>
      </c>
      <c r="H6" s="86" t="s">
        <v>7</v>
      </c>
      <c r="I6" s="86" t="s">
        <v>6</v>
      </c>
      <c r="J6" s="86" t="s">
        <v>8</v>
      </c>
      <c r="K6" s="2461"/>
      <c r="L6" s="2464"/>
      <c r="M6" s="834" t="s">
        <v>34</v>
      </c>
      <c r="N6" s="2478"/>
      <c r="O6" s="2479"/>
      <c r="P6" s="2480"/>
      <c r="Q6" s="2484"/>
    </row>
    <row r="7" spans="2:17" ht="12.75" customHeight="1">
      <c r="B7" s="2451"/>
      <c r="C7" s="2452"/>
      <c r="D7" s="2453"/>
      <c r="E7" s="2512" t="s">
        <v>37</v>
      </c>
      <c r="F7" s="2512"/>
      <c r="G7" s="2512"/>
      <c r="H7" s="2512"/>
      <c r="I7" s="2512"/>
      <c r="J7" s="2513"/>
      <c r="K7" s="2461"/>
      <c r="L7" s="2464"/>
      <c r="M7" s="835" t="s">
        <v>44</v>
      </c>
      <c r="N7" s="2514" t="s">
        <v>405</v>
      </c>
      <c r="O7" s="2515" t="s">
        <v>406</v>
      </c>
      <c r="P7" s="2516" t="s">
        <v>27</v>
      </c>
      <c r="Q7" s="2484"/>
    </row>
    <row r="8" spans="2:17" ht="12.75" customHeight="1">
      <c r="B8" s="2451"/>
      <c r="C8" s="2452"/>
      <c r="D8" s="2453"/>
      <c r="E8" s="616">
        <v>35</v>
      </c>
      <c r="F8" s="1200">
        <v>35</v>
      </c>
      <c r="G8" s="1200">
        <v>34</v>
      </c>
      <c r="H8" s="1200">
        <v>35</v>
      </c>
      <c r="I8" s="1200">
        <v>35</v>
      </c>
      <c r="J8" s="1200">
        <v>10</v>
      </c>
      <c r="K8" s="2461"/>
      <c r="L8" s="2464"/>
      <c r="M8" s="834" t="s">
        <v>38</v>
      </c>
      <c r="N8" s="2467"/>
      <c r="O8" s="2470"/>
      <c r="P8" s="2473"/>
      <c r="Q8" s="2484"/>
    </row>
    <row r="9" spans="2:17" ht="16.5" customHeight="1" thickBot="1">
      <c r="B9" s="2454"/>
      <c r="C9" s="2522"/>
      <c r="D9" s="2523"/>
      <c r="E9" s="2517" t="s">
        <v>39</v>
      </c>
      <c r="F9" s="2518"/>
      <c r="G9" s="2518"/>
      <c r="H9" s="2518"/>
      <c r="I9" s="2518"/>
      <c r="J9" s="2519"/>
      <c r="K9" s="2527"/>
      <c r="L9" s="2465"/>
      <c r="M9" s="836" t="s">
        <v>40</v>
      </c>
      <c r="N9" s="2468"/>
      <c r="O9" s="2471"/>
      <c r="P9" s="2474"/>
      <c r="Q9" s="2485"/>
    </row>
    <row r="10" spans="2:17" ht="27" customHeight="1" thickBot="1">
      <c r="B10" s="252"/>
      <c r="C10" s="602"/>
      <c r="D10" s="251" t="s">
        <v>247</v>
      </c>
      <c r="E10" s="516">
        <f t="shared" ref="E10:M10" si="0">E14+E11</f>
        <v>33.299999999999997</v>
      </c>
      <c r="F10" s="516">
        <f t="shared" si="0"/>
        <v>37.299999999999997</v>
      </c>
      <c r="G10" s="516">
        <f t="shared" si="0"/>
        <v>40.299999999999997</v>
      </c>
      <c r="H10" s="516">
        <f t="shared" si="0"/>
        <v>40.299999999999997</v>
      </c>
      <c r="I10" s="516">
        <f t="shared" si="0"/>
        <v>42.3</v>
      </c>
      <c r="J10" s="516">
        <f t="shared" si="0"/>
        <v>41</v>
      </c>
      <c r="K10" s="516">
        <f t="shared" si="0"/>
        <v>110.9</v>
      </c>
      <c r="L10" s="517">
        <f t="shared" si="0"/>
        <v>123.6</v>
      </c>
      <c r="M10" s="837">
        <f t="shared" si="0"/>
        <v>234.5</v>
      </c>
      <c r="N10" s="850">
        <f>N11+N14</f>
        <v>3841.2</v>
      </c>
      <c r="O10" s="809">
        <f>O11+O14</f>
        <v>3301</v>
      </c>
      <c r="P10" s="809">
        <f>P11+P14</f>
        <v>7142.2</v>
      </c>
      <c r="Q10" s="781"/>
    </row>
    <row r="11" spans="2:17" ht="23.25" customHeight="1">
      <c r="B11" s="245"/>
      <c r="C11" s="603"/>
      <c r="D11" s="246" t="s">
        <v>243</v>
      </c>
      <c r="E11" s="519">
        <f t="shared" ref="E11:J11" si="1">SUM(E12:E13)</f>
        <v>31</v>
      </c>
      <c r="F11" s="519">
        <f t="shared" si="1"/>
        <v>35</v>
      </c>
      <c r="G11" s="520">
        <f t="shared" si="1"/>
        <v>38</v>
      </c>
      <c r="H11" s="1024">
        <f t="shared" si="1"/>
        <v>38</v>
      </c>
      <c r="I11" s="1205">
        <f t="shared" si="1"/>
        <v>40</v>
      </c>
      <c r="J11" s="523">
        <f t="shared" si="1"/>
        <v>38</v>
      </c>
      <c r="K11" s="524">
        <f>SUM(E11:G11)</f>
        <v>104</v>
      </c>
      <c r="L11" s="525">
        <f>SUM(H11:J11)</f>
        <v>116</v>
      </c>
      <c r="M11" s="838">
        <f>SUM(E11:J11)</f>
        <v>220</v>
      </c>
      <c r="N11" s="851">
        <f>SUM(N12:N13)</f>
        <v>3602</v>
      </c>
      <c r="O11" s="810">
        <f>SUM(O12:O13)</f>
        <v>3110</v>
      </c>
      <c r="P11" s="1206">
        <f>SUM(N11:O11)</f>
        <v>6712</v>
      </c>
      <c r="Q11" s="782"/>
    </row>
    <row r="12" spans="2:17" ht="14.25" customHeight="1">
      <c r="B12" s="247"/>
      <c r="C12" s="604"/>
      <c r="D12" s="248" t="s">
        <v>241</v>
      </c>
      <c r="E12" s="528">
        <f t="shared" ref="E12:J12" si="2">SUM(E16:E22)</f>
        <v>3</v>
      </c>
      <c r="F12" s="528">
        <f t="shared" si="2"/>
        <v>7</v>
      </c>
      <c r="G12" s="529">
        <f>SUM(G16:G22)</f>
        <v>11</v>
      </c>
      <c r="H12" s="1025">
        <f t="shared" si="2"/>
        <v>14</v>
      </c>
      <c r="I12" s="528">
        <f t="shared" si="2"/>
        <v>16</v>
      </c>
      <c r="J12" s="530">
        <f t="shared" si="2"/>
        <v>14</v>
      </c>
      <c r="K12" s="531">
        <f>SUM(E12:G12)</f>
        <v>21</v>
      </c>
      <c r="L12" s="532">
        <f>SUM(H12:J12)</f>
        <v>44</v>
      </c>
      <c r="M12" s="839">
        <f>SUM(E12:J12)</f>
        <v>65</v>
      </c>
      <c r="N12" s="852">
        <f>E12*$E$8+F12*$F$8+G12*$G$8</f>
        <v>724</v>
      </c>
      <c r="O12" s="815">
        <f>H12*$H$8+I12*$I$8+J12*$J$8</f>
        <v>1190</v>
      </c>
      <c r="P12" s="816">
        <f>SUM(N12:O12)</f>
        <v>1914</v>
      </c>
      <c r="Q12" s="782"/>
    </row>
    <row r="13" spans="2:17" ht="14.25" customHeight="1">
      <c r="B13" s="247"/>
      <c r="C13" s="604"/>
      <c r="D13" s="248" t="s">
        <v>242</v>
      </c>
      <c r="E13" s="528">
        <f t="shared" ref="E13:J13" si="3">SUM(E23:E44)</f>
        <v>28</v>
      </c>
      <c r="F13" s="528">
        <f t="shared" si="3"/>
        <v>28</v>
      </c>
      <c r="G13" s="529">
        <f>SUM(G23:G44)</f>
        <v>27</v>
      </c>
      <c r="H13" s="1025">
        <f t="shared" si="3"/>
        <v>24</v>
      </c>
      <c r="I13" s="528">
        <f t="shared" si="3"/>
        <v>24</v>
      </c>
      <c r="J13" s="530">
        <f t="shared" si="3"/>
        <v>24</v>
      </c>
      <c r="K13" s="531">
        <f>SUM(E13:G13)</f>
        <v>83</v>
      </c>
      <c r="L13" s="532">
        <f>SUM(H13:J13)</f>
        <v>72</v>
      </c>
      <c r="M13" s="839">
        <f>SUM(E13:J13)</f>
        <v>155</v>
      </c>
      <c r="N13" s="852">
        <f>E13*$E$8+F13*$F$8+G13*$G$8</f>
        <v>2878</v>
      </c>
      <c r="O13" s="815">
        <f>H13*$H$8+I13*$I$8+J13*$J$8</f>
        <v>1920</v>
      </c>
      <c r="P13" s="816">
        <f>SUM(N13:O13)</f>
        <v>4798</v>
      </c>
      <c r="Q13" s="782"/>
    </row>
    <row r="14" spans="2:17" ht="21" customHeight="1">
      <c r="B14" s="253"/>
      <c r="C14" s="605"/>
      <c r="D14" s="254" t="s">
        <v>468</v>
      </c>
      <c r="E14" s="535">
        <f t="shared" ref="E14:J14" si="4">SUM(E48:E49)+IF(E46+E47&gt;2,2,E46+E47)</f>
        <v>2.2999999999999998</v>
      </c>
      <c r="F14" s="535">
        <f t="shared" si="4"/>
        <v>2.2999999999999998</v>
      </c>
      <c r="G14" s="902">
        <f t="shared" si="4"/>
        <v>2.2999999999999998</v>
      </c>
      <c r="H14" s="903">
        <f t="shared" si="4"/>
        <v>2.2999999999999998</v>
      </c>
      <c r="I14" s="535">
        <f t="shared" si="4"/>
        <v>2.2999999999999998</v>
      </c>
      <c r="J14" s="536">
        <f t="shared" si="4"/>
        <v>3</v>
      </c>
      <c r="K14" s="1023">
        <f>SUM(E14:G14)</f>
        <v>6.8999999999999995</v>
      </c>
      <c r="L14" s="913">
        <f>SUM(H14:J14)</f>
        <v>7.6</v>
      </c>
      <c r="M14" s="914">
        <f>SUM(E14:J14)</f>
        <v>14.5</v>
      </c>
      <c r="N14" s="853">
        <f>E14*$E$8+F14*$F$8+G14*$G$8</f>
        <v>239.2</v>
      </c>
      <c r="O14" s="817">
        <f>H14*$H$8+I14*$I$8+J14*$J$8</f>
        <v>191</v>
      </c>
      <c r="P14" s="818">
        <f>SUM(N14:O14)</f>
        <v>430.2</v>
      </c>
      <c r="Q14" s="783"/>
    </row>
    <row r="15" spans="2:17" ht="27" customHeight="1">
      <c r="B15" s="315"/>
      <c r="C15" s="634"/>
      <c r="D15" s="1207" t="s">
        <v>263</v>
      </c>
      <c r="E15" s="1208"/>
      <c r="F15" s="1208"/>
      <c r="G15" s="1208"/>
      <c r="H15" s="1208"/>
      <c r="I15" s="1208"/>
      <c r="J15" s="1208"/>
      <c r="K15" s="1209"/>
      <c r="L15" s="1209"/>
      <c r="M15" s="1210"/>
      <c r="N15" s="1211"/>
      <c r="O15" s="1211"/>
      <c r="P15" s="1212"/>
      <c r="Q15" s="589"/>
    </row>
    <row r="16" spans="2:17" s="94" customFormat="1" ht="14.25" customHeight="1">
      <c r="B16" s="793"/>
      <c r="C16" s="794">
        <v>1</v>
      </c>
      <c r="D16" s="320" t="s">
        <v>108</v>
      </c>
      <c r="E16" s="541"/>
      <c r="F16" s="541">
        <v>1</v>
      </c>
      <c r="G16" s="542">
        <v>2</v>
      </c>
      <c r="H16" s="635">
        <v>2</v>
      </c>
      <c r="I16" s="876">
        <v>2</v>
      </c>
      <c r="J16" s="877">
        <v>2</v>
      </c>
      <c r="K16" s="880">
        <f t="shared" ref="K16:K44" si="5">SUM(E16:G16)</f>
        <v>3</v>
      </c>
      <c r="L16" s="881">
        <f t="shared" ref="L16:L44" si="6">SUM(H16:J16)</f>
        <v>6</v>
      </c>
      <c r="M16" s="841">
        <f t="shared" ref="M16:M37" si="7">SUM(E16:J16)</f>
        <v>9</v>
      </c>
      <c r="N16" s="854">
        <f>E16*$E$8+F16*$F$8+G16*$G$8</f>
        <v>103</v>
      </c>
      <c r="O16" s="819">
        <f>H16*$H$8+I16*$I$8+J16*$J$8</f>
        <v>160</v>
      </c>
      <c r="P16" s="812">
        <f>SUM(N16:O16)</f>
        <v>263</v>
      </c>
      <c r="Q16" s="590"/>
    </row>
    <row r="17" spans="2:17" s="94" customFormat="1" ht="14.25" customHeight="1">
      <c r="B17" s="795"/>
      <c r="C17" s="796">
        <v>2</v>
      </c>
      <c r="D17" s="321" t="s">
        <v>62</v>
      </c>
      <c r="E17" s="547">
        <v>2</v>
      </c>
      <c r="F17" s="547">
        <v>2</v>
      </c>
      <c r="G17" s="548">
        <v>4</v>
      </c>
      <c r="H17" s="549">
        <v>4</v>
      </c>
      <c r="I17" s="878">
        <v>4</v>
      </c>
      <c r="J17" s="879">
        <v>4</v>
      </c>
      <c r="K17" s="882">
        <f t="shared" si="5"/>
        <v>8</v>
      </c>
      <c r="L17" s="883">
        <f t="shared" si="6"/>
        <v>12</v>
      </c>
      <c r="M17" s="842">
        <f t="shared" si="7"/>
        <v>20</v>
      </c>
      <c r="N17" s="855">
        <f t="shared" ref="N17:N44" si="8">E17*$E$8+F17*$F$8+G17*$G$8</f>
        <v>276</v>
      </c>
      <c r="O17" s="820">
        <f t="shared" ref="O17:O44" si="9">H17*$H$8+I17*$I$8+J17*$J$8</f>
        <v>320</v>
      </c>
      <c r="P17" s="813">
        <f t="shared" ref="P17:P44" si="10">SUM(N17:O17)</f>
        <v>596</v>
      </c>
      <c r="Q17" s="591"/>
    </row>
    <row r="18" spans="2:17" s="94" customFormat="1" ht="14.25" customHeight="1">
      <c r="B18" s="795"/>
      <c r="C18" s="796">
        <v>3</v>
      </c>
      <c r="D18" s="321" t="s">
        <v>63</v>
      </c>
      <c r="E18" s="547"/>
      <c r="F18" s="547">
        <v>2</v>
      </c>
      <c r="G18" s="548"/>
      <c r="H18" s="549">
        <v>2</v>
      </c>
      <c r="I18" s="878">
        <v>3</v>
      </c>
      <c r="J18" s="879"/>
      <c r="K18" s="882">
        <f t="shared" si="5"/>
        <v>2</v>
      </c>
      <c r="L18" s="883">
        <f t="shared" si="6"/>
        <v>5</v>
      </c>
      <c r="M18" s="842">
        <f t="shared" si="7"/>
        <v>7</v>
      </c>
      <c r="N18" s="855">
        <f t="shared" si="8"/>
        <v>70</v>
      </c>
      <c r="O18" s="820">
        <f t="shared" si="9"/>
        <v>175</v>
      </c>
      <c r="P18" s="813">
        <f t="shared" si="10"/>
        <v>245</v>
      </c>
      <c r="Q18" s="591"/>
    </row>
    <row r="19" spans="2:17" s="94" customFormat="1" ht="14.25" customHeight="1">
      <c r="B19" s="795"/>
      <c r="C19" s="796">
        <v>4</v>
      </c>
      <c r="D19" s="321" t="s">
        <v>64</v>
      </c>
      <c r="E19" s="547">
        <v>1</v>
      </c>
      <c r="F19" s="547">
        <v>2</v>
      </c>
      <c r="G19" s="548"/>
      <c r="H19" s="549">
        <v>2</v>
      </c>
      <c r="I19" s="878"/>
      <c r="J19" s="879"/>
      <c r="K19" s="882">
        <f t="shared" si="5"/>
        <v>3</v>
      </c>
      <c r="L19" s="883">
        <f t="shared" si="6"/>
        <v>2</v>
      </c>
      <c r="M19" s="842">
        <f t="shared" si="7"/>
        <v>5</v>
      </c>
      <c r="N19" s="855">
        <f t="shared" si="8"/>
        <v>105</v>
      </c>
      <c r="O19" s="820">
        <f t="shared" si="9"/>
        <v>70</v>
      </c>
      <c r="P19" s="813">
        <f t="shared" si="10"/>
        <v>175</v>
      </c>
      <c r="Q19" s="591"/>
    </row>
    <row r="20" spans="2:17" s="94" customFormat="1" ht="14.25" customHeight="1">
      <c r="B20" s="892"/>
      <c r="C20" s="893">
        <v>5</v>
      </c>
      <c r="D20" s="894" t="s">
        <v>161</v>
      </c>
      <c r="E20" s="895"/>
      <c r="F20" s="895"/>
      <c r="G20" s="1103">
        <v>3</v>
      </c>
      <c r="H20" s="1105">
        <v>4</v>
      </c>
      <c r="I20" s="884">
        <v>5</v>
      </c>
      <c r="J20" s="896">
        <v>6</v>
      </c>
      <c r="K20" s="897">
        <f t="shared" si="5"/>
        <v>3</v>
      </c>
      <c r="L20" s="898">
        <f t="shared" si="6"/>
        <v>15</v>
      </c>
      <c r="M20" s="846">
        <f t="shared" si="7"/>
        <v>18</v>
      </c>
      <c r="N20" s="856">
        <f t="shared" si="8"/>
        <v>102</v>
      </c>
      <c r="O20" s="821">
        <f t="shared" si="9"/>
        <v>375</v>
      </c>
      <c r="P20" s="822">
        <f t="shared" si="10"/>
        <v>477</v>
      </c>
      <c r="Q20" s="899"/>
    </row>
    <row r="21" spans="2:17" s="94" customFormat="1" ht="14.25" customHeight="1">
      <c r="B21" s="2502" t="s">
        <v>478</v>
      </c>
      <c r="C21" s="2503"/>
      <c r="D21" s="2506" t="s">
        <v>477</v>
      </c>
      <c r="E21" s="2507"/>
      <c r="F21" s="2507"/>
      <c r="G21" s="542">
        <v>2</v>
      </c>
      <c r="H21" s="635"/>
      <c r="I21" s="876"/>
      <c r="J21" s="877">
        <v>2</v>
      </c>
      <c r="K21" s="880">
        <f t="shared" si="5"/>
        <v>2</v>
      </c>
      <c r="L21" s="881">
        <f t="shared" si="6"/>
        <v>2</v>
      </c>
      <c r="M21" s="841">
        <f t="shared" si="7"/>
        <v>4</v>
      </c>
      <c r="N21" s="854">
        <f t="shared" si="8"/>
        <v>68</v>
      </c>
      <c r="O21" s="819">
        <f t="shared" si="9"/>
        <v>20</v>
      </c>
      <c r="P21" s="812">
        <f t="shared" si="10"/>
        <v>88</v>
      </c>
      <c r="Q21" s="590"/>
    </row>
    <row r="22" spans="2:17" s="94" customFormat="1" ht="14.25" customHeight="1" thickBot="1">
      <c r="B22" s="2504"/>
      <c r="C22" s="2505"/>
      <c r="D22" s="2508" t="s">
        <v>479</v>
      </c>
      <c r="E22" s="2509"/>
      <c r="F22" s="2509"/>
      <c r="G22" s="1104"/>
      <c r="H22" s="1128"/>
      <c r="I22" s="919">
        <v>2</v>
      </c>
      <c r="J22" s="920"/>
      <c r="K22" s="1033">
        <f t="shared" si="5"/>
        <v>0</v>
      </c>
      <c r="L22" s="1034">
        <f t="shared" si="6"/>
        <v>2</v>
      </c>
      <c r="M22" s="1035">
        <f t="shared" si="7"/>
        <v>2</v>
      </c>
      <c r="N22" s="859">
        <f t="shared" si="8"/>
        <v>0</v>
      </c>
      <c r="O22" s="860">
        <f t="shared" si="9"/>
        <v>70</v>
      </c>
      <c r="P22" s="861">
        <f t="shared" si="10"/>
        <v>70</v>
      </c>
      <c r="Q22" s="899"/>
    </row>
    <row r="23" spans="2:17" s="94" customFormat="1" ht="14.25" customHeight="1" thickTop="1">
      <c r="B23" s="2492" t="s">
        <v>368</v>
      </c>
      <c r="C23" s="669">
        <v>1</v>
      </c>
      <c r="D23" s="1043" t="s">
        <v>53</v>
      </c>
      <c r="E23" s="652">
        <v>5</v>
      </c>
      <c r="F23" s="652">
        <v>4</v>
      </c>
      <c r="G23" s="653">
        <v>5</v>
      </c>
      <c r="H23" s="654">
        <v>4</v>
      </c>
      <c r="I23" s="652">
        <v>4</v>
      </c>
      <c r="J23" s="653">
        <v>4</v>
      </c>
      <c r="K23" s="1044">
        <f t="shared" si="5"/>
        <v>14</v>
      </c>
      <c r="L23" s="1045">
        <f t="shared" si="6"/>
        <v>12</v>
      </c>
      <c r="M23" s="848">
        <f t="shared" si="7"/>
        <v>26</v>
      </c>
      <c r="N23" s="857">
        <f t="shared" si="8"/>
        <v>485</v>
      </c>
      <c r="O23" s="823">
        <f t="shared" si="9"/>
        <v>320</v>
      </c>
      <c r="P23" s="814">
        <f t="shared" si="10"/>
        <v>805</v>
      </c>
      <c r="Q23" s="593"/>
    </row>
    <row r="24" spans="2:17" s="94" customFormat="1" ht="14.25" customHeight="1">
      <c r="B24" s="2492"/>
      <c r="C24" s="668">
        <v>2</v>
      </c>
      <c r="D24" s="323" t="s">
        <v>54</v>
      </c>
      <c r="E24" s="547">
        <v>2</v>
      </c>
      <c r="F24" s="547">
        <v>3</v>
      </c>
      <c r="G24" s="548">
        <v>3</v>
      </c>
      <c r="H24" s="549">
        <v>3</v>
      </c>
      <c r="I24" s="547">
        <v>3</v>
      </c>
      <c r="J24" s="548">
        <v>3</v>
      </c>
      <c r="K24" s="882">
        <f t="shared" si="5"/>
        <v>8</v>
      </c>
      <c r="L24" s="883">
        <f t="shared" si="6"/>
        <v>9</v>
      </c>
      <c r="M24" s="842">
        <f t="shared" si="7"/>
        <v>17</v>
      </c>
      <c r="N24" s="855">
        <f t="shared" si="8"/>
        <v>277</v>
      </c>
      <c r="O24" s="820">
        <f t="shared" si="9"/>
        <v>240</v>
      </c>
      <c r="P24" s="813">
        <f t="shared" si="10"/>
        <v>517</v>
      </c>
      <c r="Q24" s="591"/>
    </row>
    <row r="25" spans="2:17" s="94" customFormat="1" ht="14.25" customHeight="1">
      <c r="B25" s="2492"/>
      <c r="C25" s="668">
        <v>3</v>
      </c>
      <c r="D25" s="323" t="s">
        <v>49</v>
      </c>
      <c r="E25" s="547">
        <v>2</v>
      </c>
      <c r="F25" s="547">
        <v>2</v>
      </c>
      <c r="G25" s="548">
        <v>2</v>
      </c>
      <c r="H25" s="549">
        <v>2</v>
      </c>
      <c r="I25" s="547">
        <v>2</v>
      </c>
      <c r="J25" s="548">
        <v>2</v>
      </c>
      <c r="K25" s="882">
        <f t="shared" si="5"/>
        <v>6</v>
      </c>
      <c r="L25" s="883">
        <f t="shared" si="6"/>
        <v>6</v>
      </c>
      <c r="M25" s="842">
        <f t="shared" si="7"/>
        <v>12</v>
      </c>
      <c r="N25" s="855">
        <f t="shared" si="8"/>
        <v>208</v>
      </c>
      <c r="O25" s="820">
        <f t="shared" si="9"/>
        <v>160</v>
      </c>
      <c r="P25" s="813">
        <f t="shared" si="10"/>
        <v>368</v>
      </c>
      <c r="Q25" s="591"/>
    </row>
    <row r="26" spans="2:17" s="94" customFormat="1" ht="14.25" customHeight="1">
      <c r="B26" s="2492"/>
      <c r="C26" s="668">
        <v>4</v>
      </c>
      <c r="D26" s="321" t="s">
        <v>51</v>
      </c>
      <c r="E26" s="547">
        <v>2</v>
      </c>
      <c r="F26" s="547">
        <v>2</v>
      </c>
      <c r="G26" s="548">
        <v>2</v>
      </c>
      <c r="H26" s="549">
        <v>2</v>
      </c>
      <c r="I26" s="547"/>
      <c r="J26" s="548"/>
      <c r="K26" s="882">
        <f t="shared" si="5"/>
        <v>6</v>
      </c>
      <c r="L26" s="883">
        <f t="shared" si="6"/>
        <v>2</v>
      </c>
      <c r="M26" s="842">
        <f t="shared" si="7"/>
        <v>8</v>
      </c>
      <c r="N26" s="855">
        <f t="shared" si="8"/>
        <v>208</v>
      </c>
      <c r="O26" s="820">
        <f t="shared" si="9"/>
        <v>70</v>
      </c>
      <c r="P26" s="813">
        <f t="shared" si="10"/>
        <v>278</v>
      </c>
      <c r="Q26" s="591"/>
    </row>
    <row r="27" spans="2:17" s="94" customFormat="1" ht="14.25" customHeight="1">
      <c r="B27" s="2492"/>
      <c r="C27" s="668">
        <v>5</v>
      </c>
      <c r="D27" s="321" t="s">
        <v>58</v>
      </c>
      <c r="E27" s="547"/>
      <c r="F27" s="547">
        <v>1</v>
      </c>
      <c r="G27" s="548">
        <v>1</v>
      </c>
      <c r="H27" s="549"/>
      <c r="I27" s="547">
        <v>1</v>
      </c>
      <c r="J27" s="548"/>
      <c r="K27" s="882">
        <f t="shared" si="5"/>
        <v>2</v>
      </c>
      <c r="L27" s="883">
        <f t="shared" si="6"/>
        <v>1</v>
      </c>
      <c r="M27" s="842">
        <f t="shared" si="7"/>
        <v>3</v>
      </c>
      <c r="N27" s="855">
        <f t="shared" si="8"/>
        <v>69</v>
      </c>
      <c r="O27" s="820">
        <f t="shared" si="9"/>
        <v>35</v>
      </c>
      <c r="P27" s="813">
        <f t="shared" si="10"/>
        <v>104</v>
      </c>
      <c r="Q27" s="591"/>
    </row>
    <row r="28" spans="2:17" s="94" customFormat="1" ht="14.25" customHeight="1">
      <c r="B28" s="2492"/>
      <c r="C28" s="668">
        <v>6</v>
      </c>
      <c r="D28" s="321" t="s">
        <v>56</v>
      </c>
      <c r="E28" s="608"/>
      <c r="F28" s="608"/>
      <c r="G28" s="1101"/>
      <c r="H28" s="549"/>
      <c r="I28" s="547"/>
      <c r="J28" s="548">
        <v>2</v>
      </c>
      <c r="K28" s="882">
        <f t="shared" si="5"/>
        <v>0</v>
      </c>
      <c r="L28" s="883">
        <f t="shared" si="6"/>
        <v>2</v>
      </c>
      <c r="M28" s="842">
        <f t="shared" si="7"/>
        <v>2</v>
      </c>
      <c r="N28" s="855">
        <f t="shared" si="8"/>
        <v>0</v>
      </c>
      <c r="O28" s="820">
        <f t="shared" si="9"/>
        <v>20</v>
      </c>
      <c r="P28" s="813">
        <f t="shared" si="10"/>
        <v>20</v>
      </c>
      <c r="Q28" s="591"/>
    </row>
    <row r="29" spans="2:17" s="94" customFormat="1" ht="14.25" customHeight="1">
      <c r="B29" s="2492"/>
      <c r="C29" s="668">
        <v>7</v>
      </c>
      <c r="D29" s="321" t="s">
        <v>52</v>
      </c>
      <c r="E29" s="547">
        <v>1</v>
      </c>
      <c r="F29" s="547">
        <v>2</v>
      </c>
      <c r="G29" s="548">
        <v>1</v>
      </c>
      <c r="H29" s="549">
        <v>1</v>
      </c>
      <c r="I29" s="547"/>
      <c r="J29" s="548"/>
      <c r="K29" s="882">
        <f t="shared" si="5"/>
        <v>4</v>
      </c>
      <c r="L29" s="883">
        <f t="shared" si="6"/>
        <v>1</v>
      </c>
      <c r="M29" s="842">
        <f t="shared" si="7"/>
        <v>5</v>
      </c>
      <c r="N29" s="855">
        <f t="shared" si="8"/>
        <v>139</v>
      </c>
      <c r="O29" s="820">
        <f t="shared" si="9"/>
        <v>35</v>
      </c>
      <c r="P29" s="813">
        <f t="shared" si="10"/>
        <v>174</v>
      </c>
      <c r="Q29" s="591"/>
    </row>
    <row r="30" spans="2:17" s="94" customFormat="1" ht="14.25" customHeight="1">
      <c r="B30" s="2492"/>
      <c r="C30" s="668">
        <v>8</v>
      </c>
      <c r="D30" s="321" t="s">
        <v>166</v>
      </c>
      <c r="E30" s="547">
        <v>1</v>
      </c>
      <c r="F30" s="547">
        <v>1</v>
      </c>
      <c r="G30" s="548">
        <v>2</v>
      </c>
      <c r="H30" s="549">
        <v>1</v>
      </c>
      <c r="I30" s="547"/>
      <c r="J30" s="548"/>
      <c r="K30" s="882">
        <f t="shared" si="5"/>
        <v>4</v>
      </c>
      <c r="L30" s="883">
        <f t="shared" si="6"/>
        <v>1</v>
      </c>
      <c r="M30" s="842">
        <f t="shared" si="7"/>
        <v>5</v>
      </c>
      <c r="N30" s="855">
        <f t="shared" si="8"/>
        <v>138</v>
      </c>
      <c r="O30" s="820">
        <f t="shared" si="9"/>
        <v>35</v>
      </c>
      <c r="P30" s="813">
        <f t="shared" si="10"/>
        <v>173</v>
      </c>
      <c r="Q30" s="591"/>
    </row>
    <row r="31" spans="2:17" s="94" customFormat="1" ht="14.25" customHeight="1">
      <c r="B31" s="2492"/>
      <c r="C31" s="668">
        <v>9</v>
      </c>
      <c r="D31" s="321" t="s">
        <v>364</v>
      </c>
      <c r="E31" s="547">
        <v>1</v>
      </c>
      <c r="F31" s="547">
        <v>2</v>
      </c>
      <c r="G31" s="548">
        <v>1</v>
      </c>
      <c r="H31" s="549">
        <v>1</v>
      </c>
      <c r="I31" s="547"/>
      <c r="J31" s="548"/>
      <c r="K31" s="882">
        <f t="shared" si="5"/>
        <v>4</v>
      </c>
      <c r="L31" s="883">
        <f t="shared" si="6"/>
        <v>1</v>
      </c>
      <c r="M31" s="842">
        <f t="shared" si="7"/>
        <v>5</v>
      </c>
      <c r="N31" s="855">
        <f t="shared" si="8"/>
        <v>139</v>
      </c>
      <c r="O31" s="820">
        <f t="shared" si="9"/>
        <v>35</v>
      </c>
      <c r="P31" s="813">
        <f t="shared" si="10"/>
        <v>174</v>
      </c>
      <c r="Q31" s="591"/>
    </row>
    <row r="32" spans="2:17" s="94" customFormat="1" ht="14.25" customHeight="1">
      <c r="B32" s="2492"/>
      <c r="C32" s="668">
        <v>10</v>
      </c>
      <c r="D32" s="321" t="s">
        <v>363</v>
      </c>
      <c r="E32" s="547">
        <v>1</v>
      </c>
      <c r="F32" s="547">
        <v>2</v>
      </c>
      <c r="G32" s="548">
        <v>1</v>
      </c>
      <c r="H32" s="549">
        <v>1</v>
      </c>
      <c r="I32" s="547"/>
      <c r="J32" s="548"/>
      <c r="K32" s="882">
        <f t="shared" si="5"/>
        <v>4</v>
      </c>
      <c r="L32" s="883">
        <f t="shared" si="6"/>
        <v>1</v>
      </c>
      <c r="M32" s="842">
        <f t="shared" si="7"/>
        <v>5</v>
      </c>
      <c r="N32" s="855">
        <f t="shared" si="8"/>
        <v>139</v>
      </c>
      <c r="O32" s="820">
        <f t="shared" si="9"/>
        <v>35</v>
      </c>
      <c r="P32" s="813">
        <f t="shared" si="10"/>
        <v>174</v>
      </c>
      <c r="Q32" s="591"/>
    </row>
    <row r="33" spans="2:17" s="94" customFormat="1" ht="14.25" customHeight="1">
      <c r="B33" s="2492"/>
      <c r="C33" s="668">
        <v>11</v>
      </c>
      <c r="D33" s="321" t="s">
        <v>50</v>
      </c>
      <c r="E33" s="547">
        <v>4</v>
      </c>
      <c r="F33" s="547">
        <v>4</v>
      </c>
      <c r="G33" s="548">
        <v>4</v>
      </c>
      <c r="H33" s="549">
        <v>3</v>
      </c>
      <c r="I33" s="547">
        <v>4</v>
      </c>
      <c r="J33" s="548">
        <v>3</v>
      </c>
      <c r="K33" s="882">
        <f t="shared" si="5"/>
        <v>12</v>
      </c>
      <c r="L33" s="883">
        <f t="shared" si="6"/>
        <v>10</v>
      </c>
      <c r="M33" s="842">
        <f t="shared" si="7"/>
        <v>22</v>
      </c>
      <c r="N33" s="855">
        <f t="shared" si="8"/>
        <v>416</v>
      </c>
      <c r="O33" s="820">
        <f t="shared" si="9"/>
        <v>275</v>
      </c>
      <c r="P33" s="813">
        <f t="shared" si="10"/>
        <v>691</v>
      </c>
      <c r="Q33" s="591"/>
    </row>
    <row r="34" spans="2:17" s="94" customFormat="1" ht="14.25" customHeight="1">
      <c r="B34" s="2492"/>
      <c r="C34" s="668">
        <v>12</v>
      </c>
      <c r="D34" s="321" t="s">
        <v>163</v>
      </c>
      <c r="E34" s="547">
        <v>2</v>
      </c>
      <c r="F34" s="547"/>
      <c r="G34" s="548"/>
      <c r="H34" s="549">
        <v>1</v>
      </c>
      <c r="I34" s="547"/>
      <c r="J34" s="548"/>
      <c r="K34" s="882">
        <f t="shared" si="5"/>
        <v>2</v>
      </c>
      <c r="L34" s="883">
        <f t="shared" si="6"/>
        <v>1</v>
      </c>
      <c r="M34" s="842">
        <f t="shared" si="7"/>
        <v>3</v>
      </c>
      <c r="N34" s="855">
        <f t="shared" si="8"/>
        <v>70</v>
      </c>
      <c r="O34" s="820">
        <f t="shared" si="9"/>
        <v>35</v>
      </c>
      <c r="P34" s="813">
        <f t="shared" si="10"/>
        <v>105</v>
      </c>
      <c r="Q34" s="591"/>
    </row>
    <row r="35" spans="2:17" s="94" customFormat="1" ht="14.25" customHeight="1">
      <c r="B35" s="2492"/>
      <c r="C35" s="668">
        <v>13</v>
      </c>
      <c r="D35" s="321" t="s">
        <v>55</v>
      </c>
      <c r="E35" s="547">
        <v>4</v>
      </c>
      <c r="F35" s="547">
        <v>4</v>
      </c>
      <c r="G35" s="548">
        <v>4</v>
      </c>
      <c r="H35" s="549">
        <v>3</v>
      </c>
      <c r="I35" s="547">
        <v>3</v>
      </c>
      <c r="J35" s="548">
        <v>3</v>
      </c>
      <c r="K35" s="882">
        <f t="shared" si="5"/>
        <v>12</v>
      </c>
      <c r="L35" s="883">
        <f t="shared" si="6"/>
        <v>9</v>
      </c>
      <c r="M35" s="842">
        <f t="shared" si="7"/>
        <v>21</v>
      </c>
      <c r="N35" s="855">
        <f t="shared" si="8"/>
        <v>416</v>
      </c>
      <c r="O35" s="820">
        <f t="shared" si="9"/>
        <v>240</v>
      </c>
      <c r="P35" s="813">
        <f t="shared" si="10"/>
        <v>656</v>
      </c>
      <c r="Q35" s="591"/>
    </row>
    <row r="36" spans="2:17" s="94" customFormat="1" ht="14.25" customHeight="1">
      <c r="B36" s="2492"/>
      <c r="C36" s="668">
        <v>14</v>
      </c>
      <c r="D36" s="321" t="s">
        <v>134</v>
      </c>
      <c r="E36" s="547">
        <v>1</v>
      </c>
      <c r="F36" s="547"/>
      <c r="G36" s="548"/>
      <c r="H36" s="549">
        <v>1</v>
      </c>
      <c r="I36" s="547"/>
      <c r="J36" s="548"/>
      <c r="K36" s="882">
        <f t="shared" si="5"/>
        <v>1</v>
      </c>
      <c r="L36" s="883">
        <f t="shared" si="6"/>
        <v>1</v>
      </c>
      <c r="M36" s="842">
        <f t="shared" si="7"/>
        <v>2</v>
      </c>
      <c r="N36" s="855">
        <f t="shared" si="8"/>
        <v>35</v>
      </c>
      <c r="O36" s="820">
        <f t="shared" si="9"/>
        <v>35</v>
      </c>
      <c r="P36" s="813">
        <f t="shared" si="10"/>
        <v>70</v>
      </c>
      <c r="Q36" s="591"/>
    </row>
    <row r="37" spans="2:17" s="94" customFormat="1" ht="14.25" customHeight="1">
      <c r="B37" s="2492"/>
      <c r="C37" s="668">
        <v>15</v>
      </c>
      <c r="D37" s="321" t="s">
        <v>466</v>
      </c>
      <c r="E37" s="547">
        <v>1</v>
      </c>
      <c r="F37" s="547">
        <v>1</v>
      </c>
      <c r="G37" s="548">
        <v>1</v>
      </c>
      <c r="H37" s="549">
        <v>1</v>
      </c>
      <c r="I37" s="547">
        <v>1</v>
      </c>
      <c r="J37" s="548">
        <v>1</v>
      </c>
      <c r="K37" s="882">
        <f t="shared" si="5"/>
        <v>3</v>
      </c>
      <c r="L37" s="883">
        <f t="shared" si="6"/>
        <v>3</v>
      </c>
      <c r="M37" s="842">
        <f t="shared" si="7"/>
        <v>6</v>
      </c>
      <c r="N37" s="855">
        <f t="shared" si="8"/>
        <v>104</v>
      </c>
      <c r="O37" s="820">
        <f t="shared" si="9"/>
        <v>80</v>
      </c>
      <c r="P37" s="813">
        <f t="shared" si="10"/>
        <v>184</v>
      </c>
      <c r="Q37" s="591"/>
    </row>
    <row r="38" spans="2:17" s="94" customFormat="1" ht="14.25" customHeight="1">
      <c r="B38" s="2493"/>
      <c r="C38" s="674">
        <v>16</v>
      </c>
      <c r="D38" s="894" t="s">
        <v>135</v>
      </c>
      <c r="E38" s="547">
        <v>1</v>
      </c>
      <c r="F38" s="547"/>
      <c r="G38" s="548"/>
      <c r="H38" s="1102"/>
      <c r="I38" s="608"/>
      <c r="J38" s="1101"/>
      <c r="K38" s="882">
        <f t="shared" si="5"/>
        <v>1</v>
      </c>
      <c r="L38" s="883">
        <f t="shared" si="6"/>
        <v>0</v>
      </c>
      <c r="M38" s="842">
        <f>SUM(E38:J38)</f>
        <v>1</v>
      </c>
      <c r="N38" s="856">
        <f t="shared" si="8"/>
        <v>35</v>
      </c>
      <c r="O38" s="821">
        <f t="shared" si="9"/>
        <v>0</v>
      </c>
      <c r="P38" s="822">
        <f t="shared" si="10"/>
        <v>35</v>
      </c>
      <c r="Q38" s="591"/>
    </row>
    <row r="39" spans="2:17" s="94" customFormat="1" ht="14.25" customHeight="1">
      <c r="B39" s="2510" t="s">
        <v>537</v>
      </c>
      <c r="C39" s="2495"/>
      <c r="D39" s="1015" t="s">
        <v>532</v>
      </c>
      <c r="E39" s="641"/>
      <c r="F39" s="641"/>
      <c r="G39" s="829"/>
      <c r="H39" s="1106"/>
      <c r="I39" s="541">
        <v>4</v>
      </c>
      <c r="J39" s="541">
        <v>4</v>
      </c>
      <c r="K39" s="1213">
        <f t="shared" si="5"/>
        <v>0</v>
      </c>
      <c r="L39" s="638">
        <f t="shared" si="6"/>
        <v>8</v>
      </c>
      <c r="M39" s="1214">
        <f t="shared" ref="M39:M44" si="11">SUM(E39:J39)</f>
        <v>8</v>
      </c>
      <c r="N39" s="854">
        <f t="shared" si="8"/>
        <v>0</v>
      </c>
      <c r="O39" s="819">
        <f t="shared" si="9"/>
        <v>180</v>
      </c>
      <c r="P39" s="812">
        <f t="shared" si="10"/>
        <v>180</v>
      </c>
      <c r="Q39" s="642"/>
    </row>
    <row r="40" spans="2:17" s="94" customFormat="1" ht="14.25" customHeight="1">
      <c r="B40" s="2496"/>
      <c r="C40" s="2497"/>
      <c r="D40" s="323" t="s">
        <v>533</v>
      </c>
      <c r="E40" s="608"/>
      <c r="F40" s="608"/>
      <c r="G40" s="830"/>
      <c r="H40" s="1107"/>
      <c r="I40" s="547"/>
      <c r="J40" s="547"/>
      <c r="K40" s="567">
        <f t="shared" si="5"/>
        <v>0</v>
      </c>
      <c r="L40" s="568">
        <f t="shared" si="6"/>
        <v>0</v>
      </c>
      <c r="M40" s="846">
        <f t="shared" si="11"/>
        <v>0</v>
      </c>
      <c r="N40" s="855">
        <f t="shared" si="8"/>
        <v>0</v>
      </c>
      <c r="O40" s="820">
        <f t="shared" si="9"/>
        <v>0</v>
      </c>
      <c r="P40" s="813">
        <f t="shared" si="10"/>
        <v>0</v>
      </c>
      <c r="Q40" s="607"/>
    </row>
    <row r="41" spans="2:17" s="94" customFormat="1" ht="14.25" customHeight="1">
      <c r="B41" s="2478"/>
      <c r="C41" s="2480"/>
      <c r="D41" s="1046" t="s">
        <v>534</v>
      </c>
      <c r="E41" s="608"/>
      <c r="F41" s="608"/>
      <c r="G41" s="830"/>
      <c r="H41" s="1107"/>
      <c r="I41" s="547"/>
      <c r="J41" s="547"/>
      <c r="K41" s="567">
        <f t="shared" si="5"/>
        <v>0</v>
      </c>
      <c r="L41" s="568">
        <f t="shared" si="6"/>
        <v>0</v>
      </c>
      <c r="M41" s="846">
        <f t="shared" si="11"/>
        <v>0</v>
      </c>
      <c r="N41" s="856">
        <f t="shared" si="8"/>
        <v>0</v>
      </c>
      <c r="O41" s="821">
        <f t="shared" si="9"/>
        <v>0</v>
      </c>
      <c r="P41" s="822">
        <f t="shared" si="10"/>
        <v>0</v>
      </c>
      <c r="Q41" s="607"/>
    </row>
    <row r="42" spans="2:17" s="94" customFormat="1" ht="14.25" customHeight="1">
      <c r="B42" s="2510" t="s">
        <v>366</v>
      </c>
      <c r="C42" s="2495"/>
      <c r="D42" s="1015" t="s">
        <v>532</v>
      </c>
      <c r="E42" s="641"/>
      <c r="F42" s="641"/>
      <c r="G42" s="829"/>
      <c r="H42" s="826"/>
      <c r="I42" s="541">
        <v>2</v>
      </c>
      <c r="J42" s="541">
        <v>2</v>
      </c>
      <c r="K42" s="1213">
        <f t="shared" si="5"/>
        <v>0</v>
      </c>
      <c r="L42" s="638">
        <f t="shared" si="6"/>
        <v>4</v>
      </c>
      <c r="M42" s="1214">
        <f t="shared" si="11"/>
        <v>4</v>
      </c>
      <c r="N42" s="854">
        <f t="shared" si="8"/>
        <v>0</v>
      </c>
      <c r="O42" s="819">
        <f t="shared" si="9"/>
        <v>90</v>
      </c>
      <c r="P42" s="812">
        <f t="shared" si="10"/>
        <v>90</v>
      </c>
      <c r="Q42" s="642"/>
    </row>
    <row r="43" spans="2:17" s="94" customFormat="1" ht="14.25" customHeight="1">
      <c r="B43" s="2496"/>
      <c r="C43" s="2497"/>
      <c r="D43" s="323" t="s">
        <v>533</v>
      </c>
      <c r="E43" s="608"/>
      <c r="F43" s="608"/>
      <c r="G43" s="830"/>
      <c r="H43" s="827"/>
      <c r="I43" s="547"/>
      <c r="J43" s="547"/>
      <c r="K43" s="567">
        <f t="shared" si="5"/>
        <v>0</v>
      </c>
      <c r="L43" s="568">
        <f t="shared" si="6"/>
        <v>0</v>
      </c>
      <c r="M43" s="846">
        <f t="shared" si="11"/>
        <v>0</v>
      </c>
      <c r="N43" s="855">
        <f t="shared" si="8"/>
        <v>0</v>
      </c>
      <c r="O43" s="820">
        <f t="shared" si="9"/>
        <v>0</v>
      </c>
      <c r="P43" s="813">
        <f t="shared" si="10"/>
        <v>0</v>
      </c>
      <c r="Q43" s="607"/>
    </row>
    <row r="44" spans="2:17" s="94" customFormat="1" ht="14.25" customHeight="1">
      <c r="B44" s="2478"/>
      <c r="C44" s="2480"/>
      <c r="D44" s="323" t="s">
        <v>534</v>
      </c>
      <c r="E44" s="643"/>
      <c r="F44" s="643"/>
      <c r="G44" s="831"/>
      <c r="H44" s="828"/>
      <c r="I44" s="644"/>
      <c r="J44" s="644"/>
      <c r="K44" s="650">
        <f t="shared" si="5"/>
        <v>0</v>
      </c>
      <c r="L44" s="640">
        <f t="shared" si="6"/>
        <v>0</v>
      </c>
      <c r="M44" s="847">
        <f t="shared" si="11"/>
        <v>0</v>
      </c>
      <c r="N44" s="853">
        <f t="shared" si="8"/>
        <v>0</v>
      </c>
      <c r="O44" s="817">
        <f t="shared" si="9"/>
        <v>0</v>
      </c>
      <c r="P44" s="818">
        <f t="shared" si="10"/>
        <v>0</v>
      </c>
      <c r="Q44" s="646"/>
    </row>
    <row r="45" spans="2:17" ht="27.75" customHeight="1">
      <c r="B45" s="1215"/>
      <c r="C45" s="1216"/>
      <c r="D45" s="1207" t="s">
        <v>467</v>
      </c>
      <c r="E45" s="1217"/>
      <c r="F45" s="1217"/>
      <c r="G45" s="1217"/>
      <c r="H45" s="1217"/>
      <c r="I45" s="1217"/>
      <c r="J45" s="1217"/>
      <c r="K45" s="1218"/>
      <c r="L45" s="1218"/>
      <c r="M45" s="1219"/>
      <c r="N45" s="1219"/>
      <c r="O45" s="1219"/>
      <c r="P45" s="1220"/>
      <c r="Q45" s="1221"/>
    </row>
    <row r="46" spans="2:17" ht="14.25" customHeight="1">
      <c r="B46" s="793"/>
      <c r="C46" s="794">
        <v>1</v>
      </c>
      <c r="D46" s="639" t="s">
        <v>164</v>
      </c>
      <c r="E46" s="652">
        <v>2</v>
      </c>
      <c r="F46" s="652">
        <v>2</v>
      </c>
      <c r="G46" s="653">
        <v>1</v>
      </c>
      <c r="H46" s="654">
        <v>1</v>
      </c>
      <c r="I46" s="652">
        <v>1</v>
      </c>
      <c r="J46" s="653">
        <v>1</v>
      </c>
      <c r="K46" s="655">
        <f>SUM(E46:G46)</f>
        <v>5</v>
      </c>
      <c r="L46" s="610">
        <f>SUM(H46:J46)</f>
        <v>3</v>
      </c>
      <c r="M46" s="848">
        <f>SUM(E46:J46)</f>
        <v>8</v>
      </c>
      <c r="N46" s="857">
        <f t="shared" ref="N46:N56" si="12">E46*$E$8+F46*$F$8+G46*$G$8</f>
        <v>174</v>
      </c>
      <c r="O46" s="823">
        <f t="shared" ref="O46:O56" si="13">H46*$H$8+I46*$I$8+J46*$J$8</f>
        <v>80</v>
      </c>
      <c r="P46" s="814">
        <f t="shared" ref="P46:P56" si="14">SUM(N46:O46)</f>
        <v>254</v>
      </c>
      <c r="Q46" s="611"/>
    </row>
    <row r="47" spans="2:17" ht="14.25" customHeight="1">
      <c r="B47" s="795"/>
      <c r="C47" s="796">
        <v>2</v>
      </c>
      <c r="D47" s="321" t="s">
        <v>165</v>
      </c>
      <c r="E47" s="547"/>
      <c r="F47" s="547"/>
      <c r="G47" s="548">
        <v>1</v>
      </c>
      <c r="H47" s="549">
        <v>1</v>
      </c>
      <c r="I47" s="547">
        <v>1</v>
      </c>
      <c r="J47" s="548">
        <v>1</v>
      </c>
      <c r="K47" s="550">
        <f t="shared" ref="K47:K56" si="15">SUM(E47:G47)</f>
        <v>1</v>
      </c>
      <c r="L47" s="551">
        <f t="shared" ref="L47:L56" si="16">SUM(H47:J47)</f>
        <v>3</v>
      </c>
      <c r="M47" s="842">
        <f t="shared" ref="M47:M56" si="17">SUM(E47:J47)</f>
        <v>4</v>
      </c>
      <c r="N47" s="857">
        <f t="shared" si="12"/>
        <v>34</v>
      </c>
      <c r="O47" s="823">
        <f t="shared" si="13"/>
        <v>80</v>
      </c>
      <c r="P47" s="814">
        <f t="shared" si="14"/>
        <v>114</v>
      </c>
      <c r="Q47" s="240"/>
    </row>
    <row r="48" spans="2:17" ht="14.25" customHeight="1">
      <c r="B48" s="892"/>
      <c r="C48" s="893">
        <v>3</v>
      </c>
      <c r="D48" s="1046" t="s">
        <v>191</v>
      </c>
      <c r="E48" s="895">
        <v>0.3</v>
      </c>
      <c r="F48" s="895">
        <v>0.3</v>
      </c>
      <c r="G48" s="1103">
        <v>0.3</v>
      </c>
      <c r="H48" s="1105">
        <v>0.3</v>
      </c>
      <c r="I48" s="895">
        <v>0.3</v>
      </c>
      <c r="J48" s="1103"/>
      <c r="K48" s="567">
        <f t="shared" si="15"/>
        <v>0.89999999999999991</v>
      </c>
      <c r="L48" s="568">
        <f t="shared" si="16"/>
        <v>0.6</v>
      </c>
      <c r="M48" s="846">
        <f t="shared" si="17"/>
        <v>1.5</v>
      </c>
      <c r="N48" s="852">
        <f t="shared" si="12"/>
        <v>31.2</v>
      </c>
      <c r="O48" s="815">
        <f t="shared" si="13"/>
        <v>21</v>
      </c>
      <c r="P48" s="816">
        <f t="shared" si="14"/>
        <v>52.2</v>
      </c>
      <c r="Q48" s="1069"/>
    </row>
    <row r="49" spans="2:17" ht="14.25" customHeight="1">
      <c r="B49" s="2499" t="s">
        <v>476</v>
      </c>
      <c r="C49" s="2500"/>
      <c r="D49" s="2501"/>
      <c r="E49" s="1073">
        <f>SUM(E50:E56)</f>
        <v>0</v>
      </c>
      <c r="F49" s="1073">
        <f t="shared" ref="F49:P49" si="18">SUM(F50:F56)</f>
        <v>0</v>
      </c>
      <c r="G49" s="1073">
        <f t="shared" si="18"/>
        <v>0</v>
      </c>
      <c r="H49" s="1073">
        <f t="shared" si="18"/>
        <v>0</v>
      </c>
      <c r="I49" s="1073">
        <f t="shared" si="18"/>
        <v>0</v>
      </c>
      <c r="J49" s="1073">
        <f t="shared" si="18"/>
        <v>1</v>
      </c>
      <c r="K49" s="1073">
        <f t="shared" si="18"/>
        <v>0</v>
      </c>
      <c r="L49" s="1073">
        <f t="shared" si="18"/>
        <v>1</v>
      </c>
      <c r="M49" s="1073">
        <f t="shared" si="18"/>
        <v>1</v>
      </c>
      <c r="N49" s="1073">
        <f t="shared" si="18"/>
        <v>0</v>
      </c>
      <c r="O49" s="1073">
        <f t="shared" si="18"/>
        <v>10</v>
      </c>
      <c r="P49" s="1073">
        <f t="shared" si="18"/>
        <v>10</v>
      </c>
      <c r="Q49" s="1092" t="str">
        <f>IF(M49&gt;24,"Błąd !","")</f>
        <v/>
      </c>
    </row>
    <row r="50" spans="2:17" ht="14.25" customHeight="1">
      <c r="B50" s="1070"/>
      <c r="C50" s="1071">
        <v>4</v>
      </c>
      <c r="D50" s="1072" t="s">
        <v>50</v>
      </c>
      <c r="E50" s="652"/>
      <c r="F50" s="652"/>
      <c r="G50" s="653"/>
      <c r="H50" s="654"/>
      <c r="I50" s="652"/>
      <c r="J50" s="653">
        <v>1</v>
      </c>
      <c r="K50" s="655">
        <f t="shared" si="15"/>
        <v>0</v>
      </c>
      <c r="L50" s="610">
        <f t="shared" si="16"/>
        <v>1</v>
      </c>
      <c r="M50" s="848">
        <f t="shared" si="17"/>
        <v>1</v>
      </c>
      <c r="N50" s="857">
        <f t="shared" si="12"/>
        <v>0</v>
      </c>
      <c r="O50" s="823">
        <f t="shared" si="13"/>
        <v>10</v>
      </c>
      <c r="P50" s="814">
        <f t="shared" si="14"/>
        <v>10</v>
      </c>
      <c r="Q50" s="240" t="s">
        <v>557</v>
      </c>
    </row>
    <row r="51" spans="2:17" ht="14.25" customHeight="1">
      <c r="B51" s="795"/>
      <c r="C51" s="796">
        <v>5</v>
      </c>
      <c r="D51" s="647"/>
      <c r="E51" s="547"/>
      <c r="F51" s="547"/>
      <c r="G51" s="548"/>
      <c r="H51" s="549"/>
      <c r="I51" s="547"/>
      <c r="J51" s="548"/>
      <c r="K51" s="550">
        <f>SUM(E51:G51)</f>
        <v>0</v>
      </c>
      <c r="L51" s="551">
        <f t="shared" si="16"/>
        <v>0</v>
      </c>
      <c r="M51" s="842">
        <f t="shared" si="17"/>
        <v>0</v>
      </c>
      <c r="N51" s="857">
        <f t="shared" si="12"/>
        <v>0</v>
      </c>
      <c r="O51" s="823">
        <f t="shared" si="13"/>
        <v>0</v>
      </c>
      <c r="P51" s="814">
        <f t="shared" si="14"/>
        <v>0</v>
      </c>
      <c r="Q51" s="240" t="s">
        <v>558</v>
      </c>
    </row>
    <row r="52" spans="2:17" ht="14.25" customHeight="1">
      <c r="B52" s="795"/>
      <c r="C52" s="796">
        <v>6</v>
      </c>
      <c r="D52" s="647"/>
      <c r="E52" s="547"/>
      <c r="F52" s="547"/>
      <c r="G52" s="548"/>
      <c r="H52" s="549"/>
      <c r="I52" s="547"/>
      <c r="J52" s="548"/>
      <c r="K52" s="550">
        <f>SUM(E52:G52)</f>
        <v>0</v>
      </c>
      <c r="L52" s="551">
        <f t="shared" si="16"/>
        <v>0</v>
      </c>
      <c r="M52" s="842">
        <f t="shared" si="17"/>
        <v>0</v>
      </c>
      <c r="N52" s="857">
        <f t="shared" si="12"/>
        <v>0</v>
      </c>
      <c r="O52" s="823">
        <f t="shared" si="13"/>
        <v>0</v>
      </c>
      <c r="P52" s="814">
        <f t="shared" si="14"/>
        <v>0</v>
      </c>
      <c r="Q52" s="240"/>
    </row>
    <row r="53" spans="2:17" ht="14.25" customHeight="1">
      <c r="B53" s="795"/>
      <c r="C53" s="796">
        <v>7</v>
      </c>
      <c r="D53" s="647"/>
      <c r="E53" s="547"/>
      <c r="F53" s="547"/>
      <c r="G53" s="548"/>
      <c r="H53" s="549"/>
      <c r="I53" s="547"/>
      <c r="J53" s="548"/>
      <c r="K53" s="550">
        <f>SUM(E53:G53)</f>
        <v>0</v>
      </c>
      <c r="L53" s="551">
        <f t="shared" si="16"/>
        <v>0</v>
      </c>
      <c r="M53" s="842">
        <f t="shared" si="17"/>
        <v>0</v>
      </c>
      <c r="N53" s="857">
        <f t="shared" si="12"/>
        <v>0</v>
      </c>
      <c r="O53" s="823">
        <f t="shared" si="13"/>
        <v>0</v>
      </c>
      <c r="P53" s="814">
        <f t="shared" si="14"/>
        <v>0</v>
      </c>
      <c r="Q53" s="240"/>
    </row>
    <row r="54" spans="2:17" ht="14.25" customHeight="1">
      <c r="B54" s="795"/>
      <c r="C54" s="796">
        <v>8</v>
      </c>
      <c r="D54" s="647"/>
      <c r="E54" s="547"/>
      <c r="F54" s="547"/>
      <c r="G54" s="548"/>
      <c r="H54" s="549"/>
      <c r="I54" s="547"/>
      <c r="J54" s="548"/>
      <c r="K54" s="550">
        <f t="shared" si="15"/>
        <v>0</v>
      </c>
      <c r="L54" s="551">
        <f t="shared" si="16"/>
        <v>0</v>
      </c>
      <c r="M54" s="842">
        <f t="shared" si="17"/>
        <v>0</v>
      </c>
      <c r="N54" s="857">
        <f t="shared" si="12"/>
        <v>0</v>
      </c>
      <c r="O54" s="823">
        <f t="shared" si="13"/>
        <v>0</v>
      </c>
      <c r="P54" s="814">
        <f t="shared" si="14"/>
        <v>0</v>
      </c>
      <c r="Q54" s="240"/>
    </row>
    <row r="55" spans="2:17" ht="14.25" customHeight="1">
      <c r="B55" s="799"/>
      <c r="C55" s="800">
        <v>9</v>
      </c>
      <c r="D55" s="647"/>
      <c r="E55" s="547"/>
      <c r="F55" s="547"/>
      <c r="G55" s="548"/>
      <c r="H55" s="549"/>
      <c r="I55" s="547"/>
      <c r="J55" s="548"/>
      <c r="K55" s="550">
        <f t="shared" si="15"/>
        <v>0</v>
      </c>
      <c r="L55" s="551">
        <f t="shared" si="16"/>
        <v>0</v>
      </c>
      <c r="M55" s="842">
        <f t="shared" si="17"/>
        <v>0</v>
      </c>
      <c r="N55" s="857">
        <f t="shared" si="12"/>
        <v>0</v>
      </c>
      <c r="O55" s="823">
        <f t="shared" si="13"/>
        <v>0</v>
      </c>
      <c r="P55" s="814">
        <f t="shared" si="14"/>
        <v>0</v>
      </c>
      <c r="Q55" s="594"/>
    </row>
    <row r="56" spans="2:17" ht="14.25" customHeight="1" thickBot="1">
      <c r="B56" s="801"/>
      <c r="C56" s="802">
        <v>10</v>
      </c>
      <c r="D56" s="648"/>
      <c r="E56" s="571"/>
      <c r="F56" s="571"/>
      <c r="G56" s="572"/>
      <c r="H56" s="637"/>
      <c r="I56" s="571"/>
      <c r="J56" s="572"/>
      <c r="K56" s="573">
        <f t="shared" si="15"/>
        <v>0</v>
      </c>
      <c r="L56" s="574">
        <f t="shared" si="16"/>
        <v>0</v>
      </c>
      <c r="M56" s="849">
        <f t="shared" si="17"/>
        <v>0</v>
      </c>
      <c r="N56" s="858">
        <f t="shared" si="12"/>
        <v>0</v>
      </c>
      <c r="O56" s="824">
        <f t="shared" si="13"/>
        <v>0</v>
      </c>
      <c r="P56" s="825">
        <f t="shared" si="14"/>
        <v>0</v>
      </c>
      <c r="Q56" s="595"/>
    </row>
    <row r="57" spans="2:17">
      <c r="B57" s="1076" t="s">
        <v>342</v>
      </c>
      <c r="C57" s="1080" t="s">
        <v>536</v>
      </c>
      <c r="D57" s="1077"/>
      <c r="E57" s="1078"/>
      <c r="F57" s="1078"/>
      <c r="G57" s="1078"/>
      <c r="H57" s="1078"/>
      <c r="I57" s="1078"/>
      <c r="J57" s="1078"/>
      <c r="K57" s="1078"/>
      <c r="L57" s="1078"/>
      <c r="M57" s="1078"/>
      <c r="N57" s="1078"/>
      <c r="O57" s="1078"/>
      <c r="P57" s="1078"/>
    </row>
    <row r="58" spans="2:17">
      <c r="D58" s="2442"/>
      <c r="E58" s="2443"/>
      <c r="F58" s="2443"/>
      <c r="G58" s="2443"/>
      <c r="H58" s="2443"/>
      <c r="I58" s="2443"/>
      <c r="J58" s="2443"/>
      <c r="K58" s="2443"/>
      <c r="L58" s="2443"/>
      <c r="M58" s="2444"/>
      <c r="N58" s="2444"/>
      <c r="O58" s="2444"/>
      <c r="P58" s="2444"/>
    </row>
    <row r="59" spans="2:17">
      <c r="D59" s="2445"/>
      <c r="E59" s="2443"/>
      <c r="F59" s="2443"/>
      <c r="G59" s="2443"/>
      <c r="H59" s="2443"/>
      <c r="I59" s="2443"/>
      <c r="J59" s="2443"/>
      <c r="K59" s="2443"/>
      <c r="L59" s="2443"/>
      <c r="M59" s="2443"/>
      <c r="N59" s="2443"/>
      <c r="O59" s="2443"/>
      <c r="P59" s="2443"/>
    </row>
    <row r="60" spans="2:17">
      <c r="D60" s="11"/>
      <c r="E60" s="11"/>
      <c r="F60" s="11"/>
      <c r="G60" s="11"/>
      <c r="H60" s="11"/>
      <c r="I60" s="11"/>
      <c r="J60" s="12"/>
      <c r="K60" s="12"/>
      <c r="L60" s="12"/>
      <c r="M60" s="11"/>
      <c r="N60" s="11"/>
      <c r="O60" s="11"/>
      <c r="P60" s="11"/>
    </row>
    <row r="61" spans="2:17">
      <c r="D61" s="6"/>
      <c r="E61" s="8"/>
      <c r="F61" s="8"/>
      <c r="G61" s="8"/>
      <c r="H61" s="6"/>
      <c r="I61" s="6"/>
      <c r="J61" s="7"/>
      <c r="K61" s="7"/>
      <c r="L61" s="7"/>
      <c r="M61" s="6"/>
      <c r="N61" s="6"/>
      <c r="O61" s="6"/>
      <c r="P61" s="6"/>
    </row>
    <row r="62" spans="2:17">
      <c r="D62" s="6"/>
      <c r="E62" s="9"/>
      <c r="F62" s="8"/>
      <c r="G62" s="8"/>
      <c r="H62" s="6"/>
      <c r="I62" s="6"/>
      <c r="J62" s="7"/>
      <c r="K62" s="7"/>
      <c r="L62" s="7"/>
      <c r="M62" s="6"/>
      <c r="N62" s="6"/>
      <c r="O62" s="6"/>
      <c r="P62" s="6"/>
    </row>
    <row r="63" spans="2:17">
      <c r="D63" s="6"/>
      <c r="E63" s="8"/>
      <c r="F63" s="8"/>
      <c r="G63" s="8"/>
      <c r="H63" s="6"/>
      <c r="I63" s="6"/>
      <c r="J63" s="7"/>
      <c r="K63" s="7"/>
      <c r="L63" s="7"/>
      <c r="M63" s="6"/>
      <c r="N63" s="6"/>
      <c r="O63" s="6"/>
      <c r="P63" s="6"/>
    </row>
    <row r="64" spans="2:17">
      <c r="D64" s="10"/>
      <c r="E64" s="10"/>
      <c r="F64" s="10"/>
      <c r="G64" s="10"/>
      <c r="H64" s="10"/>
      <c r="I64" s="10"/>
      <c r="J64" s="10"/>
      <c r="K64" s="10"/>
      <c r="L64" s="10"/>
      <c r="M64" s="10"/>
      <c r="N64" s="10"/>
      <c r="O64" s="10"/>
      <c r="P64" s="10"/>
    </row>
  </sheetData>
  <sheetProtection algorithmName="SHA-512" hashValue="qRUSrM6HYFo4eIkMuYIfNeqZC5M7Wppo/SxoqcNMPOZ5dEv0J9x/WioTfdmEkadkS85QpgsDyTie7kw41Dwwpw==" saltValue="WNKMY42AUJxTgs65odK/2Q==" spinCount="100000" sheet="1" objects="1" scenarios="1"/>
  <mergeCells count="22">
    <mergeCell ref="D3:P3"/>
    <mergeCell ref="J4:M4"/>
    <mergeCell ref="B5:D9"/>
    <mergeCell ref="E5:J5"/>
    <mergeCell ref="K5:K9"/>
    <mergeCell ref="L5:L9"/>
    <mergeCell ref="N5:P6"/>
    <mergeCell ref="Q5:Q9"/>
    <mergeCell ref="E7:J7"/>
    <mergeCell ref="N7:N9"/>
    <mergeCell ref="O7:O9"/>
    <mergeCell ref="P7:P9"/>
    <mergeCell ref="E9:J9"/>
    <mergeCell ref="B49:D49"/>
    <mergeCell ref="D58:P58"/>
    <mergeCell ref="D59:P59"/>
    <mergeCell ref="B21:C22"/>
    <mergeCell ref="D21:F21"/>
    <mergeCell ref="D22:F22"/>
    <mergeCell ref="B23:B38"/>
    <mergeCell ref="B39:C41"/>
    <mergeCell ref="B42:C44"/>
  </mergeCells>
  <printOptions horizontalCentered="1"/>
  <pageMargins left="1.1417322834645669" right="0.51181102362204722" top="0.51181102362204722" bottom="0.70866141732283472" header="0.51181102362204722" footer="0.51181102362204722"/>
  <pageSetup paperSize="9" scale="61" orientation="portrait" horizontalDpi="4294967293" verticalDpi="4294967293" r:id="rId1"/>
  <headerFooter alignWithMargins="0">
    <oddFooter>&amp;L&amp;7CEA - arkusz organizacyjny na rok szkolny 2014/15    nr teczki: &amp;F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0000000}">
          <x14:formula1>
            <xm:f>słownik!$A$2:$A$64</xm:f>
          </x14:formula1>
          <xm:sqref>D50:D56</xm:sqref>
        </x14:dataValidation>
        <x14:dataValidation type="list" allowBlank="1" showInputMessage="1" showErrorMessage="1" xr:uid="{00000000-0002-0000-0F00-000001000000}">
          <x14:formula1>
            <xm:f>słownik!$M$50:$M$66</xm:f>
          </x14:formula1>
          <xm:sqref>J4:M4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R71"/>
  <sheetViews>
    <sheetView showGridLines="0" view="pageBreakPreview" topLeftCell="F43" zoomScaleNormal="80" zoomScaleSheetLayoutView="100" workbookViewId="0">
      <selection activeCell="V90" sqref="V90"/>
    </sheetView>
  </sheetViews>
  <sheetFormatPr defaultColWidth="9.29296875" defaultRowHeight="12.7"/>
  <cols>
    <col min="1" max="1" width="6.703125" style="5" customWidth="1"/>
    <col min="2" max="2" width="5.41015625" style="5" customWidth="1"/>
    <col min="3" max="3" width="2.87890625" style="5" customWidth="1"/>
    <col min="4" max="4" width="4.5859375" style="5" customWidth="1"/>
    <col min="5" max="5" width="30.41015625" style="5" customWidth="1"/>
    <col min="6" max="11" width="5.703125" style="5" customWidth="1"/>
    <col min="12" max="13" width="6.703125" style="5" customWidth="1"/>
    <col min="14" max="14" width="9.703125" style="5" customWidth="1"/>
    <col min="15" max="15" width="7.703125" style="5" customWidth="1"/>
    <col min="16" max="16" width="9.41015625" style="5" customWidth="1"/>
    <col min="17" max="17" width="10.29296875" style="5" customWidth="1"/>
    <col min="18" max="18" width="14.5859375" style="596" customWidth="1"/>
    <col min="19" max="16384" width="9.29296875" style="5"/>
  </cols>
  <sheetData>
    <row r="1" spans="1:18" ht="17.7">
      <c r="B1" s="257"/>
      <c r="C1" s="257"/>
      <c r="D1" s="257"/>
      <c r="E1" s="258" t="str">
        <f>' zestaw 1'!$C$1</f>
        <v>?</v>
      </c>
      <c r="F1" s="259"/>
      <c r="G1" s="259"/>
      <c r="H1" s="259"/>
      <c r="I1" s="259"/>
      <c r="J1" s="259"/>
      <c r="K1" s="259"/>
      <c r="L1" s="259"/>
      <c r="M1" s="259"/>
      <c r="N1" s="259"/>
      <c r="O1" s="259"/>
      <c r="P1" s="259"/>
      <c r="Q1" s="885"/>
      <c r="R1" s="673"/>
    </row>
    <row r="2" spans="1:18" ht="17.7">
      <c r="A2" s="2549"/>
      <c r="B2" s="2549"/>
      <c r="C2" s="1402"/>
      <c r="D2" s="1504"/>
      <c r="E2" s="1042"/>
      <c r="F2" s="1042"/>
      <c r="G2" s="1042"/>
      <c r="H2" s="1042"/>
      <c r="I2" s="1042"/>
      <c r="J2" s="1042"/>
      <c r="K2" s="1042"/>
      <c r="L2" s="1042"/>
      <c r="M2" s="1022" t="s">
        <v>131</v>
      </c>
      <c r="N2" s="261" t="str">
        <f>wizyt!H4</f>
        <v>2021/2022</v>
      </c>
      <c r="O2" s="261"/>
      <c r="P2" s="261"/>
      <c r="Q2" s="262"/>
      <c r="R2" s="585"/>
    </row>
    <row r="3" spans="1:18" ht="34.5" customHeight="1">
      <c r="B3" s="263"/>
      <c r="C3" s="263"/>
      <c r="D3" s="263"/>
      <c r="E3" s="2447" t="s">
        <v>42</v>
      </c>
      <c r="F3" s="2447"/>
      <c r="G3" s="2447"/>
      <c r="H3" s="2447"/>
      <c r="I3" s="2447"/>
      <c r="J3" s="2447"/>
      <c r="K3" s="2447"/>
      <c r="L3" s="2447"/>
      <c r="M3" s="2447"/>
      <c r="N3" s="2447"/>
      <c r="O3" s="2447"/>
      <c r="P3" s="2447"/>
      <c r="Q3" s="2447"/>
      <c r="R3" s="585"/>
    </row>
    <row r="4" spans="1:18" ht="23.25" customHeight="1" thickBot="1">
      <c r="B4" s="1505"/>
      <c r="C4" s="1505"/>
      <c r="D4" s="1505"/>
      <c r="E4" s="1506"/>
      <c r="F4" s="265"/>
      <c r="G4" s="265"/>
      <c r="H4" s="266"/>
      <c r="I4" s="265"/>
      <c r="J4" s="1499" t="s">
        <v>35</v>
      </c>
      <c r="K4" s="2550" t="s">
        <v>543</v>
      </c>
      <c r="L4" s="2550"/>
      <c r="M4" s="2550"/>
      <c r="N4" s="2550"/>
      <c r="O4" s="265"/>
      <c r="P4" s="265"/>
      <c r="Q4" s="264"/>
      <c r="R4" s="585"/>
    </row>
    <row r="5" spans="1:18" ht="12.75" customHeight="1">
      <c r="B5" s="2448" t="s">
        <v>264</v>
      </c>
      <c r="C5" s="2449"/>
      <c r="D5" s="2449"/>
      <c r="E5" s="2450"/>
      <c r="F5" s="2457" t="s">
        <v>36</v>
      </c>
      <c r="G5" s="2458"/>
      <c r="H5" s="2458"/>
      <c r="I5" s="2458"/>
      <c r="J5" s="2458"/>
      <c r="K5" s="2459"/>
      <c r="L5" s="2460" t="s">
        <v>244</v>
      </c>
      <c r="M5" s="2463" t="s">
        <v>245</v>
      </c>
      <c r="N5" s="833" t="s">
        <v>27</v>
      </c>
      <c r="O5" s="2475" t="s">
        <v>452</v>
      </c>
      <c r="P5" s="2476"/>
      <c r="Q5" s="2477"/>
      <c r="R5" s="2483" t="s">
        <v>100</v>
      </c>
    </row>
    <row r="6" spans="1:18" ht="12.75" customHeight="1">
      <c r="B6" s="2451"/>
      <c r="C6" s="2452"/>
      <c r="D6" s="2452"/>
      <c r="E6" s="2453"/>
      <c r="F6" s="1701" t="s">
        <v>3</v>
      </c>
      <c r="G6" s="1702" t="s">
        <v>4</v>
      </c>
      <c r="H6" s="1851" t="s">
        <v>5</v>
      </c>
      <c r="I6" s="1851" t="s">
        <v>7</v>
      </c>
      <c r="J6" s="1851" t="s">
        <v>6</v>
      </c>
      <c r="K6" s="86" t="s">
        <v>8</v>
      </c>
      <c r="L6" s="2461"/>
      <c r="M6" s="2464"/>
      <c r="N6" s="834" t="s">
        <v>34</v>
      </c>
      <c r="O6" s="2478"/>
      <c r="P6" s="2479"/>
      <c r="Q6" s="2480"/>
      <c r="R6" s="2484"/>
    </row>
    <row r="7" spans="1:18" ht="12.75" customHeight="1">
      <c r="B7" s="2451"/>
      <c r="C7" s="2452"/>
      <c r="D7" s="2452"/>
      <c r="E7" s="2453"/>
      <c r="F7" s="2486" t="s">
        <v>37</v>
      </c>
      <c r="G7" s="2486"/>
      <c r="H7" s="2486"/>
      <c r="I7" s="2486"/>
      <c r="J7" s="2486"/>
      <c r="K7" s="2487"/>
      <c r="L7" s="2461"/>
      <c r="M7" s="2464"/>
      <c r="N7" s="835" t="s">
        <v>44</v>
      </c>
      <c r="O7" s="2551" t="s">
        <v>405</v>
      </c>
      <c r="P7" s="2554" t="s">
        <v>406</v>
      </c>
      <c r="Q7" s="2472" t="s">
        <v>27</v>
      </c>
      <c r="R7" s="2484"/>
    </row>
    <row r="8" spans="1:18" ht="12.75" customHeight="1">
      <c r="B8" s="2451"/>
      <c r="C8" s="2452"/>
      <c r="D8" s="2452"/>
      <c r="E8" s="2453"/>
      <c r="F8" s="1703">
        <f>' kalendarz A'!$F$31</f>
        <v>32</v>
      </c>
      <c r="G8" s="1703">
        <f>' kalendarz A'!$F$31</f>
        <v>32</v>
      </c>
      <c r="H8" s="1852">
        <f>' kalendarz A'!$F$31</f>
        <v>32</v>
      </c>
      <c r="I8" s="1852">
        <f>' kalendarz A'!$F$31</f>
        <v>32</v>
      </c>
      <c r="J8" s="1852">
        <f>' kalendarz A'!$F$31</f>
        <v>32</v>
      </c>
      <c r="K8" s="1458">
        <f>' kalendarz A'!$F$32</f>
        <v>16</v>
      </c>
      <c r="L8" s="2461"/>
      <c r="M8" s="2464"/>
      <c r="N8" s="834" t="s">
        <v>38</v>
      </c>
      <c r="O8" s="2552"/>
      <c r="P8" s="2555"/>
      <c r="Q8" s="2473"/>
      <c r="R8" s="2484"/>
    </row>
    <row r="9" spans="1:18" ht="16.5" customHeight="1" thickBot="1">
      <c r="B9" s="2454"/>
      <c r="C9" s="2522"/>
      <c r="D9" s="2455"/>
      <c r="E9" s="2456"/>
      <c r="F9" s="2488" t="s">
        <v>39</v>
      </c>
      <c r="G9" s="2489"/>
      <c r="H9" s="2489"/>
      <c r="I9" s="2489"/>
      <c r="J9" s="2489"/>
      <c r="K9" s="2490"/>
      <c r="L9" s="2462"/>
      <c r="M9" s="2465"/>
      <c r="N9" s="836" t="s">
        <v>40</v>
      </c>
      <c r="O9" s="2553"/>
      <c r="P9" s="2556"/>
      <c r="Q9" s="2474"/>
      <c r="R9" s="2485"/>
    </row>
    <row r="10" spans="1:18" ht="27" customHeight="1" thickBot="1">
      <c r="B10" s="252"/>
      <c r="C10" s="602"/>
      <c r="D10" s="602"/>
      <c r="E10" s="251" t="s">
        <v>247</v>
      </c>
      <c r="F10" s="1697">
        <f>F14+F11</f>
        <v>0</v>
      </c>
      <c r="G10" s="1697">
        <f t="shared" ref="G10:N10" si="0">G14+G11</f>
        <v>0</v>
      </c>
      <c r="H10" s="1834">
        <f t="shared" si="0"/>
        <v>0</v>
      </c>
      <c r="I10" s="1834">
        <f t="shared" si="0"/>
        <v>0</v>
      </c>
      <c r="J10" s="1834">
        <f t="shared" si="0"/>
        <v>0</v>
      </c>
      <c r="K10" s="516">
        <f t="shared" si="0"/>
        <v>0</v>
      </c>
      <c r="L10" s="516">
        <f t="shared" si="0"/>
        <v>0</v>
      </c>
      <c r="M10" s="517">
        <f t="shared" si="0"/>
        <v>0</v>
      </c>
      <c r="N10" s="837">
        <f t="shared" si="0"/>
        <v>0</v>
      </c>
      <c r="O10" s="850">
        <f>O11+O14</f>
        <v>0</v>
      </c>
      <c r="P10" s="809">
        <f>P11+P14</f>
        <v>0</v>
      </c>
      <c r="Q10" s="809">
        <f>Q11+Q14</f>
        <v>0</v>
      </c>
      <c r="R10" s="781"/>
    </row>
    <row r="11" spans="1:18" ht="23.25" customHeight="1">
      <c r="B11" s="245"/>
      <c r="C11" s="603"/>
      <c r="D11" s="603"/>
      <c r="E11" s="246" t="s">
        <v>243</v>
      </c>
      <c r="F11" s="1698">
        <f t="shared" ref="F11:K11" si="1">SUM(F12:F13)</f>
        <v>0</v>
      </c>
      <c r="G11" s="1698">
        <f t="shared" si="1"/>
        <v>0</v>
      </c>
      <c r="H11" s="1835">
        <f t="shared" si="1"/>
        <v>0</v>
      </c>
      <c r="I11" s="1905">
        <f t="shared" si="1"/>
        <v>0</v>
      </c>
      <c r="J11" s="2711">
        <f t="shared" si="1"/>
        <v>0</v>
      </c>
      <c r="K11" s="523">
        <f t="shared" si="1"/>
        <v>0</v>
      </c>
      <c r="L11" s="524">
        <f>SUM(F11:H11)</f>
        <v>0</v>
      </c>
      <c r="M11" s="525">
        <f>SUM(I11:K11)</f>
        <v>0</v>
      </c>
      <c r="N11" s="838">
        <f>SUM(F11:K11)</f>
        <v>0</v>
      </c>
      <c r="O11" s="851">
        <f>SUM(O12:O13)</f>
        <v>0</v>
      </c>
      <c r="P11" s="810">
        <f>SUM(P12:P13)</f>
        <v>0</v>
      </c>
      <c r="Q11" s="811">
        <f>SUM(O11:P11)</f>
        <v>0</v>
      </c>
      <c r="R11" s="782"/>
    </row>
    <row r="12" spans="1:18" ht="14.25" customHeight="1">
      <c r="B12" s="247"/>
      <c r="C12" s="604"/>
      <c r="D12" s="604"/>
      <c r="E12" s="248" t="s">
        <v>241</v>
      </c>
      <c r="F12" s="1699">
        <f t="shared" ref="F12:K12" si="2">SUM(F16:F22)</f>
        <v>0</v>
      </c>
      <c r="G12" s="1699">
        <f t="shared" si="2"/>
        <v>0</v>
      </c>
      <c r="H12" s="1836">
        <f t="shared" si="2"/>
        <v>0</v>
      </c>
      <c r="I12" s="1906">
        <f t="shared" si="2"/>
        <v>0</v>
      </c>
      <c r="J12" s="1858">
        <f t="shared" si="2"/>
        <v>0</v>
      </c>
      <c r="K12" s="530">
        <f t="shared" si="2"/>
        <v>0</v>
      </c>
      <c r="L12" s="531">
        <f>SUM(F12:H12)</f>
        <v>0</v>
      </c>
      <c r="M12" s="532">
        <f>SUM(I12:K12)</f>
        <v>0</v>
      </c>
      <c r="N12" s="839">
        <f>SUM(F12:K12)</f>
        <v>0</v>
      </c>
      <c r="O12" s="852">
        <f>F12*$F$8+G12*$G$8+H12*$H$8</f>
        <v>0</v>
      </c>
      <c r="P12" s="815">
        <f>I12*$I$8+J12*$J$8+K12*$K$8</f>
        <v>0</v>
      </c>
      <c r="Q12" s="816">
        <f>SUM(O12:P12)</f>
        <v>0</v>
      </c>
      <c r="R12" s="782"/>
    </row>
    <row r="13" spans="1:18" ht="14.25" customHeight="1">
      <c r="B13" s="247"/>
      <c r="C13" s="604"/>
      <c r="D13" s="604"/>
      <c r="E13" s="248" t="s">
        <v>242</v>
      </c>
      <c r="F13" s="1699">
        <f t="shared" ref="F13:K13" si="3">SUM(F23:F42)-F38</f>
        <v>0</v>
      </c>
      <c r="G13" s="1699">
        <f t="shared" si="3"/>
        <v>0</v>
      </c>
      <c r="H13" s="1836">
        <f t="shared" si="3"/>
        <v>0</v>
      </c>
      <c r="I13" s="1906">
        <f t="shared" si="3"/>
        <v>0</v>
      </c>
      <c r="J13" s="1858">
        <f t="shared" si="3"/>
        <v>0</v>
      </c>
      <c r="K13" s="529">
        <f t="shared" si="3"/>
        <v>0</v>
      </c>
      <c r="L13" s="1318">
        <f>SUM(F13:H13)</f>
        <v>0</v>
      </c>
      <c r="M13" s="532">
        <f>SUM(I13:K13)</f>
        <v>0</v>
      </c>
      <c r="N13" s="839">
        <f>SUM(F13:K13)</f>
        <v>0</v>
      </c>
      <c r="O13" s="852">
        <f>F13*$F$8+G13*$G$8+H13*$H$8</f>
        <v>0</v>
      </c>
      <c r="P13" s="815">
        <f>I13*$I$8+J13*$J$8+K13*$K$8</f>
        <v>0</v>
      </c>
      <c r="Q13" s="816">
        <f>SUM(O13:P13)</f>
        <v>0</v>
      </c>
      <c r="R13" s="782"/>
    </row>
    <row r="14" spans="1:18" ht="21" customHeight="1">
      <c r="B14" s="253"/>
      <c r="C14" s="605"/>
      <c r="D14" s="605"/>
      <c r="E14" s="1305" t="s">
        <v>599</v>
      </c>
      <c r="F14" s="1700">
        <f t="shared" ref="F14:K14" si="4">SUM(F50:F51)+IF(F45+F48&gt;2,2,F45+F48)+F43</f>
        <v>0</v>
      </c>
      <c r="G14" s="1700">
        <f t="shared" si="4"/>
        <v>0</v>
      </c>
      <c r="H14" s="1837">
        <f t="shared" si="4"/>
        <v>0</v>
      </c>
      <c r="I14" s="1907">
        <f t="shared" si="4"/>
        <v>0</v>
      </c>
      <c r="J14" s="2712">
        <f t="shared" si="4"/>
        <v>0</v>
      </c>
      <c r="K14" s="902">
        <f t="shared" si="4"/>
        <v>0</v>
      </c>
      <c r="L14" s="1319">
        <f>SUM(F14:H14)</f>
        <v>0</v>
      </c>
      <c r="M14" s="913">
        <f>SUM(I14:K14)</f>
        <v>0</v>
      </c>
      <c r="N14" s="914">
        <f>SUM(F14:K14)</f>
        <v>0</v>
      </c>
      <c r="O14" s="853">
        <f>F14*$F$8+G14*$G$8+H14*$H$8</f>
        <v>0</v>
      </c>
      <c r="P14" s="817">
        <f>I14*$I$8+J14*$J$8+K14*$K$8</f>
        <v>0</v>
      </c>
      <c r="Q14" s="818">
        <f>SUM(O14:P14)</f>
        <v>0</v>
      </c>
      <c r="R14" s="783"/>
    </row>
    <row r="15" spans="1:18" ht="27" customHeight="1">
      <c r="B15" s="315"/>
      <c r="C15" s="634"/>
      <c r="D15" s="634"/>
      <c r="E15" s="316" t="s">
        <v>575</v>
      </c>
      <c r="F15" s="538"/>
      <c r="G15" s="538"/>
      <c r="H15" s="538"/>
      <c r="I15" s="538"/>
      <c r="J15" s="538"/>
      <c r="K15" s="538"/>
      <c r="L15" s="539"/>
      <c r="M15" s="539"/>
      <c r="N15" s="863"/>
      <c r="O15" s="864"/>
      <c r="P15" s="864"/>
      <c r="Q15" s="865"/>
      <c r="R15" s="589"/>
    </row>
    <row r="16" spans="1:18" s="94" customFormat="1" ht="14.25" customHeight="1">
      <c r="B16" s="2532" t="s">
        <v>699</v>
      </c>
      <c r="C16" s="2533"/>
      <c r="D16" s="1084">
        <v>1</v>
      </c>
      <c r="E16" s="320" t="s">
        <v>108</v>
      </c>
      <c r="F16" s="876"/>
      <c r="G16" s="1833"/>
      <c r="H16" s="1838"/>
      <c r="I16" s="1908"/>
      <c r="J16" s="1833"/>
      <c r="K16" s="542"/>
      <c r="L16" s="880">
        <f t="shared" ref="L16:L37" si="5">SUM(F16:H16)</f>
        <v>0</v>
      </c>
      <c r="M16" s="881">
        <f t="shared" ref="M16:M40" si="6">SUM(I16:K16)</f>
        <v>0</v>
      </c>
      <c r="N16" s="841">
        <f t="shared" ref="N16:N36" si="7">SUM(F16:K16)</f>
        <v>0</v>
      </c>
      <c r="O16" s="854">
        <f>F16*$F$8+G16*$G$8+H16*$H$8</f>
        <v>0</v>
      </c>
      <c r="P16" s="819">
        <f>I16*$I$8+J16*$J$8+K16*$K$8</f>
        <v>0</v>
      </c>
      <c r="Q16" s="812">
        <f>SUM(O16:P16)</f>
        <v>0</v>
      </c>
      <c r="R16" s="590"/>
    </row>
    <row r="17" spans="2:18" s="94" customFormat="1" ht="14.25" customHeight="1">
      <c r="B17" s="2534"/>
      <c r="C17" s="2535"/>
      <c r="D17" s="1404">
        <v>2</v>
      </c>
      <c r="E17" s="321" t="s">
        <v>62</v>
      </c>
      <c r="F17" s="878"/>
      <c r="G17" s="878"/>
      <c r="H17" s="1839"/>
      <c r="I17" s="1909"/>
      <c r="J17" s="1855"/>
      <c r="K17" s="548"/>
      <c r="L17" s="882">
        <f t="shared" si="5"/>
        <v>0</v>
      </c>
      <c r="M17" s="883">
        <f t="shared" si="6"/>
        <v>0</v>
      </c>
      <c r="N17" s="842">
        <f t="shared" si="7"/>
        <v>0</v>
      </c>
      <c r="O17" s="855">
        <f t="shared" ref="O17:O40" si="8">F17*$F$8+G17*$G$8+H17*$H$8</f>
        <v>0</v>
      </c>
      <c r="P17" s="820">
        <f t="shared" ref="P17:P40" si="9">I17*$I$8+J17*$J$8+K17*$K$8</f>
        <v>0</v>
      </c>
      <c r="Q17" s="813">
        <f t="shared" ref="Q17:Q40" si="10">SUM(O17:P17)</f>
        <v>0</v>
      </c>
      <c r="R17" s="591"/>
    </row>
    <row r="18" spans="2:18" s="94" customFormat="1" ht="14.25" customHeight="1">
      <c r="B18" s="2534"/>
      <c r="C18" s="2535"/>
      <c r="D18" s="1404">
        <v>3</v>
      </c>
      <c r="E18" s="321" t="s">
        <v>63</v>
      </c>
      <c r="F18" s="878"/>
      <c r="G18" s="878"/>
      <c r="H18" s="1839"/>
      <c r="I18" s="1909"/>
      <c r="J18" s="1855"/>
      <c r="K18" s="548"/>
      <c r="L18" s="882">
        <f t="shared" si="5"/>
        <v>0</v>
      </c>
      <c r="M18" s="883">
        <f t="shared" si="6"/>
        <v>0</v>
      </c>
      <c r="N18" s="842">
        <f t="shared" si="7"/>
        <v>0</v>
      </c>
      <c r="O18" s="855">
        <f t="shared" si="8"/>
        <v>0</v>
      </c>
      <c r="P18" s="820">
        <f t="shared" si="9"/>
        <v>0</v>
      </c>
      <c r="Q18" s="813">
        <f t="shared" si="10"/>
        <v>0</v>
      </c>
      <c r="R18" s="591"/>
    </row>
    <row r="19" spans="2:18" s="94" customFormat="1" ht="14.25" customHeight="1">
      <c r="B19" s="2534"/>
      <c r="C19" s="2535"/>
      <c r="D19" s="1404">
        <v>4</v>
      </c>
      <c r="E19" s="321" t="s">
        <v>65</v>
      </c>
      <c r="F19" s="878"/>
      <c r="G19" s="878"/>
      <c r="H19" s="1839"/>
      <c r="I19" s="1909"/>
      <c r="J19" s="1855"/>
      <c r="K19" s="548"/>
      <c r="L19" s="882">
        <f t="shared" si="5"/>
        <v>0</v>
      </c>
      <c r="M19" s="883">
        <f t="shared" si="6"/>
        <v>0</v>
      </c>
      <c r="N19" s="842">
        <f t="shared" si="7"/>
        <v>0</v>
      </c>
      <c r="O19" s="855">
        <f t="shared" si="8"/>
        <v>0</v>
      </c>
      <c r="P19" s="820">
        <f t="shared" si="9"/>
        <v>0</v>
      </c>
      <c r="Q19" s="813">
        <f t="shared" si="10"/>
        <v>0</v>
      </c>
      <c r="R19" s="591"/>
    </row>
    <row r="20" spans="2:18" s="94" customFormat="1" ht="14.25" customHeight="1">
      <c r="B20" s="2534"/>
      <c r="C20" s="2535"/>
      <c r="D20" s="1493">
        <v>5</v>
      </c>
      <c r="E20" s="323" t="s">
        <v>573</v>
      </c>
      <c r="F20" s="878"/>
      <c r="G20" s="878"/>
      <c r="H20" s="1839"/>
      <c r="I20" s="1909"/>
      <c r="J20" s="1855"/>
      <c r="K20" s="548"/>
      <c r="L20" s="882">
        <f t="shared" si="5"/>
        <v>0</v>
      </c>
      <c r="M20" s="883">
        <f t="shared" si="6"/>
        <v>0</v>
      </c>
      <c r="N20" s="842">
        <f t="shared" si="7"/>
        <v>0</v>
      </c>
      <c r="O20" s="855">
        <f t="shared" si="8"/>
        <v>0</v>
      </c>
      <c r="P20" s="820">
        <f t="shared" si="9"/>
        <v>0</v>
      </c>
      <c r="Q20" s="813">
        <f t="shared" si="10"/>
        <v>0</v>
      </c>
      <c r="R20" s="591"/>
    </row>
    <row r="21" spans="2:18" s="94" customFormat="1" ht="14.25" customHeight="1">
      <c r="B21" s="2534"/>
      <c r="C21" s="2535"/>
      <c r="D21" s="1404">
        <v>6</v>
      </c>
      <c r="E21" s="1257" t="s">
        <v>64</v>
      </c>
      <c r="F21" s="1684"/>
      <c r="G21" s="1685"/>
      <c r="H21" s="1840"/>
      <c r="I21" s="1910"/>
      <c r="J21" s="1854"/>
      <c r="K21" s="653"/>
      <c r="L21" s="1044">
        <f>SUM(F21:H21)</f>
        <v>0</v>
      </c>
      <c r="M21" s="1045">
        <f>SUM(I21:K21)</f>
        <v>0</v>
      </c>
      <c r="N21" s="848">
        <f>SUM(F21:K21)</f>
        <v>0</v>
      </c>
      <c r="O21" s="857">
        <f>F21*$F$8+G21*$G$8+H21*$H$8</f>
        <v>0</v>
      </c>
      <c r="P21" s="823">
        <f>I21*$I$8+J21*$J$8+K21*$K$8</f>
        <v>0</v>
      </c>
      <c r="Q21" s="814">
        <f>SUM(O21:P21)</f>
        <v>0</v>
      </c>
      <c r="R21" s="900"/>
    </row>
    <row r="22" spans="2:18" s="94" customFormat="1" ht="14.25" customHeight="1" thickBot="1">
      <c r="B22" s="2536"/>
      <c r="C22" s="2537"/>
      <c r="D22" s="1494">
        <v>7</v>
      </c>
      <c r="E22" s="1255" t="s">
        <v>587</v>
      </c>
      <c r="F22" s="1686"/>
      <c r="G22" s="1687"/>
      <c r="H22" s="1841"/>
      <c r="I22" s="1911"/>
      <c r="J22" s="2713"/>
      <c r="K22" s="1104"/>
      <c r="L22" s="1033">
        <f>SUM(F22:H22)</f>
        <v>0</v>
      </c>
      <c r="M22" s="1034">
        <f>SUM(I22:K22)</f>
        <v>0</v>
      </c>
      <c r="N22" s="1035">
        <f>SUM(F22:K22)</f>
        <v>0</v>
      </c>
      <c r="O22" s="859">
        <f>F22*$F$8+G22*$G$8+H22*$H$8</f>
        <v>0</v>
      </c>
      <c r="P22" s="860">
        <f>I22*$I$8+J22*$J$8+K22*$K$8</f>
        <v>0</v>
      </c>
      <c r="Q22" s="861">
        <f>SUM(O22:P22)</f>
        <v>0</v>
      </c>
      <c r="R22" s="899"/>
    </row>
    <row r="23" spans="2:18" s="94" customFormat="1" ht="14.25" customHeight="1" thickTop="1">
      <c r="B23" s="2491" t="s">
        <v>700</v>
      </c>
      <c r="C23" s="2529" t="s">
        <v>368</v>
      </c>
      <c r="D23" s="1018">
        <v>1</v>
      </c>
      <c r="E23" s="1043" t="s">
        <v>53</v>
      </c>
      <c r="F23" s="1688"/>
      <c r="G23" s="1688"/>
      <c r="H23" s="1840"/>
      <c r="I23" s="1910"/>
      <c r="J23" s="1854"/>
      <c r="K23" s="653"/>
      <c r="L23" s="1044">
        <f t="shared" si="5"/>
        <v>0</v>
      </c>
      <c r="M23" s="1045">
        <f t="shared" si="6"/>
        <v>0</v>
      </c>
      <c r="N23" s="848">
        <f t="shared" si="7"/>
        <v>0</v>
      </c>
      <c r="O23" s="857">
        <f t="shared" si="8"/>
        <v>0</v>
      </c>
      <c r="P23" s="823">
        <f t="shared" si="9"/>
        <v>0</v>
      </c>
      <c r="Q23" s="814">
        <f t="shared" si="10"/>
        <v>0</v>
      </c>
      <c r="R23" s="593"/>
    </row>
    <row r="24" spans="2:18" s="94" customFormat="1" ht="14.25" customHeight="1">
      <c r="B24" s="2492"/>
      <c r="C24" s="2530"/>
      <c r="D24" s="606">
        <v>2</v>
      </c>
      <c r="E24" s="323" t="s">
        <v>577</v>
      </c>
      <c r="F24" s="878"/>
      <c r="G24" s="878"/>
      <c r="H24" s="1839"/>
      <c r="I24" s="1909"/>
      <c r="J24" s="1855"/>
      <c r="K24" s="548"/>
      <c r="L24" s="882">
        <f t="shared" si="5"/>
        <v>0</v>
      </c>
      <c r="M24" s="883">
        <f t="shared" si="6"/>
        <v>0</v>
      </c>
      <c r="N24" s="842">
        <f t="shared" si="7"/>
        <v>0</v>
      </c>
      <c r="O24" s="855">
        <f t="shared" si="8"/>
        <v>0</v>
      </c>
      <c r="P24" s="820">
        <f t="shared" si="9"/>
        <v>0</v>
      </c>
      <c r="Q24" s="813">
        <f t="shared" si="10"/>
        <v>0</v>
      </c>
      <c r="R24" s="591"/>
    </row>
    <row r="25" spans="2:18" s="94" customFormat="1" ht="14.25" customHeight="1">
      <c r="B25" s="2492"/>
      <c r="C25" s="2530"/>
      <c r="D25" s="606">
        <v>3</v>
      </c>
      <c r="E25" s="323" t="s">
        <v>49</v>
      </c>
      <c r="F25" s="878"/>
      <c r="G25" s="878"/>
      <c r="H25" s="1839"/>
      <c r="I25" s="1909"/>
      <c r="J25" s="1855"/>
      <c r="K25" s="548"/>
      <c r="L25" s="882">
        <f t="shared" si="5"/>
        <v>0</v>
      </c>
      <c r="M25" s="883">
        <f t="shared" si="6"/>
        <v>0</v>
      </c>
      <c r="N25" s="842">
        <f t="shared" si="7"/>
        <v>0</v>
      </c>
      <c r="O25" s="855">
        <f t="shared" si="8"/>
        <v>0</v>
      </c>
      <c r="P25" s="820">
        <f t="shared" si="9"/>
        <v>0</v>
      </c>
      <c r="Q25" s="813">
        <f t="shared" si="10"/>
        <v>0</v>
      </c>
      <c r="R25" s="591"/>
    </row>
    <row r="26" spans="2:18" s="94" customFormat="1" ht="14.25" customHeight="1">
      <c r="B26" s="2492"/>
      <c r="C26" s="2530"/>
      <c r="D26" s="606">
        <v>4</v>
      </c>
      <c r="E26" s="321" t="s">
        <v>51</v>
      </c>
      <c r="F26" s="878"/>
      <c r="G26" s="878"/>
      <c r="H26" s="1839"/>
      <c r="I26" s="1909"/>
      <c r="J26" s="1855"/>
      <c r="K26" s="548"/>
      <c r="L26" s="882">
        <f t="shared" si="5"/>
        <v>0</v>
      </c>
      <c r="M26" s="883">
        <f t="shared" si="6"/>
        <v>0</v>
      </c>
      <c r="N26" s="842">
        <f t="shared" si="7"/>
        <v>0</v>
      </c>
      <c r="O26" s="855">
        <f t="shared" si="8"/>
        <v>0</v>
      </c>
      <c r="P26" s="820">
        <f t="shared" si="9"/>
        <v>0</v>
      </c>
      <c r="Q26" s="813">
        <f t="shared" si="10"/>
        <v>0</v>
      </c>
      <c r="R26" s="591"/>
    </row>
    <row r="27" spans="2:18" s="94" customFormat="1" ht="14.25" customHeight="1">
      <c r="B27" s="2492"/>
      <c r="C27" s="2530"/>
      <c r="D27" s="606">
        <v>5</v>
      </c>
      <c r="E27" s="321" t="s">
        <v>58</v>
      </c>
      <c r="F27" s="878"/>
      <c r="G27" s="878"/>
      <c r="H27" s="1839"/>
      <c r="I27" s="1909"/>
      <c r="J27" s="1855"/>
      <c r="K27" s="548"/>
      <c r="L27" s="882">
        <f t="shared" si="5"/>
        <v>0</v>
      </c>
      <c r="M27" s="883">
        <f t="shared" si="6"/>
        <v>0</v>
      </c>
      <c r="N27" s="842">
        <f t="shared" si="7"/>
        <v>0</v>
      </c>
      <c r="O27" s="855">
        <f t="shared" si="8"/>
        <v>0</v>
      </c>
      <c r="P27" s="820">
        <f t="shared" si="9"/>
        <v>0</v>
      </c>
      <c r="Q27" s="813">
        <f t="shared" si="10"/>
        <v>0</v>
      </c>
      <c r="R27" s="591"/>
    </row>
    <row r="28" spans="2:18" s="94" customFormat="1" ht="14.25" customHeight="1">
      <c r="B28" s="2492"/>
      <c r="C28" s="2530"/>
      <c r="D28" s="606">
        <v>6</v>
      </c>
      <c r="E28" s="321" t="s">
        <v>56</v>
      </c>
      <c r="F28" s="1689"/>
      <c r="G28" s="1689"/>
      <c r="H28" s="1842"/>
      <c r="I28" s="1909"/>
      <c r="J28" s="1855"/>
      <c r="K28" s="548"/>
      <c r="L28" s="882">
        <f t="shared" si="5"/>
        <v>0</v>
      </c>
      <c r="M28" s="883">
        <f t="shared" si="6"/>
        <v>0</v>
      </c>
      <c r="N28" s="842">
        <f t="shared" si="7"/>
        <v>0</v>
      </c>
      <c r="O28" s="855">
        <f t="shared" si="8"/>
        <v>0</v>
      </c>
      <c r="P28" s="820">
        <f t="shared" si="9"/>
        <v>0</v>
      </c>
      <c r="Q28" s="813">
        <f t="shared" si="10"/>
        <v>0</v>
      </c>
      <c r="R28" s="591"/>
    </row>
    <row r="29" spans="2:18" s="94" customFormat="1" ht="14.25" customHeight="1">
      <c r="B29" s="2492"/>
      <c r="C29" s="2530"/>
      <c r="D29" s="606">
        <v>7</v>
      </c>
      <c r="E29" s="321" t="s">
        <v>52</v>
      </c>
      <c r="F29" s="878"/>
      <c r="G29" s="878"/>
      <c r="H29" s="1839"/>
      <c r="I29" s="1909"/>
      <c r="J29" s="1855"/>
      <c r="K29" s="548"/>
      <c r="L29" s="882">
        <f t="shared" si="5"/>
        <v>0</v>
      </c>
      <c r="M29" s="883">
        <f t="shared" si="6"/>
        <v>0</v>
      </c>
      <c r="N29" s="842">
        <f t="shared" si="7"/>
        <v>0</v>
      </c>
      <c r="O29" s="855">
        <f t="shared" si="8"/>
        <v>0</v>
      </c>
      <c r="P29" s="820">
        <f t="shared" si="9"/>
        <v>0</v>
      </c>
      <c r="Q29" s="813">
        <f t="shared" si="10"/>
        <v>0</v>
      </c>
      <c r="R29" s="591"/>
    </row>
    <row r="30" spans="2:18" s="94" customFormat="1" ht="14.25" customHeight="1">
      <c r="B30" s="2492"/>
      <c r="C30" s="2530"/>
      <c r="D30" s="606">
        <v>8</v>
      </c>
      <c r="E30" s="321" t="s">
        <v>166</v>
      </c>
      <c r="F30" s="878"/>
      <c r="G30" s="878"/>
      <c r="H30" s="1839"/>
      <c r="I30" s="1909"/>
      <c r="J30" s="1855"/>
      <c r="K30" s="548"/>
      <c r="L30" s="882">
        <f t="shared" si="5"/>
        <v>0</v>
      </c>
      <c r="M30" s="883">
        <f t="shared" si="6"/>
        <v>0</v>
      </c>
      <c r="N30" s="842">
        <f t="shared" si="7"/>
        <v>0</v>
      </c>
      <c r="O30" s="855">
        <f t="shared" si="8"/>
        <v>0</v>
      </c>
      <c r="P30" s="820">
        <f t="shared" si="9"/>
        <v>0</v>
      </c>
      <c r="Q30" s="813">
        <f t="shared" si="10"/>
        <v>0</v>
      </c>
      <c r="R30" s="591"/>
    </row>
    <row r="31" spans="2:18" s="94" customFormat="1" ht="14.25" customHeight="1">
      <c r="B31" s="2492"/>
      <c r="C31" s="2530"/>
      <c r="D31" s="606">
        <v>9</v>
      </c>
      <c r="E31" s="321" t="s">
        <v>364</v>
      </c>
      <c r="F31" s="878"/>
      <c r="G31" s="878"/>
      <c r="H31" s="1839"/>
      <c r="I31" s="1909"/>
      <c r="J31" s="1855"/>
      <c r="K31" s="548"/>
      <c r="L31" s="882">
        <f t="shared" si="5"/>
        <v>0</v>
      </c>
      <c r="M31" s="883">
        <f t="shared" si="6"/>
        <v>0</v>
      </c>
      <c r="N31" s="842">
        <f t="shared" si="7"/>
        <v>0</v>
      </c>
      <c r="O31" s="855">
        <f t="shared" si="8"/>
        <v>0</v>
      </c>
      <c r="P31" s="820">
        <f t="shared" si="9"/>
        <v>0</v>
      </c>
      <c r="Q31" s="813">
        <f t="shared" si="10"/>
        <v>0</v>
      </c>
      <c r="R31" s="591"/>
    </row>
    <row r="32" spans="2:18" s="94" customFormat="1" ht="14.25" customHeight="1">
      <c r="B32" s="2492"/>
      <c r="C32" s="2530"/>
      <c r="D32" s="606">
        <v>10</v>
      </c>
      <c r="E32" s="321" t="s">
        <v>363</v>
      </c>
      <c r="F32" s="878"/>
      <c r="G32" s="878"/>
      <c r="H32" s="1839"/>
      <c r="I32" s="1909"/>
      <c r="J32" s="1855"/>
      <c r="K32" s="548"/>
      <c r="L32" s="882">
        <f t="shared" si="5"/>
        <v>0</v>
      </c>
      <c r="M32" s="883">
        <f t="shared" si="6"/>
        <v>0</v>
      </c>
      <c r="N32" s="842">
        <f t="shared" si="7"/>
        <v>0</v>
      </c>
      <c r="O32" s="855">
        <f t="shared" si="8"/>
        <v>0</v>
      </c>
      <c r="P32" s="820">
        <f t="shared" si="9"/>
        <v>0</v>
      </c>
      <c r="Q32" s="813">
        <f t="shared" si="10"/>
        <v>0</v>
      </c>
      <c r="R32" s="591"/>
    </row>
    <row r="33" spans="2:18" s="94" customFormat="1" ht="14.25" customHeight="1">
      <c r="B33" s="2492"/>
      <c r="C33" s="2530"/>
      <c r="D33" s="606">
        <v>11</v>
      </c>
      <c r="E33" s="321" t="s">
        <v>50</v>
      </c>
      <c r="F33" s="878"/>
      <c r="G33" s="878"/>
      <c r="H33" s="1839"/>
      <c r="I33" s="1909"/>
      <c r="J33" s="1855"/>
      <c r="K33" s="548"/>
      <c r="L33" s="882">
        <f t="shared" si="5"/>
        <v>0</v>
      </c>
      <c r="M33" s="883">
        <f t="shared" si="6"/>
        <v>0</v>
      </c>
      <c r="N33" s="842">
        <f t="shared" si="7"/>
        <v>0</v>
      </c>
      <c r="O33" s="855">
        <f t="shared" si="8"/>
        <v>0</v>
      </c>
      <c r="P33" s="820">
        <f t="shared" si="9"/>
        <v>0</v>
      </c>
      <c r="Q33" s="813">
        <f t="shared" si="10"/>
        <v>0</v>
      </c>
      <c r="R33" s="591"/>
    </row>
    <row r="34" spans="2:18" s="94" customFormat="1" ht="14.25" customHeight="1">
      <c r="B34" s="2492"/>
      <c r="C34" s="2530"/>
      <c r="D34" s="606">
        <v>12</v>
      </c>
      <c r="E34" s="321" t="s">
        <v>163</v>
      </c>
      <c r="F34" s="878"/>
      <c r="G34" s="878"/>
      <c r="H34" s="1839"/>
      <c r="I34" s="1909"/>
      <c r="J34" s="1855"/>
      <c r="K34" s="548"/>
      <c r="L34" s="882">
        <f t="shared" si="5"/>
        <v>0</v>
      </c>
      <c r="M34" s="883">
        <f t="shared" si="6"/>
        <v>0</v>
      </c>
      <c r="N34" s="842">
        <f t="shared" si="7"/>
        <v>0</v>
      </c>
      <c r="O34" s="855">
        <f t="shared" si="8"/>
        <v>0</v>
      </c>
      <c r="P34" s="820">
        <f t="shared" si="9"/>
        <v>0</v>
      </c>
      <c r="Q34" s="813">
        <f t="shared" si="10"/>
        <v>0</v>
      </c>
      <c r="R34" s="591"/>
    </row>
    <row r="35" spans="2:18" s="94" customFormat="1" ht="14.25" customHeight="1">
      <c r="B35" s="2492"/>
      <c r="C35" s="2530"/>
      <c r="D35" s="606">
        <v>13</v>
      </c>
      <c r="E35" s="321" t="s">
        <v>55</v>
      </c>
      <c r="F35" s="878"/>
      <c r="G35" s="878"/>
      <c r="H35" s="1839"/>
      <c r="I35" s="1909"/>
      <c r="J35" s="1855"/>
      <c r="K35" s="548"/>
      <c r="L35" s="882">
        <f t="shared" si="5"/>
        <v>0</v>
      </c>
      <c r="M35" s="883">
        <f t="shared" si="6"/>
        <v>0</v>
      </c>
      <c r="N35" s="842">
        <f t="shared" si="7"/>
        <v>0</v>
      </c>
      <c r="O35" s="855">
        <f t="shared" si="8"/>
        <v>0</v>
      </c>
      <c r="P35" s="820">
        <f t="shared" si="9"/>
        <v>0</v>
      </c>
      <c r="Q35" s="813">
        <f t="shared" si="10"/>
        <v>0</v>
      </c>
      <c r="R35" s="591"/>
    </row>
    <row r="36" spans="2:18" s="94" customFormat="1" ht="14.25" customHeight="1">
      <c r="B36" s="2492"/>
      <c r="C36" s="2530"/>
      <c r="D36" s="606">
        <v>14</v>
      </c>
      <c r="E36" s="321" t="s">
        <v>134</v>
      </c>
      <c r="F36" s="878"/>
      <c r="G36" s="878"/>
      <c r="H36" s="1839"/>
      <c r="I36" s="1909"/>
      <c r="J36" s="1855"/>
      <c r="K36" s="548"/>
      <c r="L36" s="882">
        <f t="shared" si="5"/>
        <v>0</v>
      </c>
      <c r="M36" s="883">
        <f t="shared" si="6"/>
        <v>0</v>
      </c>
      <c r="N36" s="842">
        <f t="shared" si="7"/>
        <v>0</v>
      </c>
      <c r="O36" s="855">
        <f t="shared" si="8"/>
        <v>0</v>
      </c>
      <c r="P36" s="820">
        <f t="shared" si="9"/>
        <v>0</v>
      </c>
      <c r="Q36" s="813">
        <f t="shared" si="10"/>
        <v>0</v>
      </c>
      <c r="R36" s="591"/>
    </row>
    <row r="37" spans="2:18" s="94" customFormat="1" ht="14.25" customHeight="1">
      <c r="B37" s="2492"/>
      <c r="C37" s="2531"/>
      <c r="D37" s="792">
        <v>15</v>
      </c>
      <c r="E37" s="894" t="s">
        <v>135</v>
      </c>
      <c r="F37" s="878"/>
      <c r="G37" s="878"/>
      <c r="H37" s="1839"/>
      <c r="I37" s="1912"/>
      <c r="J37" s="2718"/>
      <c r="K37" s="1101"/>
      <c r="L37" s="882">
        <f t="shared" si="5"/>
        <v>0</v>
      </c>
      <c r="M37" s="883">
        <f t="shared" si="6"/>
        <v>0</v>
      </c>
      <c r="N37" s="842">
        <f>SUM(F37:K37)</f>
        <v>0</v>
      </c>
      <c r="O37" s="856">
        <f t="shared" si="8"/>
        <v>0</v>
      </c>
      <c r="P37" s="821">
        <f t="shared" si="9"/>
        <v>0</v>
      </c>
      <c r="Q37" s="822">
        <f t="shared" si="10"/>
        <v>0</v>
      </c>
      <c r="R37" s="591"/>
    </row>
    <row r="38" spans="2:18" s="94" customFormat="1" ht="14.25" customHeight="1">
      <c r="B38" s="2492"/>
      <c r="C38" s="2538" t="s">
        <v>537</v>
      </c>
      <c r="D38" s="2539"/>
      <c r="E38" s="320" t="s">
        <v>607</v>
      </c>
      <c r="F38" s="1690">
        <f t="shared" ref="F38:K38" si="11">F16</f>
        <v>0</v>
      </c>
      <c r="G38" s="1690">
        <f t="shared" si="11"/>
        <v>0</v>
      </c>
      <c r="H38" s="1843">
        <f t="shared" si="11"/>
        <v>0</v>
      </c>
      <c r="I38" s="1913">
        <f t="shared" si="11"/>
        <v>0</v>
      </c>
      <c r="J38" s="2719">
        <f t="shared" si="11"/>
        <v>0</v>
      </c>
      <c r="K38" s="641">
        <f t="shared" si="11"/>
        <v>0</v>
      </c>
      <c r="L38" s="649"/>
      <c r="M38" s="638"/>
      <c r="N38" s="845"/>
      <c r="O38" s="854"/>
      <c r="P38" s="819"/>
      <c r="Q38" s="812"/>
      <c r="R38" s="642"/>
    </row>
    <row r="39" spans="2:18" s="94" customFormat="1" ht="14.25" customHeight="1">
      <c r="B39" s="2492"/>
      <c r="C39" s="2540"/>
      <c r="D39" s="2541"/>
      <c r="E39" s="323" t="s">
        <v>533</v>
      </c>
      <c r="F39" s="1689"/>
      <c r="G39" s="1689"/>
      <c r="H39" s="1842"/>
      <c r="I39" s="1909"/>
      <c r="J39" s="1855"/>
      <c r="K39" s="547"/>
      <c r="L39" s="567">
        <f>SUM(F39:H39)</f>
        <v>0</v>
      </c>
      <c r="M39" s="568">
        <f t="shared" si="6"/>
        <v>0</v>
      </c>
      <c r="N39" s="846">
        <f>SUM(F39:K39)</f>
        <v>0</v>
      </c>
      <c r="O39" s="855">
        <f t="shared" si="8"/>
        <v>0</v>
      </c>
      <c r="P39" s="820">
        <f t="shared" si="9"/>
        <v>0</v>
      </c>
      <c r="Q39" s="813">
        <f t="shared" si="10"/>
        <v>0</v>
      </c>
      <c r="R39" s="607"/>
    </row>
    <row r="40" spans="2:18" s="94" customFormat="1" ht="18" customHeight="1">
      <c r="B40" s="2492"/>
      <c r="C40" s="2542"/>
      <c r="D40" s="2543"/>
      <c r="E40" s="1046" t="s">
        <v>596</v>
      </c>
      <c r="F40" s="1691"/>
      <c r="G40" s="1691"/>
      <c r="H40" s="1844"/>
      <c r="I40" s="1914"/>
      <c r="J40" s="2714"/>
      <c r="K40" s="895"/>
      <c r="L40" s="650">
        <f>SUM(F40:H40)</f>
        <v>0</v>
      </c>
      <c r="M40" s="640">
        <f t="shared" si="6"/>
        <v>0</v>
      </c>
      <c r="N40" s="847">
        <f>SUM(F40:K40)</f>
        <v>0</v>
      </c>
      <c r="O40" s="853">
        <f t="shared" si="8"/>
        <v>0</v>
      </c>
      <c r="P40" s="817">
        <f t="shared" si="9"/>
        <v>0</v>
      </c>
      <c r="Q40" s="818">
        <f t="shared" si="10"/>
        <v>0</v>
      </c>
      <c r="R40" s="646"/>
    </row>
    <row r="41" spans="2:18" s="94" customFormat="1" ht="19.5" customHeight="1">
      <c r="B41" s="2492"/>
      <c r="C41" s="2545" t="s">
        <v>705</v>
      </c>
      <c r="D41" s="2546"/>
      <c r="E41" s="1015" t="s">
        <v>578</v>
      </c>
      <c r="F41" s="1690"/>
      <c r="G41" s="1690"/>
      <c r="H41" s="1843"/>
      <c r="I41" s="1908"/>
      <c r="J41" s="1833"/>
      <c r="K41" s="541"/>
      <c r="L41" s="556">
        <f>SUM(F41:H41)</f>
        <v>0</v>
      </c>
      <c r="M41" s="557">
        <f>SUM(I41:K41)</f>
        <v>0</v>
      </c>
      <c r="N41" s="843">
        <f>SUM(F41:K41)</f>
        <v>0</v>
      </c>
      <c r="O41" s="852">
        <f>F41*$F$8+G41*$G$8+H41*$H$8</f>
        <v>0</v>
      </c>
      <c r="P41" s="815">
        <f>I41*$I$8+J41*$J$8+K41*$K$8</f>
        <v>0</v>
      </c>
      <c r="Q41" s="816">
        <f>SUM(O41:P41)</f>
        <v>0</v>
      </c>
      <c r="R41" s="1283"/>
    </row>
    <row r="42" spans="2:18" s="94" customFormat="1" ht="21.75" customHeight="1">
      <c r="B42" s="2544"/>
      <c r="C42" s="2547"/>
      <c r="D42" s="2548"/>
      <c r="E42" s="1016" t="s">
        <v>597</v>
      </c>
      <c r="F42" s="1692"/>
      <c r="G42" s="1692"/>
      <c r="H42" s="1845"/>
      <c r="I42" s="1915"/>
      <c r="J42" s="2715"/>
      <c r="K42" s="1280"/>
      <c r="L42" s="650">
        <f>SUM(F42:H42)</f>
        <v>0</v>
      </c>
      <c r="M42" s="640">
        <f>SUM(I42:K42)</f>
        <v>0</v>
      </c>
      <c r="N42" s="847">
        <f>SUM(F42:K42)</f>
        <v>0</v>
      </c>
      <c r="O42" s="853">
        <f>F42*$F$8+G42*$G$8+H42*$H$8</f>
        <v>0</v>
      </c>
      <c r="P42" s="817">
        <f>I42*$I$8+J42*$J$8+K42*$K$8</f>
        <v>0</v>
      </c>
      <c r="Q42" s="818">
        <f>SUM(O42:P42)</f>
        <v>0</v>
      </c>
      <c r="R42" s="646"/>
    </row>
    <row r="43" spans="2:18" s="94" customFormat="1" ht="19.5" customHeight="1">
      <c r="B43" s="1492"/>
      <c r="C43" s="1410"/>
      <c r="D43" s="1282" t="s">
        <v>466</v>
      </c>
      <c r="E43" s="1277"/>
      <c r="F43" s="1693"/>
      <c r="G43" s="1693"/>
      <c r="H43" s="1846"/>
      <c r="I43" s="1916"/>
      <c r="J43" s="2716"/>
      <c r="K43" s="1279"/>
      <c r="L43" s="556">
        <f>SUM(F43:H43)</f>
        <v>0</v>
      </c>
      <c r="M43" s="557">
        <f>SUM(I43:K43)</f>
        <v>0</v>
      </c>
      <c r="N43" s="843">
        <f>SUM(F43:K43)</f>
        <v>0</v>
      </c>
      <c r="O43" s="852">
        <f>F43*$F$8+G43*$G$8+H43*$H$8</f>
        <v>0</v>
      </c>
      <c r="P43" s="815">
        <f>I43*$I$8+J43*$J$8+K43*$K$8</f>
        <v>0</v>
      </c>
      <c r="Q43" s="816">
        <f>SUM(O43:P43)</f>
        <v>0</v>
      </c>
      <c r="R43" s="1283"/>
    </row>
    <row r="44" spans="2:18" ht="19.350000000000001" customHeight="1">
      <c r="B44" s="656"/>
      <c r="C44" s="1216"/>
      <c r="D44" s="1281" t="s">
        <v>598</v>
      </c>
      <c r="E44" s="658"/>
      <c r="F44" s="1694"/>
      <c r="G44" s="1694"/>
      <c r="H44" s="1850"/>
      <c r="I44" s="1850"/>
      <c r="J44" s="1850"/>
      <c r="K44" s="664"/>
      <c r="L44" s="665"/>
      <c r="M44" s="665"/>
      <c r="N44" s="659"/>
      <c r="O44" s="659"/>
      <c r="P44" s="659"/>
      <c r="Q44" s="660"/>
      <c r="R44" s="661"/>
    </row>
    <row r="45" spans="2:18" ht="14.25" customHeight="1">
      <c r="B45" s="793"/>
      <c r="C45" s="1463"/>
      <c r="D45" s="1084">
        <v>1</v>
      </c>
      <c r="E45" s="1072" t="s">
        <v>164</v>
      </c>
      <c r="F45" s="1688"/>
      <c r="G45" s="1688"/>
      <c r="H45" s="1840"/>
      <c r="I45" s="1910"/>
      <c r="J45" s="1854"/>
      <c r="K45" s="653"/>
      <c r="L45" s="655">
        <f t="shared" ref="L45:L50" si="12">SUM(F45:H45)</f>
        <v>0</v>
      </c>
      <c r="M45" s="610">
        <f t="shared" ref="M45:M50" si="13">SUM(I45:K45)</f>
        <v>0</v>
      </c>
      <c r="N45" s="848">
        <f t="shared" ref="N45:N50" si="14">SUM(F45:K45)</f>
        <v>0</v>
      </c>
      <c r="O45" s="857">
        <f t="shared" ref="O45:O50" si="15">F45*$F$8+G45*$G$8+H45*$H$8</f>
        <v>0</v>
      </c>
      <c r="P45" s="823">
        <f t="shared" ref="P45:P50" si="16">I45*$I$8+J45*$J$8+K45*$K$8</f>
        <v>0</v>
      </c>
      <c r="Q45" s="814">
        <f t="shared" ref="Q45:Q50" si="17">SUM(O45:P45)</f>
        <v>0</v>
      </c>
      <c r="R45" s="611"/>
    </row>
    <row r="46" spans="2:18" ht="14.25" customHeight="1">
      <c r="B46" s="1070"/>
      <c r="C46" s="1495"/>
      <c r="D46" s="1751">
        <v>2</v>
      </c>
      <c r="E46" s="1072" t="s">
        <v>165</v>
      </c>
      <c r="F46" s="1688"/>
      <c r="G46" s="1688"/>
      <c r="H46" s="1840"/>
      <c r="I46" s="1910"/>
      <c r="J46" s="1854"/>
      <c r="K46" s="653"/>
      <c r="L46" s="550">
        <f t="shared" si="12"/>
        <v>0</v>
      </c>
      <c r="M46" s="551">
        <f t="shared" si="13"/>
        <v>0</v>
      </c>
      <c r="N46" s="842">
        <f t="shared" si="14"/>
        <v>0</v>
      </c>
      <c r="O46" s="857">
        <f t="shared" si="15"/>
        <v>0</v>
      </c>
      <c r="P46" s="823">
        <f t="shared" si="16"/>
        <v>0</v>
      </c>
      <c r="Q46" s="814">
        <f t="shared" si="17"/>
        <v>0</v>
      </c>
      <c r="R46" s="611"/>
    </row>
    <row r="47" spans="2:18" ht="14.25" customHeight="1">
      <c r="B47" s="1070"/>
      <c r="C47" s="1495"/>
      <c r="D47" s="1751">
        <v>3</v>
      </c>
      <c r="E47" s="1072" t="s">
        <v>191</v>
      </c>
      <c r="F47" s="1688"/>
      <c r="G47" s="1688"/>
      <c r="H47" s="1840"/>
      <c r="I47" s="1910"/>
      <c r="J47" s="1854"/>
      <c r="K47" s="653"/>
      <c r="L47" s="550">
        <f t="shared" si="12"/>
        <v>0</v>
      </c>
      <c r="M47" s="551">
        <f t="shared" si="13"/>
        <v>0</v>
      </c>
      <c r="N47" s="842">
        <f t="shared" si="14"/>
        <v>0</v>
      </c>
      <c r="O47" s="857">
        <f t="shared" si="15"/>
        <v>0</v>
      </c>
      <c r="P47" s="823">
        <f t="shared" si="16"/>
        <v>0</v>
      </c>
      <c r="Q47" s="814">
        <f t="shared" si="17"/>
        <v>0</v>
      </c>
      <c r="R47" s="611"/>
    </row>
    <row r="48" spans="2:18" ht="14.25" customHeight="1">
      <c r="B48" s="795"/>
      <c r="C48" s="1464"/>
      <c r="D48" s="1404">
        <v>4</v>
      </c>
      <c r="E48" s="647"/>
      <c r="F48" s="878"/>
      <c r="G48" s="878"/>
      <c r="H48" s="1839"/>
      <c r="I48" s="1909"/>
      <c r="J48" s="1855"/>
      <c r="K48" s="548"/>
      <c r="L48" s="550">
        <f t="shared" si="12"/>
        <v>0</v>
      </c>
      <c r="M48" s="551">
        <f t="shared" si="13"/>
        <v>0</v>
      </c>
      <c r="N48" s="842">
        <f t="shared" si="14"/>
        <v>0</v>
      </c>
      <c r="O48" s="857">
        <f t="shared" si="15"/>
        <v>0</v>
      </c>
      <c r="P48" s="823">
        <f t="shared" si="16"/>
        <v>0</v>
      </c>
      <c r="Q48" s="814">
        <f t="shared" si="17"/>
        <v>0</v>
      </c>
      <c r="R48" s="240"/>
    </row>
    <row r="49" spans="2:18" ht="14.25" customHeight="1">
      <c r="B49" s="892"/>
      <c r="C49" s="1465"/>
      <c r="D49" s="1493">
        <v>5</v>
      </c>
      <c r="E49" s="647"/>
      <c r="F49" s="884"/>
      <c r="G49" s="884"/>
      <c r="H49" s="1847"/>
      <c r="I49" s="1914"/>
      <c r="J49" s="2714"/>
      <c r="K49" s="1103"/>
      <c r="L49" s="550">
        <f t="shared" si="12"/>
        <v>0</v>
      </c>
      <c r="M49" s="551">
        <f t="shared" si="13"/>
        <v>0</v>
      </c>
      <c r="N49" s="842">
        <f t="shared" si="14"/>
        <v>0</v>
      </c>
      <c r="O49" s="857">
        <f t="shared" si="15"/>
        <v>0</v>
      </c>
      <c r="P49" s="823">
        <f t="shared" si="16"/>
        <v>0</v>
      </c>
      <c r="Q49" s="814">
        <f t="shared" si="17"/>
        <v>0</v>
      </c>
      <c r="R49" s="240"/>
    </row>
    <row r="50" spans="2:18" ht="14.25" customHeight="1">
      <c r="B50" s="892"/>
      <c r="C50" s="1465"/>
      <c r="D50" s="1493">
        <v>6</v>
      </c>
      <c r="E50" s="647"/>
      <c r="F50" s="884"/>
      <c r="G50" s="884"/>
      <c r="H50" s="1847"/>
      <c r="I50" s="1914"/>
      <c r="J50" s="2714"/>
      <c r="K50" s="1103"/>
      <c r="L50" s="567">
        <f t="shared" si="12"/>
        <v>0</v>
      </c>
      <c r="M50" s="568">
        <f t="shared" si="13"/>
        <v>0</v>
      </c>
      <c r="N50" s="846">
        <f t="shared" si="14"/>
        <v>0</v>
      </c>
      <c r="O50" s="852">
        <f t="shared" si="15"/>
        <v>0</v>
      </c>
      <c r="P50" s="815">
        <f t="shared" si="16"/>
        <v>0</v>
      </c>
      <c r="Q50" s="816">
        <f t="shared" si="17"/>
        <v>0</v>
      </c>
      <c r="R50" s="1069"/>
    </row>
    <row r="51" spans="2:18" ht="19.350000000000001" customHeight="1">
      <c r="B51" s="1306"/>
      <c r="C51" s="1307"/>
      <c r="D51" s="1307" t="s">
        <v>476</v>
      </c>
      <c r="E51" s="1308"/>
      <c r="F51" s="1695">
        <f>SUM(F52:F63)</f>
        <v>0</v>
      </c>
      <c r="G51" s="1695">
        <f t="shared" ref="G51:Q51" si="18">SUM(G52:G63)</f>
        <v>0</v>
      </c>
      <c r="H51" s="1848">
        <f t="shared" si="18"/>
        <v>0</v>
      </c>
      <c r="I51" s="1917">
        <f t="shared" si="18"/>
        <v>0</v>
      </c>
      <c r="J51" s="2717">
        <f t="shared" si="18"/>
        <v>0</v>
      </c>
      <c r="K51" s="1073">
        <f t="shared" si="18"/>
        <v>0</v>
      </c>
      <c r="L51" s="1073">
        <f t="shared" si="18"/>
        <v>0</v>
      </c>
      <c r="M51" s="1073">
        <f t="shared" si="18"/>
        <v>0</v>
      </c>
      <c r="N51" s="1073">
        <f t="shared" si="18"/>
        <v>0</v>
      </c>
      <c r="O51" s="1073">
        <f t="shared" si="18"/>
        <v>0</v>
      </c>
      <c r="P51" s="1073">
        <f t="shared" si="18"/>
        <v>0</v>
      </c>
      <c r="Q51" s="1073">
        <f t="shared" si="18"/>
        <v>0</v>
      </c>
      <c r="R51" s="1093"/>
    </row>
    <row r="52" spans="2:18" ht="14.25" customHeight="1">
      <c r="B52" s="1070"/>
      <c r="C52" s="1495"/>
      <c r="D52" s="1403">
        <v>1</v>
      </c>
      <c r="E52" s="1072"/>
      <c r="F52" s="1688"/>
      <c r="G52" s="1688"/>
      <c r="H52" s="1840"/>
      <c r="I52" s="1910"/>
      <c r="J52" s="1854"/>
      <c r="K52" s="653"/>
      <c r="L52" s="655">
        <f t="shared" ref="L52:L63" si="19">SUM(F52:H52)</f>
        <v>0</v>
      </c>
      <c r="M52" s="610">
        <f t="shared" ref="M52:M63" si="20">SUM(I52:K52)</f>
        <v>0</v>
      </c>
      <c r="N52" s="848">
        <f t="shared" ref="N52:N63" si="21">SUM(F52:K52)</f>
        <v>0</v>
      </c>
      <c r="O52" s="857">
        <f t="shared" ref="O52:O63" si="22">F52*$F$8+G52*$G$8+H52*$H$8</f>
        <v>0</v>
      </c>
      <c r="P52" s="823">
        <f t="shared" ref="P52:P63" si="23">I52*$I$8+J52*$J$8+K52*$K$8</f>
        <v>0</v>
      </c>
      <c r="Q52" s="814">
        <f t="shared" ref="Q52:Q63" si="24">SUM(O52:P52)</f>
        <v>0</v>
      </c>
      <c r="R52" s="240"/>
    </row>
    <row r="53" spans="2:18" ht="14.25" customHeight="1">
      <c r="B53" s="795"/>
      <c r="C53" s="1464"/>
      <c r="D53" s="1404">
        <v>2</v>
      </c>
      <c r="E53" s="647"/>
      <c r="F53" s="878"/>
      <c r="G53" s="878"/>
      <c r="H53" s="1839"/>
      <c r="I53" s="1909"/>
      <c r="J53" s="1855"/>
      <c r="K53" s="548"/>
      <c r="L53" s="550">
        <f t="shared" si="19"/>
        <v>0</v>
      </c>
      <c r="M53" s="551">
        <f t="shared" si="20"/>
        <v>0</v>
      </c>
      <c r="N53" s="842">
        <f t="shared" si="21"/>
        <v>0</v>
      </c>
      <c r="O53" s="857">
        <f t="shared" si="22"/>
        <v>0</v>
      </c>
      <c r="P53" s="823">
        <f t="shared" si="23"/>
        <v>0</v>
      </c>
      <c r="Q53" s="814">
        <f t="shared" si="24"/>
        <v>0</v>
      </c>
      <c r="R53" s="240"/>
    </row>
    <row r="54" spans="2:18" ht="14.25" customHeight="1">
      <c r="B54" s="795"/>
      <c r="C54" s="1464"/>
      <c r="D54" s="1404">
        <v>3</v>
      </c>
      <c r="E54" s="647"/>
      <c r="F54" s="878"/>
      <c r="G54" s="878"/>
      <c r="H54" s="1839"/>
      <c r="I54" s="1909"/>
      <c r="J54" s="1855"/>
      <c r="K54" s="548"/>
      <c r="L54" s="550">
        <f t="shared" si="19"/>
        <v>0</v>
      </c>
      <c r="M54" s="551">
        <f t="shared" si="20"/>
        <v>0</v>
      </c>
      <c r="N54" s="842">
        <f t="shared" si="21"/>
        <v>0</v>
      </c>
      <c r="O54" s="857">
        <f t="shared" si="22"/>
        <v>0</v>
      </c>
      <c r="P54" s="823">
        <f t="shared" si="23"/>
        <v>0</v>
      </c>
      <c r="Q54" s="814">
        <f t="shared" si="24"/>
        <v>0</v>
      </c>
      <c r="R54" s="240"/>
    </row>
    <row r="55" spans="2:18" ht="14.25" customHeight="1">
      <c r="B55" s="795"/>
      <c r="C55" s="1464"/>
      <c r="D55" s="1404">
        <v>4</v>
      </c>
      <c r="E55" s="647"/>
      <c r="F55" s="878"/>
      <c r="G55" s="878"/>
      <c r="H55" s="1839"/>
      <c r="I55" s="1909"/>
      <c r="J55" s="1855"/>
      <c r="K55" s="548"/>
      <c r="L55" s="550">
        <f t="shared" si="19"/>
        <v>0</v>
      </c>
      <c r="M55" s="551">
        <f t="shared" si="20"/>
        <v>0</v>
      </c>
      <c r="N55" s="842">
        <f t="shared" si="21"/>
        <v>0</v>
      </c>
      <c r="O55" s="857">
        <f t="shared" si="22"/>
        <v>0</v>
      </c>
      <c r="P55" s="823">
        <f t="shared" si="23"/>
        <v>0</v>
      </c>
      <c r="Q55" s="814">
        <f t="shared" si="24"/>
        <v>0</v>
      </c>
      <c r="R55" s="240"/>
    </row>
    <row r="56" spans="2:18" ht="14.25" customHeight="1">
      <c r="B56" s="795"/>
      <c r="C56" s="1464"/>
      <c r="D56" s="1404">
        <v>5</v>
      </c>
      <c r="E56" s="647"/>
      <c r="F56" s="878"/>
      <c r="G56" s="878"/>
      <c r="H56" s="1839"/>
      <c r="I56" s="1909"/>
      <c r="J56" s="1855"/>
      <c r="K56" s="548"/>
      <c r="L56" s="550">
        <f t="shared" si="19"/>
        <v>0</v>
      </c>
      <c r="M56" s="551">
        <f t="shared" si="20"/>
        <v>0</v>
      </c>
      <c r="N56" s="842">
        <f t="shared" si="21"/>
        <v>0</v>
      </c>
      <c r="O56" s="857">
        <f t="shared" si="22"/>
        <v>0</v>
      </c>
      <c r="P56" s="823">
        <f t="shared" si="23"/>
        <v>0</v>
      </c>
      <c r="Q56" s="814">
        <f t="shared" si="24"/>
        <v>0</v>
      </c>
      <c r="R56" s="240"/>
    </row>
    <row r="57" spans="2:18" ht="14.25" customHeight="1">
      <c r="B57" s="795"/>
      <c r="C57" s="1464"/>
      <c r="D57" s="1404">
        <v>6</v>
      </c>
      <c r="E57" s="647"/>
      <c r="F57" s="878"/>
      <c r="G57" s="878"/>
      <c r="H57" s="1839"/>
      <c r="I57" s="1909"/>
      <c r="J57" s="1855"/>
      <c r="K57" s="548"/>
      <c r="L57" s="550">
        <f t="shared" si="19"/>
        <v>0</v>
      </c>
      <c r="M57" s="551">
        <f t="shared" si="20"/>
        <v>0</v>
      </c>
      <c r="N57" s="842">
        <f t="shared" si="21"/>
        <v>0</v>
      </c>
      <c r="O57" s="857">
        <f t="shared" si="22"/>
        <v>0</v>
      </c>
      <c r="P57" s="823">
        <f t="shared" si="23"/>
        <v>0</v>
      </c>
      <c r="Q57" s="814">
        <f t="shared" si="24"/>
        <v>0</v>
      </c>
      <c r="R57" s="240"/>
    </row>
    <row r="58" spans="2:18" ht="14.25" customHeight="1">
      <c r="B58" s="795"/>
      <c r="C58" s="1464"/>
      <c r="D58" s="1404">
        <v>7</v>
      </c>
      <c r="E58" s="647"/>
      <c r="F58" s="878"/>
      <c r="G58" s="878"/>
      <c r="H58" s="1839"/>
      <c r="I58" s="1909"/>
      <c r="J58" s="1855"/>
      <c r="K58" s="548"/>
      <c r="L58" s="550">
        <f t="shared" si="19"/>
        <v>0</v>
      </c>
      <c r="M58" s="551">
        <f t="shared" si="20"/>
        <v>0</v>
      </c>
      <c r="N58" s="842">
        <f t="shared" si="21"/>
        <v>0</v>
      </c>
      <c r="O58" s="857">
        <f t="shared" si="22"/>
        <v>0</v>
      </c>
      <c r="P58" s="823">
        <f t="shared" si="23"/>
        <v>0</v>
      </c>
      <c r="Q58" s="814">
        <f t="shared" si="24"/>
        <v>0</v>
      </c>
      <c r="R58" s="240"/>
    </row>
    <row r="59" spans="2:18" ht="14.25" customHeight="1">
      <c r="B59" s="795"/>
      <c r="C59" s="1464"/>
      <c r="D59" s="1404">
        <v>8</v>
      </c>
      <c r="E59" s="647"/>
      <c r="F59" s="878"/>
      <c r="G59" s="878"/>
      <c r="H59" s="1839"/>
      <c r="I59" s="1909"/>
      <c r="J59" s="1855"/>
      <c r="K59" s="548"/>
      <c r="L59" s="550">
        <f t="shared" si="19"/>
        <v>0</v>
      </c>
      <c r="M59" s="551">
        <f t="shared" si="20"/>
        <v>0</v>
      </c>
      <c r="N59" s="842">
        <f t="shared" si="21"/>
        <v>0</v>
      </c>
      <c r="O59" s="857">
        <f t="shared" si="22"/>
        <v>0</v>
      </c>
      <c r="P59" s="823">
        <f t="shared" si="23"/>
        <v>0</v>
      </c>
      <c r="Q59" s="814">
        <f t="shared" si="24"/>
        <v>0</v>
      </c>
      <c r="R59" s="240"/>
    </row>
    <row r="60" spans="2:18" ht="14.25" customHeight="1">
      <c r="B60" s="795"/>
      <c r="C60" s="1464"/>
      <c r="D60" s="1404">
        <v>9</v>
      </c>
      <c r="E60" s="647"/>
      <c r="F60" s="878"/>
      <c r="G60" s="878"/>
      <c r="H60" s="1839"/>
      <c r="I60" s="1909"/>
      <c r="J60" s="1855"/>
      <c r="K60" s="548"/>
      <c r="L60" s="550">
        <f t="shared" si="19"/>
        <v>0</v>
      </c>
      <c r="M60" s="551">
        <f t="shared" si="20"/>
        <v>0</v>
      </c>
      <c r="N60" s="842">
        <f t="shared" si="21"/>
        <v>0</v>
      </c>
      <c r="O60" s="857">
        <f t="shared" si="22"/>
        <v>0</v>
      </c>
      <c r="P60" s="823">
        <f t="shared" si="23"/>
        <v>0</v>
      </c>
      <c r="Q60" s="814">
        <f t="shared" si="24"/>
        <v>0</v>
      </c>
      <c r="R60" s="240"/>
    </row>
    <row r="61" spans="2:18" ht="14.25" customHeight="1">
      <c r="B61" s="795"/>
      <c r="C61" s="1464"/>
      <c r="D61" s="1404">
        <v>10</v>
      </c>
      <c r="E61" s="647"/>
      <c r="F61" s="878"/>
      <c r="G61" s="878"/>
      <c r="H61" s="1839"/>
      <c r="I61" s="1909"/>
      <c r="J61" s="1855"/>
      <c r="K61" s="548"/>
      <c r="L61" s="550">
        <f t="shared" si="19"/>
        <v>0</v>
      </c>
      <c r="M61" s="551">
        <f t="shared" si="20"/>
        <v>0</v>
      </c>
      <c r="N61" s="842">
        <f t="shared" si="21"/>
        <v>0</v>
      </c>
      <c r="O61" s="857">
        <f t="shared" si="22"/>
        <v>0</v>
      </c>
      <c r="P61" s="823">
        <f t="shared" si="23"/>
        <v>0</v>
      </c>
      <c r="Q61" s="814">
        <f t="shared" si="24"/>
        <v>0</v>
      </c>
      <c r="R61" s="240"/>
    </row>
    <row r="62" spans="2:18" ht="14.25" customHeight="1">
      <c r="B62" s="799"/>
      <c r="C62" s="1496"/>
      <c r="D62" s="1404">
        <v>11</v>
      </c>
      <c r="E62" s="647"/>
      <c r="F62" s="878"/>
      <c r="G62" s="878"/>
      <c r="H62" s="1839"/>
      <c r="I62" s="1909"/>
      <c r="J62" s="1855"/>
      <c r="K62" s="548"/>
      <c r="L62" s="550">
        <f t="shared" si="19"/>
        <v>0</v>
      </c>
      <c r="M62" s="551">
        <f t="shared" si="20"/>
        <v>0</v>
      </c>
      <c r="N62" s="842">
        <f t="shared" si="21"/>
        <v>0</v>
      </c>
      <c r="O62" s="857">
        <f t="shared" si="22"/>
        <v>0</v>
      </c>
      <c r="P62" s="823">
        <f t="shared" si="23"/>
        <v>0</v>
      </c>
      <c r="Q62" s="814">
        <f t="shared" si="24"/>
        <v>0</v>
      </c>
      <c r="R62" s="1263"/>
    </row>
    <row r="63" spans="2:18" ht="14.25" customHeight="1" thickBot="1">
      <c r="B63" s="801"/>
      <c r="C63" s="1469"/>
      <c r="D63" s="1412">
        <v>12</v>
      </c>
      <c r="E63" s="648"/>
      <c r="F63" s="1696"/>
      <c r="G63" s="1696"/>
      <c r="H63" s="1849"/>
      <c r="I63" s="1918"/>
      <c r="J63" s="1857"/>
      <c r="K63" s="572"/>
      <c r="L63" s="573">
        <f t="shared" si="19"/>
        <v>0</v>
      </c>
      <c r="M63" s="574">
        <f t="shared" si="20"/>
        <v>0</v>
      </c>
      <c r="N63" s="849">
        <f t="shared" si="21"/>
        <v>0</v>
      </c>
      <c r="O63" s="858">
        <f t="shared" si="22"/>
        <v>0</v>
      </c>
      <c r="P63" s="824">
        <f t="shared" si="23"/>
        <v>0</v>
      </c>
      <c r="Q63" s="825">
        <f t="shared" si="24"/>
        <v>0</v>
      </c>
      <c r="R63" s="1264"/>
    </row>
    <row r="64" spans="2:18">
      <c r="B64" s="1076" t="s">
        <v>342</v>
      </c>
      <c r="C64" s="1076"/>
      <c r="D64" s="1080" t="s">
        <v>579</v>
      </c>
      <c r="E64" s="1077"/>
      <c r="F64" s="1078"/>
      <c r="G64" s="1078"/>
      <c r="H64" s="1078"/>
      <c r="I64" s="1078"/>
      <c r="J64" s="1078"/>
      <c r="K64" s="1078"/>
      <c r="L64" s="1078"/>
      <c r="M64" s="1078"/>
      <c r="N64" s="1078"/>
      <c r="O64" s="1078"/>
      <c r="P64" s="1078"/>
      <c r="Q64" s="1078"/>
    </row>
    <row r="65" spans="2:17">
      <c r="B65" s="1238"/>
      <c r="C65" s="1238"/>
      <c r="D65" s="1320"/>
      <c r="E65" s="11"/>
      <c r="F65" s="1317"/>
      <c r="G65" s="1317"/>
      <c r="H65" s="1317"/>
      <c r="I65" s="1317"/>
      <c r="J65" s="1317"/>
      <c r="K65" s="1317"/>
      <c r="L65" s="1317"/>
      <c r="M65" s="1317"/>
      <c r="N65" s="1317"/>
      <c r="O65" s="1317"/>
      <c r="P65" s="1317"/>
      <c r="Q65" s="1317"/>
    </row>
    <row r="66" spans="2:17">
      <c r="E66" s="11"/>
      <c r="F66" s="1317"/>
      <c r="G66" s="1317"/>
      <c r="H66" s="1317"/>
      <c r="I66" s="1317"/>
      <c r="J66" s="1317"/>
      <c r="K66" s="1317"/>
      <c r="L66" s="1317"/>
      <c r="M66" s="1317"/>
      <c r="N66" s="1317"/>
      <c r="O66" s="1317"/>
      <c r="P66" s="1317"/>
      <c r="Q66" s="1317"/>
    </row>
    <row r="67" spans="2:17">
      <c r="E67" s="11"/>
      <c r="F67" s="11"/>
      <c r="G67" s="11"/>
      <c r="H67" s="11"/>
      <c r="I67" s="11"/>
      <c r="J67" s="11"/>
      <c r="K67" s="12"/>
      <c r="L67" s="12"/>
      <c r="M67" s="12"/>
      <c r="N67" s="11"/>
      <c r="O67" s="11"/>
      <c r="P67" s="11"/>
      <c r="Q67" s="11"/>
    </row>
    <row r="68" spans="2:17" ht="15.35">
      <c r="B68" s="2528" t="s">
        <v>704</v>
      </c>
      <c r="C68" s="2528"/>
      <c r="D68" s="2528"/>
      <c r="E68" s="2528"/>
      <c r="F68" s="8"/>
      <c r="G68" s="8"/>
      <c r="H68" s="8"/>
      <c r="I68" s="6"/>
      <c r="J68" s="6"/>
      <c r="K68" s="7"/>
      <c r="L68" s="7"/>
      <c r="M68" s="7"/>
      <c r="N68" s="6"/>
      <c r="O68" s="6"/>
      <c r="P68" s="6"/>
      <c r="Q68" s="6"/>
    </row>
    <row r="69" spans="2:17">
      <c r="E69" s="6"/>
      <c r="F69" s="9"/>
      <c r="G69" s="8"/>
      <c r="H69" s="8"/>
      <c r="I69" s="6"/>
      <c r="J69" s="6"/>
      <c r="K69" s="7"/>
      <c r="L69" s="7"/>
      <c r="M69" s="7"/>
      <c r="N69" s="6"/>
      <c r="O69" s="6"/>
      <c r="P69" s="6"/>
      <c r="Q69" s="6"/>
    </row>
    <row r="70" spans="2:17">
      <c r="E70" s="6"/>
      <c r="F70" s="8"/>
      <c r="G70" s="8"/>
      <c r="H70" s="8"/>
      <c r="I70" s="6"/>
      <c r="J70" s="6"/>
      <c r="K70" s="7"/>
      <c r="L70" s="7"/>
      <c r="M70" s="7"/>
      <c r="N70" s="6"/>
      <c r="O70" s="6"/>
      <c r="P70" s="6"/>
      <c r="Q70" s="6"/>
    </row>
    <row r="71" spans="2:17">
      <c r="E71" s="10"/>
      <c r="F71" s="10"/>
      <c r="G71" s="10"/>
      <c r="H71" s="10"/>
      <c r="I71" s="10"/>
      <c r="J71" s="10"/>
      <c r="K71" s="10"/>
      <c r="L71" s="10"/>
      <c r="M71" s="10"/>
      <c r="N71" s="10"/>
      <c r="O71" s="10"/>
      <c r="P71" s="10"/>
      <c r="Q71" s="10"/>
    </row>
  </sheetData>
  <sheetProtection formatRows="0"/>
  <mergeCells count="20">
    <mergeCell ref="R5:R9"/>
    <mergeCell ref="F7:K7"/>
    <mergeCell ref="O7:O9"/>
    <mergeCell ref="P7:P9"/>
    <mergeCell ref="Q7:Q9"/>
    <mergeCell ref="F9:K9"/>
    <mergeCell ref="A2:B2"/>
    <mergeCell ref="E3:Q3"/>
    <mergeCell ref="B5:E9"/>
    <mergeCell ref="F5:K5"/>
    <mergeCell ref="L5:L9"/>
    <mergeCell ref="M5:M9"/>
    <mergeCell ref="O5:Q6"/>
    <mergeCell ref="K4:N4"/>
    <mergeCell ref="B68:E68"/>
    <mergeCell ref="C23:C37"/>
    <mergeCell ref="B16:C22"/>
    <mergeCell ref="C38:D40"/>
    <mergeCell ref="B23:B42"/>
    <mergeCell ref="C41:D42"/>
  </mergeCells>
  <printOptions horizontalCentered="1"/>
  <pageMargins left="1.1417322834645669" right="0.51181102362204722" top="0.51181102362204722" bottom="0.70866141732283472" header="0.51181102362204722" footer="0.51181102362204722"/>
  <pageSetup paperSize="9" scale="59" orientation="portrait" r:id="rId1"/>
  <headerFooter alignWithMargins="0">
    <oddFooter>&amp;L&amp;7CEA - arkusz organizacyjny na rok szkolny 2021/2022    nr teczki: &amp;F</oddFooter>
  </headerFooter>
  <ignoredErrors>
    <ignoredError sqref="J12" formulaRange="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000-000000000000}">
          <x14:formula1>
            <xm:f>słownik!$A$2:$A$64</xm:f>
          </x14:formula1>
          <xm:sqref>E52:E63 E45:E50</xm:sqref>
        </x14:dataValidation>
        <x14:dataValidation type="list" allowBlank="1" showInputMessage="1" showErrorMessage="1" xr:uid="{00000000-0002-0000-1000-000001000000}">
          <x14:formula1>
            <xm:f>słownik!$M$50:$M$66</xm:f>
          </x14:formula1>
          <xm:sqref>K4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B1:K49"/>
  <sheetViews>
    <sheetView showGridLines="0" view="pageBreakPreview" zoomScaleNormal="100" zoomScaleSheetLayoutView="100" workbookViewId="0">
      <selection activeCell="S35" sqref="S35"/>
    </sheetView>
  </sheetViews>
  <sheetFormatPr defaultColWidth="9.29296875" defaultRowHeight="12.7"/>
  <cols>
    <col min="1" max="1" width="4.5859375" style="5" customWidth="1"/>
    <col min="2" max="2" width="5.5859375" style="5" customWidth="1"/>
    <col min="3" max="3" width="4.41015625" style="5" customWidth="1"/>
    <col min="4" max="4" width="29" style="5" customWidth="1"/>
    <col min="5" max="8" width="5.703125" style="5" customWidth="1"/>
    <col min="9" max="9" width="9.703125" style="5" customWidth="1"/>
    <col min="10" max="10" width="11.29296875" style="5" customWidth="1"/>
    <col min="11" max="11" width="10.29296875" style="596" customWidth="1"/>
    <col min="12" max="16384" width="9.29296875" style="5"/>
  </cols>
  <sheetData>
    <row r="1" spans="2:11" ht="17.7">
      <c r="B1" s="257"/>
      <c r="C1" s="257"/>
      <c r="D1" s="258" t="str">
        <f>' zestaw 1'!$C$1</f>
        <v>?</v>
      </c>
      <c r="E1" s="259"/>
      <c r="F1" s="259"/>
      <c r="G1" s="259"/>
      <c r="H1" s="259"/>
      <c r="I1" s="259"/>
      <c r="J1" s="259"/>
      <c r="K1" s="1244" t="s">
        <v>576</v>
      </c>
    </row>
    <row r="2" spans="2:11" ht="17.7">
      <c r="B2" s="260"/>
      <c r="C2" s="2446" t="s">
        <v>538</v>
      </c>
      <c r="D2" s="2446"/>
      <c r="E2" s="2446"/>
      <c r="F2" s="2446"/>
      <c r="G2" s="2446"/>
      <c r="H2" s="2446"/>
      <c r="I2" s="2446"/>
      <c r="J2" s="261" t="str">
        <f>wizyt!H4</f>
        <v>2021/2022</v>
      </c>
      <c r="K2" s="585"/>
    </row>
    <row r="3" spans="2:11" ht="41.25" customHeight="1" thickBot="1">
      <c r="B3" s="2447" t="s">
        <v>42</v>
      </c>
      <c r="C3" s="2447"/>
      <c r="D3" s="2447"/>
      <c r="E3" s="2447"/>
      <c r="F3" s="2447"/>
      <c r="G3" s="2447"/>
      <c r="H3" s="2447"/>
      <c r="I3" s="2447"/>
      <c r="J3" s="2447"/>
      <c r="K3" s="2447"/>
    </row>
    <row r="4" spans="2:11" ht="22.5" customHeight="1">
      <c r="B4" s="2448" t="s">
        <v>264</v>
      </c>
      <c r="C4" s="2449"/>
      <c r="D4" s="2450"/>
      <c r="E4" s="2457" t="s">
        <v>36</v>
      </c>
      <c r="F4" s="2568"/>
      <c r="G4" s="2568"/>
      <c r="H4" s="2569"/>
      <c r="I4" s="833" t="s">
        <v>27</v>
      </c>
      <c r="J4" s="2583" t="s">
        <v>452</v>
      </c>
      <c r="K4" s="2483" t="s">
        <v>100</v>
      </c>
    </row>
    <row r="5" spans="2:11" ht="12.75" customHeight="1">
      <c r="B5" s="2451"/>
      <c r="C5" s="2452"/>
      <c r="D5" s="2453"/>
      <c r="E5" s="86" t="s">
        <v>5</v>
      </c>
      <c r="F5" s="86" t="s">
        <v>7</v>
      </c>
      <c r="G5" s="86" t="s">
        <v>6</v>
      </c>
      <c r="H5" s="86" t="s">
        <v>8</v>
      </c>
      <c r="I5" s="834" t="s">
        <v>34</v>
      </c>
      <c r="J5" s="2584"/>
      <c r="K5" s="2484"/>
    </row>
    <row r="6" spans="2:11" ht="12.75" customHeight="1">
      <c r="B6" s="2451"/>
      <c r="C6" s="2452"/>
      <c r="D6" s="2453"/>
      <c r="E6" s="2570" t="s">
        <v>37</v>
      </c>
      <c r="F6" s="2571"/>
      <c r="G6" s="2572"/>
      <c r="H6" s="2573"/>
      <c r="I6" s="835" t="s">
        <v>44</v>
      </c>
      <c r="J6" s="2584"/>
      <c r="K6" s="2484"/>
    </row>
    <row r="7" spans="2:11" ht="12.75" customHeight="1">
      <c r="B7" s="2451"/>
      <c r="C7" s="2452"/>
      <c r="D7" s="2453"/>
      <c r="E7" s="1021">
        <v>35</v>
      </c>
      <c r="F7" s="1068">
        <v>35</v>
      </c>
      <c r="G7" s="1021">
        <v>35</v>
      </c>
      <c r="H7" s="1021">
        <v>25</v>
      </c>
      <c r="I7" s="834" t="s">
        <v>38</v>
      </c>
      <c r="J7" s="2584"/>
      <c r="K7" s="2484"/>
    </row>
    <row r="8" spans="2:11" ht="16.5" customHeight="1" thickBot="1">
      <c r="B8" s="2454"/>
      <c r="C8" s="2455"/>
      <c r="D8" s="2456"/>
      <c r="E8" s="2581" t="s">
        <v>531</v>
      </c>
      <c r="F8" s="2571"/>
      <c r="G8" s="2581"/>
      <c r="H8" s="2582"/>
      <c r="I8" s="836" t="s">
        <v>40</v>
      </c>
      <c r="J8" s="2585"/>
      <c r="K8" s="2485"/>
    </row>
    <row r="9" spans="2:11" ht="27" customHeight="1" thickBot="1">
      <c r="B9" s="252"/>
      <c r="C9" s="602"/>
      <c r="D9" s="251" t="s">
        <v>247</v>
      </c>
      <c r="E9" s="516">
        <f>E10+E11</f>
        <v>0</v>
      </c>
      <c r="F9" s="516">
        <f>F10+F11</f>
        <v>2</v>
      </c>
      <c r="G9" s="516">
        <f>G10+G11</f>
        <v>19</v>
      </c>
      <c r="H9" s="516">
        <f>H10+H11</f>
        <v>21</v>
      </c>
      <c r="I9" s="837">
        <f>SUM(E9:H9)</f>
        <v>42</v>
      </c>
      <c r="J9" s="809">
        <f>SUM(J10:J11)</f>
        <v>1260</v>
      </c>
      <c r="K9" s="781"/>
    </row>
    <row r="10" spans="2:11" ht="14.25" customHeight="1">
      <c r="B10" s="2559" t="s">
        <v>529</v>
      </c>
      <c r="C10" s="2560"/>
      <c r="D10" s="2560"/>
      <c r="E10" s="528">
        <f>SUM(E12:E27)</f>
        <v>0</v>
      </c>
      <c r="F10" s="528">
        <f>SUM(F12:F27)</f>
        <v>0</v>
      </c>
      <c r="G10" s="528">
        <f>SUM(G12:G27)</f>
        <v>0</v>
      </c>
      <c r="H10" s="530">
        <f>SUM(H12:H27)</f>
        <v>0</v>
      </c>
      <c r="I10" s="839">
        <f>SUM(E10:H10)</f>
        <v>0</v>
      </c>
      <c r="J10" s="820">
        <f>E10*$E$7+G10*$G$7+H10*$H$7+F$7*F10</f>
        <v>0</v>
      </c>
      <c r="K10" s="782"/>
    </row>
    <row r="11" spans="2:11" ht="14.25" customHeight="1">
      <c r="B11" s="247"/>
      <c r="C11" s="604"/>
      <c r="D11" s="1041" t="s">
        <v>530</v>
      </c>
      <c r="E11" s="528">
        <f>SUM(E28:E41)</f>
        <v>0</v>
      </c>
      <c r="F11" s="528">
        <f>SUM(F28:F41)</f>
        <v>2</v>
      </c>
      <c r="G11" s="528">
        <f>SUM(G28:G41)</f>
        <v>19</v>
      </c>
      <c r="H11" s="530">
        <f>SUM(H28:H41)</f>
        <v>21</v>
      </c>
      <c r="I11" s="839">
        <f>SUM(E11:H11)</f>
        <v>42</v>
      </c>
      <c r="J11" s="820">
        <f>E11*$E$7+G11*$G$7+H11*$H$7+F$7*F11</f>
        <v>1260</v>
      </c>
      <c r="K11" s="782"/>
    </row>
    <row r="12" spans="2:11" s="94" customFormat="1" ht="14.25" customHeight="1">
      <c r="B12" s="2574" t="s">
        <v>478</v>
      </c>
      <c r="C12" s="2577" t="s">
        <v>477</v>
      </c>
      <c r="D12" s="2578"/>
      <c r="E12" s="1010"/>
      <c r="F12" s="1010"/>
      <c r="G12" s="1010"/>
      <c r="H12" s="1010"/>
      <c r="I12" s="1011"/>
      <c r="J12" s="1020"/>
      <c r="K12" s="1019"/>
    </row>
    <row r="13" spans="2:11" s="94" customFormat="1" ht="14.25" customHeight="1">
      <c r="B13" s="2575"/>
      <c r="C13" s="668">
        <v>1</v>
      </c>
      <c r="D13" s="779"/>
      <c r="E13" s="547"/>
      <c r="F13" s="547"/>
      <c r="G13" s="547"/>
      <c r="H13" s="548"/>
      <c r="I13" s="842">
        <f t="shared" ref="I13:I19" si="0">SUM(E13:H13)</f>
        <v>0</v>
      </c>
      <c r="J13" s="820">
        <f>E13*$E$7+G13*$G$7+H13*$H$7+F$7*F13</f>
        <v>0</v>
      </c>
      <c r="K13" s="591"/>
    </row>
    <row r="14" spans="2:11" s="94" customFormat="1" ht="14.25" customHeight="1">
      <c r="B14" s="2575"/>
      <c r="C14" s="668">
        <v>2</v>
      </c>
      <c r="D14" s="779"/>
      <c r="E14" s="547"/>
      <c r="F14" s="547"/>
      <c r="G14" s="547"/>
      <c r="H14" s="548"/>
      <c r="I14" s="842">
        <f t="shared" si="0"/>
        <v>0</v>
      </c>
      <c r="J14" s="820">
        <f t="shared" ref="J14:J41" si="1">E14*$E$7+G14*$G$7+H14*$H$7+F$7*F14</f>
        <v>0</v>
      </c>
      <c r="K14" s="591"/>
    </row>
    <row r="15" spans="2:11" s="94" customFormat="1" ht="14.25" customHeight="1">
      <c r="B15" s="2575"/>
      <c r="C15" s="668">
        <v>3</v>
      </c>
      <c r="D15" s="779"/>
      <c r="E15" s="547"/>
      <c r="F15" s="547"/>
      <c r="G15" s="547"/>
      <c r="H15" s="548"/>
      <c r="I15" s="842">
        <f t="shared" si="0"/>
        <v>0</v>
      </c>
      <c r="J15" s="820">
        <f t="shared" si="1"/>
        <v>0</v>
      </c>
      <c r="K15" s="591"/>
    </row>
    <row r="16" spans="2:11" s="94" customFormat="1" ht="14.25" customHeight="1">
      <c r="B16" s="2575"/>
      <c r="C16" s="668">
        <v>4</v>
      </c>
      <c r="D16" s="779"/>
      <c r="E16" s="547"/>
      <c r="F16" s="547"/>
      <c r="G16" s="547"/>
      <c r="H16" s="548"/>
      <c r="I16" s="842">
        <f t="shared" si="0"/>
        <v>0</v>
      </c>
      <c r="J16" s="820">
        <f t="shared" si="1"/>
        <v>0</v>
      </c>
      <c r="K16" s="591"/>
    </row>
    <row r="17" spans="2:11" s="94" customFormat="1" ht="14.25" customHeight="1">
      <c r="B17" s="2575"/>
      <c r="C17" s="668">
        <v>5</v>
      </c>
      <c r="D17" s="779"/>
      <c r="E17" s="547"/>
      <c r="F17" s="547"/>
      <c r="G17" s="547"/>
      <c r="H17" s="548"/>
      <c r="I17" s="842">
        <f t="shared" si="0"/>
        <v>0</v>
      </c>
      <c r="J17" s="820">
        <f t="shared" si="1"/>
        <v>0</v>
      </c>
      <c r="K17" s="591"/>
    </row>
    <row r="18" spans="2:11" s="94" customFormat="1" ht="14.25" customHeight="1">
      <c r="B18" s="2575"/>
      <c r="C18" s="668">
        <v>6</v>
      </c>
      <c r="D18" s="779"/>
      <c r="E18" s="547"/>
      <c r="F18" s="547"/>
      <c r="G18" s="547"/>
      <c r="H18" s="548"/>
      <c r="I18" s="842">
        <f t="shared" si="0"/>
        <v>0</v>
      </c>
      <c r="J18" s="820">
        <f t="shared" si="1"/>
        <v>0</v>
      </c>
      <c r="K18" s="591"/>
    </row>
    <row r="19" spans="2:11" s="94" customFormat="1" ht="14.25" customHeight="1">
      <c r="B19" s="2575"/>
      <c r="C19" s="668">
        <v>7</v>
      </c>
      <c r="D19" s="779"/>
      <c r="E19" s="547"/>
      <c r="F19" s="547"/>
      <c r="G19" s="547"/>
      <c r="H19" s="548"/>
      <c r="I19" s="842">
        <f t="shared" si="0"/>
        <v>0</v>
      </c>
      <c r="J19" s="820">
        <f t="shared" si="1"/>
        <v>0</v>
      </c>
      <c r="K19" s="591"/>
    </row>
    <row r="20" spans="2:11" s="94" customFormat="1" ht="14.25" customHeight="1">
      <c r="B20" s="2575"/>
      <c r="C20" s="2579" t="s">
        <v>479</v>
      </c>
      <c r="D20" s="2580"/>
      <c r="E20" s="2566"/>
      <c r="F20" s="2566"/>
      <c r="G20" s="2566"/>
      <c r="H20" s="2566"/>
      <c r="I20" s="2566"/>
      <c r="J20" s="2566"/>
      <c r="K20" s="2567"/>
    </row>
    <row r="21" spans="2:11" s="94" customFormat="1" ht="14.25" customHeight="1">
      <c r="B21" s="2575"/>
      <c r="C21" s="668">
        <v>1</v>
      </c>
      <c r="D21" s="779"/>
      <c r="E21" s="547"/>
      <c r="F21" s="547"/>
      <c r="G21" s="547"/>
      <c r="H21" s="548"/>
      <c r="I21" s="842">
        <f t="shared" ref="I21:I41" si="2">SUM(E21:H21)</f>
        <v>0</v>
      </c>
      <c r="J21" s="820">
        <f t="shared" si="1"/>
        <v>0</v>
      </c>
      <c r="K21" s="591"/>
    </row>
    <row r="22" spans="2:11" s="94" customFormat="1" ht="14.25" customHeight="1">
      <c r="B22" s="2575"/>
      <c r="C22" s="668">
        <v>2</v>
      </c>
      <c r="D22" s="779"/>
      <c r="E22" s="547"/>
      <c r="F22" s="547"/>
      <c r="G22" s="547"/>
      <c r="H22" s="548"/>
      <c r="I22" s="842">
        <f t="shared" si="2"/>
        <v>0</v>
      </c>
      <c r="J22" s="820">
        <f t="shared" si="1"/>
        <v>0</v>
      </c>
      <c r="K22" s="591"/>
    </row>
    <row r="23" spans="2:11" s="94" customFormat="1" ht="14.25" customHeight="1">
      <c r="B23" s="2575"/>
      <c r="C23" s="668">
        <v>3</v>
      </c>
      <c r="D23" s="779"/>
      <c r="E23" s="547"/>
      <c r="F23" s="547"/>
      <c r="G23" s="547"/>
      <c r="H23" s="548"/>
      <c r="I23" s="842">
        <f t="shared" si="2"/>
        <v>0</v>
      </c>
      <c r="J23" s="820">
        <f t="shared" si="1"/>
        <v>0</v>
      </c>
      <c r="K23" s="591"/>
    </row>
    <row r="24" spans="2:11" s="94" customFormat="1" ht="14.25" customHeight="1">
      <c r="B24" s="2575"/>
      <c r="C24" s="668">
        <v>4</v>
      </c>
      <c r="D24" s="779"/>
      <c r="E24" s="547"/>
      <c r="F24" s="547"/>
      <c r="G24" s="547"/>
      <c r="H24" s="548"/>
      <c r="I24" s="842">
        <f t="shared" si="2"/>
        <v>0</v>
      </c>
      <c r="J24" s="820">
        <f t="shared" si="1"/>
        <v>0</v>
      </c>
      <c r="K24" s="591"/>
    </row>
    <row r="25" spans="2:11" s="94" customFormat="1" ht="14.25" customHeight="1">
      <c r="B25" s="2575"/>
      <c r="C25" s="668">
        <v>5</v>
      </c>
      <c r="D25" s="779"/>
      <c r="E25" s="547"/>
      <c r="F25" s="547"/>
      <c r="G25" s="547"/>
      <c r="H25" s="548"/>
      <c r="I25" s="842">
        <f t="shared" si="2"/>
        <v>0</v>
      </c>
      <c r="J25" s="820">
        <f t="shared" si="1"/>
        <v>0</v>
      </c>
      <c r="K25" s="591"/>
    </row>
    <row r="26" spans="2:11" s="94" customFormat="1" ht="14.25" customHeight="1">
      <c r="B26" s="2575"/>
      <c r="C26" s="668">
        <v>6</v>
      </c>
      <c r="D26" s="779"/>
      <c r="E26" s="547"/>
      <c r="F26" s="547"/>
      <c r="G26" s="547"/>
      <c r="H26" s="548"/>
      <c r="I26" s="842">
        <f t="shared" si="2"/>
        <v>0</v>
      </c>
      <c r="J26" s="820">
        <f t="shared" si="1"/>
        <v>0</v>
      </c>
      <c r="K26" s="591"/>
    </row>
    <row r="27" spans="2:11" s="94" customFormat="1" ht="14.25" customHeight="1" thickBot="1">
      <c r="B27" s="2576"/>
      <c r="C27" s="1031">
        <v>7</v>
      </c>
      <c r="D27" s="1032"/>
      <c r="E27" s="1252"/>
      <c r="F27" s="1252"/>
      <c r="G27" s="1252"/>
      <c r="H27" s="1253"/>
      <c r="I27" s="1035">
        <f t="shared" si="2"/>
        <v>0</v>
      </c>
      <c r="J27" s="860">
        <f t="shared" si="1"/>
        <v>0</v>
      </c>
      <c r="K27" s="1036"/>
    </row>
    <row r="28" spans="2:11" s="94" customFormat="1" ht="14.25" customHeight="1" thickTop="1">
      <c r="B28" s="2561" t="s">
        <v>367</v>
      </c>
      <c r="C28" s="1028">
        <v>1</v>
      </c>
      <c r="D28" s="1029" t="s">
        <v>132</v>
      </c>
      <c r="E28" s="641"/>
      <c r="F28" s="652"/>
      <c r="G28" s="652">
        <v>3</v>
      </c>
      <c r="H28" s="652">
        <v>3</v>
      </c>
      <c r="I28" s="843">
        <f t="shared" si="2"/>
        <v>6</v>
      </c>
      <c r="J28" s="823">
        <f t="shared" si="1"/>
        <v>180</v>
      </c>
      <c r="K28" s="1030"/>
    </row>
    <row r="29" spans="2:11" s="94" customFormat="1" ht="14.25" customHeight="1">
      <c r="B29" s="2562"/>
      <c r="C29" s="1028">
        <v>2</v>
      </c>
      <c r="D29" s="779" t="s">
        <v>53</v>
      </c>
      <c r="E29" s="608"/>
      <c r="F29" s="547"/>
      <c r="G29" s="547">
        <v>3</v>
      </c>
      <c r="H29" s="547">
        <v>3</v>
      </c>
      <c r="I29" s="846">
        <f t="shared" si="2"/>
        <v>6</v>
      </c>
      <c r="J29" s="820">
        <f t="shared" si="1"/>
        <v>180</v>
      </c>
      <c r="K29" s="607"/>
    </row>
    <row r="30" spans="2:11" s="94" customFormat="1" ht="14.25" customHeight="1">
      <c r="B30" s="2562"/>
      <c r="C30" s="1028">
        <v>3</v>
      </c>
      <c r="D30" s="779" t="s">
        <v>50</v>
      </c>
      <c r="E30" s="608"/>
      <c r="F30" s="547"/>
      <c r="G30" s="547">
        <v>3</v>
      </c>
      <c r="H30" s="547">
        <v>4</v>
      </c>
      <c r="I30" s="846">
        <f t="shared" si="2"/>
        <v>7</v>
      </c>
      <c r="J30" s="820">
        <f t="shared" si="1"/>
        <v>205</v>
      </c>
      <c r="K30" s="607"/>
    </row>
    <row r="31" spans="2:11" s="94" customFormat="1" ht="14.25" customHeight="1">
      <c r="B31" s="2562"/>
      <c r="C31" s="791">
        <v>4</v>
      </c>
      <c r="D31" s="779" t="s">
        <v>108</v>
      </c>
      <c r="E31" s="608"/>
      <c r="F31" s="547">
        <v>2</v>
      </c>
      <c r="G31" s="547">
        <v>2</v>
      </c>
      <c r="H31" s="547">
        <v>3</v>
      </c>
      <c r="I31" s="846">
        <f t="shared" si="2"/>
        <v>7</v>
      </c>
      <c r="J31" s="820">
        <f t="shared" si="1"/>
        <v>215</v>
      </c>
      <c r="K31" s="607"/>
    </row>
    <row r="32" spans="2:11" s="94" customFormat="1" ht="14.25" customHeight="1">
      <c r="B32" s="2562"/>
      <c r="C32" s="791">
        <v>5</v>
      </c>
      <c r="D32" s="779" t="s">
        <v>51</v>
      </c>
      <c r="E32" s="608"/>
      <c r="F32" s="547"/>
      <c r="G32" s="547">
        <v>4</v>
      </c>
      <c r="H32" s="547">
        <v>4</v>
      </c>
      <c r="I32" s="846">
        <f t="shared" si="2"/>
        <v>8</v>
      </c>
      <c r="J32" s="820">
        <f t="shared" si="1"/>
        <v>240</v>
      </c>
      <c r="K32" s="607"/>
    </row>
    <row r="33" spans="2:11" s="94" customFormat="1" ht="14.25" customHeight="1">
      <c r="B33" s="2562"/>
      <c r="C33" s="791">
        <v>6</v>
      </c>
      <c r="D33" s="779"/>
      <c r="E33" s="608"/>
      <c r="F33" s="547"/>
      <c r="G33" s="547"/>
      <c r="H33" s="547"/>
      <c r="I33" s="846">
        <f t="shared" si="2"/>
        <v>0</v>
      </c>
      <c r="J33" s="820">
        <f t="shared" si="1"/>
        <v>0</v>
      </c>
      <c r="K33" s="607"/>
    </row>
    <row r="34" spans="2:11" s="94" customFormat="1" ht="14.25" customHeight="1">
      <c r="B34" s="2563"/>
      <c r="C34" s="792">
        <v>7</v>
      </c>
      <c r="D34" s="780"/>
      <c r="E34" s="643"/>
      <c r="F34" s="644"/>
      <c r="G34" s="644"/>
      <c r="H34" s="644"/>
      <c r="I34" s="847">
        <f t="shared" si="2"/>
        <v>0</v>
      </c>
      <c r="J34" s="817">
        <f t="shared" si="1"/>
        <v>0</v>
      </c>
      <c r="K34" s="646"/>
    </row>
    <row r="35" spans="2:11" s="94" customFormat="1" ht="14.25" customHeight="1">
      <c r="B35" s="2564" t="s">
        <v>366</v>
      </c>
      <c r="C35" s="790">
        <v>1</v>
      </c>
      <c r="D35" s="778"/>
      <c r="E35" s="1074"/>
      <c r="F35" s="641"/>
      <c r="G35" s="541">
        <v>2</v>
      </c>
      <c r="H35" s="541">
        <v>2</v>
      </c>
      <c r="I35" s="845">
        <f t="shared" si="2"/>
        <v>4</v>
      </c>
      <c r="J35" s="823">
        <f t="shared" si="1"/>
        <v>120</v>
      </c>
      <c r="K35" s="642"/>
    </row>
    <row r="36" spans="2:11" s="94" customFormat="1" ht="14.25" customHeight="1">
      <c r="B36" s="2562"/>
      <c r="C36" s="1028">
        <v>2</v>
      </c>
      <c r="D36" s="779"/>
      <c r="E36" s="608"/>
      <c r="F36" s="608"/>
      <c r="G36" s="547">
        <v>2</v>
      </c>
      <c r="H36" s="547">
        <v>2</v>
      </c>
      <c r="I36" s="846">
        <f t="shared" si="2"/>
        <v>4</v>
      </c>
      <c r="J36" s="820">
        <f t="shared" si="1"/>
        <v>120</v>
      </c>
      <c r="K36" s="607"/>
    </row>
    <row r="37" spans="2:11" s="94" customFormat="1" ht="14.25" customHeight="1">
      <c r="B37" s="2562"/>
      <c r="C37" s="1028">
        <v>3</v>
      </c>
      <c r="D37" s="779"/>
      <c r="E37" s="608"/>
      <c r="F37" s="608"/>
      <c r="G37" s="547"/>
      <c r="H37" s="989"/>
      <c r="I37" s="1048">
        <f t="shared" si="2"/>
        <v>0</v>
      </c>
      <c r="J37" s="820">
        <f t="shared" si="1"/>
        <v>0</v>
      </c>
      <c r="K37" s="607"/>
    </row>
    <row r="38" spans="2:11" s="94" customFormat="1" ht="14.25" customHeight="1">
      <c r="B38" s="2562"/>
      <c r="C38" s="1028">
        <v>4</v>
      </c>
      <c r="D38" s="779"/>
      <c r="E38" s="608"/>
      <c r="F38" s="608"/>
      <c r="G38" s="547"/>
      <c r="H38" s="989"/>
      <c r="I38" s="1048">
        <f t="shared" si="2"/>
        <v>0</v>
      </c>
      <c r="J38" s="820">
        <f t="shared" si="1"/>
        <v>0</v>
      </c>
      <c r="K38" s="607"/>
    </row>
    <row r="39" spans="2:11" s="94" customFormat="1" ht="14.25" customHeight="1">
      <c r="B39" s="2562"/>
      <c r="C39" s="791">
        <v>5</v>
      </c>
      <c r="D39" s="779"/>
      <c r="E39" s="608"/>
      <c r="F39" s="608"/>
      <c r="G39" s="547"/>
      <c r="H39" s="989"/>
      <c r="I39" s="1049">
        <f t="shared" si="2"/>
        <v>0</v>
      </c>
      <c r="J39" s="820">
        <f t="shared" si="1"/>
        <v>0</v>
      </c>
      <c r="K39" s="607"/>
    </row>
    <row r="40" spans="2:11" s="94" customFormat="1" ht="14.25" customHeight="1">
      <c r="B40" s="2562"/>
      <c r="C40" s="791">
        <v>6</v>
      </c>
      <c r="D40" s="779"/>
      <c r="E40" s="608"/>
      <c r="F40" s="608"/>
      <c r="G40" s="547"/>
      <c r="H40" s="989"/>
      <c r="I40" s="1048">
        <f t="shared" si="2"/>
        <v>0</v>
      </c>
      <c r="J40" s="820">
        <f t="shared" si="1"/>
        <v>0</v>
      </c>
      <c r="K40" s="607"/>
    </row>
    <row r="41" spans="2:11" s="94" customFormat="1" ht="14.25" customHeight="1" thickBot="1">
      <c r="B41" s="2565"/>
      <c r="C41" s="1037">
        <v>7</v>
      </c>
      <c r="D41" s="1038"/>
      <c r="E41" s="1039"/>
      <c r="F41" s="1039"/>
      <c r="G41" s="571"/>
      <c r="H41" s="991"/>
      <c r="I41" s="1050">
        <f t="shared" si="2"/>
        <v>0</v>
      </c>
      <c r="J41" s="824">
        <f t="shared" si="1"/>
        <v>0</v>
      </c>
      <c r="K41" s="1040"/>
    </row>
    <row r="42" spans="2:11">
      <c r="B42" s="10"/>
      <c r="C42" s="10"/>
      <c r="D42" s="2557"/>
      <c r="E42" s="2558"/>
      <c r="F42" s="2558"/>
      <c r="G42" s="2558"/>
      <c r="H42" s="2558"/>
      <c r="I42" s="2558"/>
      <c r="J42" s="2558"/>
    </row>
    <row r="43" spans="2:11">
      <c r="D43" s="2442"/>
      <c r="E43" s="2443"/>
      <c r="F43" s="2443"/>
      <c r="G43" s="2443"/>
      <c r="H43" s="2443"/>
      <c r="I43" s="2444"/>
      <c r="J43" s="2444"/>
    </row>
    <row r="44" spans="2:11">
      <c r="D44" s="2445"/>
      <c r="E44" s="2443"/>
      <c r="F44" s="2443"/>
      <c r="G44" s="2443"/>
      <c r="H44" s="2443"/>
      <c r="I44" s="2443"/>
      <c r="J44" s="2443"/>
    </row>
    <row r="45" spans="2:11">
      <c r="D45" s="11"/>
      <c r="E45" s="11"/>
      <c r="F45" s="11"/>
      <c r="G45" s="11"/>
      <c r="H45" s="12"/>
      <c r="I45" s="11"/>
      <c r="J45" s="11"/>
    </row>
    <row r="46" spans="2:11">
      <c r="D46" s="6"/>
      <c r="E46" s="6"/>
      <c r="F46" s="6"/>
      <c r="G46" s="6"/>
      <c r="H46" s="7"/>
      <c r="I46" s="6"/>
      <c r="J46" s="6"/>
    </row>
    <row r="47" spans="2:11">
      <c r="D47" s="6"/>
      <c r="E47" s="6"/>
      <c r="F47" s="6"/>
      <c r="G47" s="6"/>
      <c r="H47" s="7"/>
      <c r="I47" s="6"/>
      <c r="J47" s="6"/>
    </row>
    <row r="48" spans="2:11">
      <c r="D48" s="6"/>
      <c r="E48" s="6"/>
      <c r="F48" s="6"/>
      <c r="G48" s="6"/>
      <c r="H48" s="7"/>
      <c r="I48" s="6"/>
      <c r="J48" s="6"/>
    </row>
    <row r="49" spans="4:10">
      <c r="D49" s="10"/>
      <c r="E49" s="10"/>
      <c r="F49" s="10"/>
      <c r="G49" s="10"/>
      <c r="H49" s="10"/>
      <c r="I49" s="10"/>
      <c r="J49" s="10"/>
    </row>
  </sheetData>
  <sheetProtection algorithmName="SHA-512" hashValue="nMv6PvAV7grFLrxxkeIe/NnOc/vT/PgCrN7o4L9E8veUbS61F7gAOVE74VGb4cy+NcF3qrWIXzumRK4Tcq2JHA==" saltValue="y+86aqYkUic+L7yIaBkC9Q==" spinCount="100000" sheet="1" objects="1" scenarios="1"/>
  <mergeCells count="18">
    <mergeCell ref="C2:I2"/>
    <mergeCell ref="E4:H4"/>
    <mergeCell ref="E6:H6"/>
    <mergeCell ref="B3:K3"/>
    <mergeCell ref="B12:B27"/>
    <mergeCell ref="C12:D12"/>
    <mergeCell ref="C20:D20"/>
    <mergeCell ref="K4:K8"/>
    <mergeCell ref="E8:H8"/>
    <mergeCell ref="B4:D8"/>
    <mergeCell ref="J4:J8"/>
    <mergeCell ref="D42:J42"/>
    <mergeCell ref="D43:J43"/>
    <mergeCell ref="D44:J44"/>
    <mergeCell ref="B10:D10"/>
    <mergeCell ref="B28:B34"/>
    <mergeCell ref="B35:B41"/>
    <mergeCell ref="E20:K20"/>
  </mergeCells>
  <printOptions horizontalCentered="1"/>
  <pageMargins left="1.1417322834645669" right="0.11811023622047245" top="0.51181102362204722" bottom="0.70866141732283472" header="0.51181102362204722" footer="0.51181102362204722"/>
  <pageSetup paperSize="9" scale="97" orientation="portrait" horizontalDpi="4294967293" verticalDpi="4294967293" r:id="rId1"/>
  <headerFooter alignWithMargins="0">
    <oddFooter>&amp;L&amp;7CEA - arkusz organizacyjny na rok szkolny 2014/15    nr teczki: &amp;F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słownik!$D$24:$D$48</xm:f>
          </x14:formula1>
          <xm:sqref>D28:D34</xm:sqref>
        </x14:dataValidation>
        <x14:dataValidation type="list" allowBlank="1" showInputMessage="1" showErrorMessage="1" xr:uid="{00000000-0002-0000-1100-000001000000}">
          <x14:formula1>
            <xm:f>słownik!$A$2:$A$64</xm:f>
          </x14:formula1>
          <xm:sqref>D13:D19 D21:D27 D35:D41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M43"/>
  <sheetViews>
    <sheetView showGridLines="0" view="pageBreakPreview" topLeftCell="B1" zoomScaleNormal="100" zoomScaleSheetLayoutView="100" workbookViewId="0">
      <selection activeCell="K55" sqref="K55"/>
    </sheetView>
  </sheetViews>
  <sheetFormatPr defaultColWidth="9.29296875" defaultRowHeight="12.7"/>
  <cols>
    <col min="1" max="1" width="6.5859375" style="5" customWidth="1"/>
    <col min="2" max="2" width="7.1171875" style="5" customWidth="1"/>
    <col min="3" max="3" width="4.41015625" style="5" customWidth="1"/>
    <col min="4" max="4" width="29" style="5" customWidth="1"/>
    <col min="5" max="10" width="5.703125" style="5" customWidth="1"/>
    <col min="11" max="11" width="9.703125" style="5" customWidth="1"/>
    <col min="12" max="12" width="11.29296875" style="5" customWidth="1"/>
    <col min="13" max="13" width="10.5859375" style="596" customWidth="1"/>
    <col min="14" max="16384" width="9.29296875" style="5"/>
  </cols>
  <sheetData>
    <row r="1" spans="1:13" ht="17.7">
      <c r="B1" s="257"/>
      <c r="C1" s="257"/>
      <c r="D1" s="258" t="str">
        <f>' zestaw 1'!$C$1</f>
        <v>?</v>
      </c>
      <c r="E1" s="259"/>
      <c r="F1" s="259"/>
      <c r="G1" s="259"/>
      <c r="H1" s="259"/>
      <c r="I1" s="259"/>
      <c r="J1" s="259"/>
      <c r="K1" s="259"/>
      <c r="L1" s="259"/>
      <c r="M1" s="673"/>
    </row>
    <row r="2" spans="1:13" ht="17.7">
      <c r="B2" s="260"/>
      <c r="C2" s="2446" t="s">
        <v>538</v>
      </c>
      <c r="D2" s="2446"/>
      <c r="E2" s="2446"/>
      <c r="F2" s="2446"/>
      <c r="G2" s="2446"/>
      <c r="H2" s="2446"/>
      <c r="I2" s="2446"/>
      <c r="J2" s="2446"/>
      <c r="K2" s="2446"/>
      <c r="L2" s="261" t="str">
        <f>wizyt!H4</f>
        <v>2021/2022</v>
      </c>
      <c r="M2" s="585"/>
    </row>
    <row r="3" spans="1:13" ht="12.75" customHeight="1">
      <c r="A3" s="2587"/>
      <c r="B3" s="2587"/>
      <c r="C3" s="2587"/>
      <c r="D3" s="1506"/>
      <c r="E3" s="1378"/>
      <c r="F3" s="1378"/>
      <c r="G3" s="1378"/>
      <c r="H3" s="1378"/>
      <c r="I3" s="1378"/>
      <c r="J3" s="1378"/>
      <c r="K3" s="1378"/>
      <c r="L3" s="261"/>
      <c r="M3" s="585"/>
    </row>
    <row r="4" spans="1:13" ht="32.25" customHeight="1" thickBot="1">
      <c r="B4" s="2447" t="s">
        <v>42</v>
      </c>
      <c r="C4" s="2447"/>
      <c r="D4" s="2447"/>
      <c r="E4" s="2447"/>
      <c r="F4" s="2447"/>
      <c r="G4" s="2447"/>
      <c r="H4" s="2447"/>
      <c r="I4" s="2447"/>
      <c r="J4" s="2447"/>
      <c r="K4" s="2447"/>
      <c r="L4" s="2447"/>
      <c r="M4" s="2447"/>
    </row>
    <row r="5" spans="1:13" ht="22.5" customHeight="1">
      <c r="B5" s="2448" t="s">
        <v>264</v>
      </c>
      <c r="C5" s="2449"/>
      <c r="D5" s="2450"/>
      <c r="E5" s="2457" t="s">
        <v>36</v>
      </c>
      <c r="F5" s="2524"/>
      <c r="G5" s="2524"/>
      <c r="H5" s="2568"/>
      <c r="I5" s="2568"/>
      <c r="J5" s="2569"/>
      <c r="K5" s="833" t="s">
        <v>27</v>
      </c>
      <c r="L5" s="2583" t="s">
        <v>452</v>
      </c>
      <c r="M5" s="2483" t="s">
        <v>100</v>
      </c>
    </row>
    <row r="6" spans="1:13" ht="12.75" customHeight="1">
      <c r="B6" s="2451"/>
      <c r="C6" s="2452"/>
      <c r="D6" s="2453"/>
      <c r="E6" s="1702" t="s">
        <v>592</v>
      </c>
      <c r="F6" s="1702" t="s">
        <v>593</v>
      </c>
      <c r="G6" s="1851" t="s">
        <v>594</v>
      </c>
      <c r="H6" s="1851" t="s">
        <v>7</v>
      </c>
      <c r="I6" s="1851" t="s">
        <v>6</v>
      </c>
      <c r="J6" s="86" t="s">
        <v>8</v>
      </c>
      <c r="K6" s="834" t="s">
        <v>34</v>
      </c>
      <c r="L6" s="2584"/>
      <c r="M6" s="2484"/>
    </row>
    <row r="7" spans="1:13" ht="12.75" customHeight="1">
      <c r="B7" s="2451"/>
      <c r="C7" s="2452"/>
      <c r="D7" s="2453"/>
      <c r="E7" s="2570" t="s">
        <v>37</v>
      </c>
      <c r="F7" s="2571"/>
      <c r="G7" s="2571"/>
      <c r="H7" s="2571"/>
      <c r="I7" s="2572"/>
      <c r="J7" s="2573"/>
      <c r="K7" s="835" t="s">
        <v>44</v>
      </c>
      <c r="L7" s="2584"/>
      <c r="M7" s="2484"/>
    </row>
    <row r="8" spans="1:13" ht="12.75" customHeight="1">
      <c r="B8" s="2451"/>
      <c r="C8" s="2452"/>
      <c r="D8" s="2453"/>
      <c r="E8" s="1705">
        <f>' kalendarz A'!$F$31</f>
        <v>32</v>
      </c>
      <c r="F8" s="1705">
        <f>' kalendarz A'!$F$31</f>
        <v>32</v>
      </c>
      <c r="G8" s="1853">
        <f>' kalendarz A'!$F$31</f>
        <v>32</v>
      </c>
      <c r="H8" s="1853">
        <f>' kalendarz A'!$F$31</f>
        <v>32</v>
      </c>
      <c r="I8" s="1853">
        <f>' kalendarz A'!$F$31</f>
        <v>32</v>
      </c>
      <c r="J8" s="1458">
        <f>' kalendarz A'!$F$32</f>
        <v>16</v>
      </c>
      <c r="K8" s="834" t="s">
        <v>38</v>
      </c>
      <c r="L8" s="2584"/>
      <c r="M8" s="2484"/>
    </row>
    <row r="9" spans="1:13" ht="16.5" customHeight="1" thickBot="1">
      <c r="B9" s="2454"/>
      <c r="C9" s="2455"/>
      <c r="D9" s="2456"/>
      <c r="E9" s="2581" t="s">
        <v>531</v>
      </c>
      <c r="F9" s="2571"/>
      <c r="G9" s="2571"/>
      <c r="H9" s="2571"/>
      <c r="I9" s="2581"/>
      <c r="J9" s="2582"/>
      <c r="K9" s="836" t="s">
        <v>40</v>
      </c>
      <c r="L9" s="2585"/>
      <c r="M9" s="2485"/>
    </row>
    <row r="10" spans="1:13" ht="27" customHeight="1" thickBot="1">
      <c r="B10" s="252"/>
      <c r="C10" s="602"/>
      <c r="D10" s="251" t="s">
        <v>247</v>
      </c>
      <c r="E10" s="1834">
        <f t="shared" ref="E10:J10" si="0">E11+E12</f>
        <v>0</v>
      </c>
      <c r="F10" s="1834">
        <f t="shared" si="0"/>
        <v>0</v>
      </c>
      <c r="G10" s="1834">
        <f t="shared" si="0"/>
        <v>0</v>
      </c>
      <c r="H10" s="1834">
        <f t="shared" si="0"/>
        <v>0</v>
      </c>
      <c r="I10" s="1834">
        <f t="shared" si="0"/>
        <v>0</v>
      </c>
      <c r="J10" s="516">
        <f t="shared" si="0"/>
        <v>0</v>
      </c>
      <c r="K10" s="837">
        <f t="shared" ref="K10:K21" si="1">SUM(E10:J10)</f>
        <v>0</v>
      </c>
      <c r="L10" s="809">
        <f>SUM(L11:L12)</f>
        <v>0</v>
      </c>
      <c r="M10" s="781"/>
    </row>
    <row r="11" spans="1:13" ht="14.25" customHeight="1">
      <c r="B11" s="2559" t="s">
        <v>601</v>
      </c>
      <c r="C11" s="2560"/>
      <c r="D11" s="2586"/>
      <c r="E11" s="1858">
        <f t="shared" ref="E11:J11" si="2">SUM(E13:E19)</f>
        <v>0</v>
      </c>
      <c r="F11" s="1858">
        <f t="shared" si="2"/>
        <v>0</v>
      </c>
      <c r="G11" s="1858">
        <f t="shared" si="2"/>
        <v>0</v>
      </c>
      <c r="H11" s="1858">
        <f t="shared" si="2"/>
        <v>0</v>
      </c>
      <c r="I11" s="1858">
        <f t="shared" si="2"/>
        <v>0</v>
      </c>
      <c r="J11" s="528">
        <f t="shared" si="2"/>
        <v>0</v>
      </c>
      <c r="K11" s="839">
        <f t="shared" si="1"/>
        <v>0</v>
      </c>
      <c r="L11" s="820">
        <f>E11*$E$8+I11*$I$8+J11*$J$8+H$8*H11</f>
        <v>0</v>
      </c>
      <c r="M11" s="782"/>
    </row>
    <row r="12" spans="1:13" ht="14.25" customHeight="1">
      <c r="B12" s="1222"/>
      <c r="C12" s="1066"/>
      <c r="D12" s="1223" t="s">
        <v>580</v>
      </c>
      <c r="E12" s="1858">
        <f t="shared" ref="E12:J12" si="3">SUM(E20:E35)</f>
        <v>0</v>
      </c>
      <c r="F12" s="1859">
        <f t="shared" si="3"/>
        <v>0</v>
      </c>
      <c r="G12" s="1859">
        <f t="shared" si="3"/>
        <v>0</v>
      </c>
      <c r="H12" s="1859">
        <f t="shared" si="3"/>
        <v>0</v>
      </c>
      <c r="I12" s="1859">
        <f t="shared" si="3"/>
        <v>0</v>
      </c>
      <c r="J12" s="1225">
        <f t="shared" si="3"/>
        <v>0</v>
      </c>
      <c r="K12" s="1226">
        <f t="shared" si="1"/>
        <v>0</v>
      </c>
      <c r="L12" s="817">
        <f>E12*$E$8+I12*$I$8+J12*$J$8+H$8*H12</f>
        <v>0</v>
      </c>
      <c r="M12" s="1227"/>
    </row>
    <row r="13" spans="1:13" s="94" customFormat="1" ht="14.25" customHeight="1">
      <c r="B13" s="2562" t="s">
        <v>600</v>
      </c>
      <c r="C13" s="1028">
        <v>1</v>
      </c>
      <c r="D13" s="1029"/>
      <c r="E13" s="876"/>
      <c r="F13" s="1688"/>
      <c r="G13" s="1854"/>
      <c r="H13" s="1854"/>
      <c r="I13" s="1854"/>
      <c r="J13" s="652"/>
      <c r="K13" s="843">
        <f t="shared" si="1"/>
        <v>0</v>
      </c>
      <c r="L13" s="823">
        <f t="shared" ref="L13:L35" si="4">E13*$E$8+I13*$I$8+J13*$J$8+H$8*H13</f>
        <v>0</v>
      </c>
      <c r="M13" s="1030"/>
    </row>
    <row r="14" spans="1:13" s="94" customFormat="1" ht="14.25" customHeight="1">
      <c r="B14" s="2562"/>
      <c r="C14" s="1028">
        <v>2</v>
      </c>
      <c r="D14" s="779"/>
      <c r="E14" s="878"/>
      <c r="F14" s="878"/>
      <c r="G14" s="1855"/>
      <c r="H14" s="1855"/>
      <c r="I14" s="1855"/>
      <c r="J14" s="547"/>
      <c r="K14" s="846">
        <f t="shared" si="1"/>
        <v>0</v>
      </c>
      <c r="L14" s="820">
        <f t="shared" si="4"/>
        <v>0</v>
      </c>
      <c r="M14" s="607"/>
    </row>
    <row r="15" spans="1:13" s="94" customFormat="1" ht="14.25" customHeight="1">
      <c r="B15" s="2562"/>
      <c r="C15" s="1028">
        <v>3</v>
      </c>
      <c r="D15" s="779"/>
      <c r="E15" s="878"/>
      <c r="F15" s="878"/>
      <c r="G15" s="1855"/>
      <c r="H15" s="1855"/>
      <c r="I15" s="1855"/>
      <c r="J15" s="547"/>
      <c r="K15" s="846">
        <f t="shared" si="1"/>
        <v>0</v>
      </c>
      <c r="L15" s="820">
        <f t="shared" si="4"/>
        <v>0</v>
      </c>
      <c r="M15" s="607"/>
    </row>
    <row r="16" spans="1:13" s="94" customFormat="1" ht="14.25" customHeight="1">
      <c r="B16" s="2562"/>
      <c r="C16" s="791">
        <v>4</v>
      </c>
      <c r="D16" s="779"/>
      <c r="E16" s="878"/>
      <c r="F16" s="878"/>
      <c r="G16" s="1855"/>
      <c r="H16" s="1855"/>
      <c r="I16" s="1855"/>
      <c r="J16" s="547"/>
      <c r="K16" s="846">
        <f t="shared" si="1"/>
        <v>0</v>
      </c>
      <c r="L16" s="820">
        <f t="shared" si="4"/>
        <v>0</v>
      </c>
      <c r="M16" s="607"/>
    </row>
    <row r="17" spans="2:13" s="94" customFormat="1" ht="14.25" customHeight="1">
      <c r="B17" s="2562"/>
      <c r="C17" s="791">
        <v>5</v>
      </c>
      <c r="D17" s="779"/>
      <c r="E17" s="878"/>
      <c r="F17" s="878"/>
      <c r="G17" s="1855"/>
      <c r="H17" s="1855"/>
      <c r="I17" s="1855"/>
      <c r="J17" s="547"/>
      <c r="K17" s="846">
        <f t="shared" si="1"/>
        <v>0</v>
      </c>
      <c r="L17" s="820">
        <f t="shared" si="4"/>
        <v>0</v>
      </c>
      <c r="M17" s="607"/>
    </row>
    <row r="18" spans="2:13" s="94" customFormat="1" ht="14.25" customHeight="1">
      <c r="B18" s="2562"/>
      <c r="C18" s="791">
        <v>6</v>
      </c>
      <c r="D18" s="779"/>
      <c r="E18" s="878"/>
      <c r="F18" s="878"/>
      <c r="G18" s="1855"/>
      <c r="H18" s="1855"/>
      <c r="I18" s="1855"/>
      <c r="J18" s="547"/>
      <c r="K18" s="846">
        <f t="shared" si="1"/>
        <v>0</v>
      </c>
      <c r="L18" s="820">
        <f t="shared" si="4"/>
        <v>0</v>
      </c>
      <c r="M18" s="607"/>
    </row>
    <row r="19" spans="2:13" s="94" customFormat="1" ht="14.25" customHeight="1">
      <c r="B19" s="2563"/>
      <c r="C19" s="792">
        <v>7</v>
      </c>
      <c r="D19" s="780"/>
      <c r="E19" s="1704"/>
      <c r="F19" s="1704"/>
      <c r="G19" s="1856"/>
      <c r="H19" s="1856"/>
      <c r="I19" s="1856"/>
      <c r="J19" s="644"/>
      <c r="K19" s="847">
        <f t="shared" si="1"/>
        <v>0</v>
      </c>
      <c r="L19" s="817">
        <f t="shared" si="4"/>
        <v>0</v>
      </c>
      <c r="M19" s="646"/>
    </row>
    <row r="20" spans="2:13" s="94" customFormat="1" ht="14.25" customHeight="1">
      <c r="B20" s="2564" t="s">
        <v>758</v>
      </c>
      <c r="C20" s="790">
        <v>1</v>
      </c>
      <c r="D20" s="1374"/>
      <c r="E20" s="1688"/>
      <c r="F20" s="1688"/>
      <c r="G20" s="1854"/>
      <c r="H20" s="1833"/>
      <c r="I20" s="1833"/>
      <c r="J20" s="541"/>
      <c r="K20" s="845">
        <f t="shared" si="1"/>
        <v>0</v>
      </c>
      <c r="L20" s="823">
        <f t="shared" si="4"/>
        <v>0</v>
      </c>
      <c r="M20" s="642"/>
    </row>
    <row r="21" spans="2:13" s="94" customFormat="1" ht="14.25" customHeight="1">
      <c r="B21" s="2562"/>
      <c r="C21" s="1028">
        <v>2</v>
      </c>
      <c r="D21" s="779"/>
      <c r="E21" s="878"/>
      <c r="F21" s="878"/>
      <c r="G21" s="1855"/>
      <c r="H21" s="1855"/>
      <c r="I21" s="1855"/>
      <c r="J21" s="547"/>
      <c r="K21" s="846">
        <f t="shared" si="1"/>
        <v>0</v>
      </c>
      <c r="L21" s="820">
        <f t="shared" si="4"/>
        <v>0</v>
      </c>
      <c r="M21" s="607"/>
    </row>
    <row r="22" spans="2:13" s="94" customFormat="1" ht="14.25" customHeight="1">
      <c r="B22" s="2562"/>
      <c r="C22" s="1028">
        <v>3</v>
      </c>
      <c r="D22" s="779"/>
      <c r="E22" s="878"/>
      <c r="F22" s="878"/>
      <c r="G22" s="1855"/>
      <c r="H22" s="1855"/>
      <c r="I22" s="1855"/>
      <c r="J22" s="547"/>
      <c r="K22" s="846">
        <f t="shared" ref="K22:K31" si="5">SUM(E22:J22)</f>
        <v>0</v>
      </c>
      <c r="L22" s="820">
        <f t="shared" ref="L22:L31" si="6">E22*$E$8+I22*$I$8+J22*$J$8+H$8*H22</f>
        <v>0</v>
      </c>
      <c r="M22" s="607"/>
    </row>
    <row r="23" spans="2:13" s="94" customFormat="1" ht="14.25" customHeight="1">
      <c r="B23" s="2562"/>
      <c r="C23" s="1028">
        <v>4</v>
      </c>
      <c r="D23" s="779"/>
      <c r="E23" s="878"/>
      <c r="F23" s="878"/>
      <c r="G23" s="1855"/>
      <c r="H23" s="1855"/>
      <c r="I23" s="1855"/>
      <c r="J23" s="547"/>
      <c r="K23" s="846">
        <f t="shared" si="5"/>
        <v>0</v>
      </c>
      <c r="L23" s="820">
        <f t="shared" si="6"/>
        <v>0</v>
      </c>
      <c r="M23" s="607"/>
    </row>
    <row r="24" spans="2:13" s="94" customFormat="1" ht="14.25" customHeight="1">
      <c r="B24" s="2562"/>
      <c r="C24" s="1028">
        <v>5</v>
      </c>
      <c r="D24" s="779"/>
      <c r="E24" s="878"/>
      <c r="F24" s="878"/>
      <c r="G24" s="1855"/>
      <c r="H24" s="1855"/>
      <c r="I24" s="1855"/>
      <c r="J24" s="547"/>
      <c r="K24" s="846">
        <f>SUM(E24:J24)</f>
        <v>0</v>
      </c>
      <c r="L24" s="820">
        <f>E24*$E$8+I24*$I$8+J24*$J$8+H$8*H24</f>
        <v>0</v>
      </c>
      <c r="M24" s="607"/>
    </row>
    <row r="25" spans="2:13" s="94" customFormat="1" ht="14.25" customHeight="1">
      <c r="B25" s="2562"/>
      <c r="C25" s="1028">
        <v>6</v>
      </c>
      <c r="D25" s="779"/>
      <c r="E25" s="878"/>
      <c r="F25" s="878"/>
      <c r="G25" s="1855"/>
      <c r="H25" s="1855"/>
      <c r="I25" s="1855"/>
      <c r="J25" s="547"/>
      <c r="K25" s="846">
        <f>SUM(E25:J25)</f>
        <v>0</v>
      </c>
      <c r="L25" s="820">
        <f>E25*$E$8+I25*$I$8+J25*$J$8+H$8*H25</f>
        <v>0</v>
      </c>
      <c r="M25" s="607"/>
    </row>
    <row r="26" spans="2:13" s="94" customFormat="1" ht="14.25" customHeight="1">
      <c r="B26" s="2562"/>
      <c r="C26" s="1028">
        <v>7</v>
      </c>
      <c r="D26" s="779"/>
      <c r="E26" s="878"/>
      <c r="F26" s="878"/>
      <c r="G26" s="1855"/>
      <c r="H26" s="1855"/>
      <c r="I26" s="1855"/>
      <c r="J26" s="547"/>
      <c r="K26" s="846">
        <f>SUM(E26:J26)</f>
        <v>0</v>
      </c>
      <c r="L26" s="820">
        <f>E26*$E$8+I26*$I$8+J26*$J$8+H$8*H26</f>
        <v>0</v>
      </c>
      <c r="M26" s="607"/>
    </row>
    <row r="27" spans="2:13" s="94" customFormat="1" ht="14.25" customHeight="1">
      <c r="B27" s="2562"/>
      <c r="C27" s="1028">
        <v>8</v>
      </c>
      <c r="D27" s="779"/>
      <c r="E27" s="878"/>
      <c r="F27" s="878"/>
      <c r="G27" s="1855"/>
      <c r="H27" s="1855"/>
      <c r="I27" s="1855"/>
      <c r="J27" s="547"/>
      <c r="K27" s="846">
        <f>SUM(E27:J27)</f>
        <v>0</v>
      </c>
      <c r="L27" s="820">
        <f>E27*$E$8+I27*$I$8+J27*$J$8+H$8*H27</f>
        <v>0</v>
      </c>
      <c r="M27" s="607"/>
    </row>
    <row r="28" spans="2:13" s="94" customFormat="1" ht="14.25" customHeight="1">
      <c r="B28" s="2562"/>
      <c r="C28" s="1028">
        <v>9</v>
      </c>
      <c r="D28" s="779"/>
      <c r="E28" s="878"/>
      <c r="F28" s="878"/>
      <c r="G28" s="1855"/>
      <c r="H28" s="1855"/>
      <c r="I28" s="1855"/>
      <c r="J28" s="547"/>
      <c r="K28" s="846">
        <f>SUM(E28:J28)</f>
        <v>0</v>
      </c>
      <c r="L28" s="820">
        <f>E28*$E$8+I28*$I$8+J28*$J$8+H$8*H28</f>
        <v>0</v>
      </c>
      <c r="M28" s="607"/>
    </row>
    <row r="29" spans="2:13" s="94" customFormat="1" ht="14.25" customHeight="1">
      <c r="B29" s="2562"/>
      <c r="C29" s="1028">
        <v>10</v>
      </c>
      <c r="D29" s="779"/>
      <c r="E29" s="878"/>
      <c r="F29" s="878"/>
      <c r="G29" s="1855"/>
      <c r="H29" s="1855"/>
      <c r="I29" s="1855"/>
      <c r="J29" s="547"/>
      <c r="K29" s="846">
        <f t="shared" si="5"/>
        <v>0</v>
      </c>
      <c r="L29" s="820">
        <f t="shared" si="6"/>
        <v>0</v>
      </c>
      <c r="M29" s="607"/>
    </row>
    <row r="30" spans="2:13" s="94" customFormat="1" ht="14.25" customHeight="1">
      <c r="B30" s="2562"/>
      <c r="C30" s="1028">
        <v>11</v>
      </c>
      <c r="D30" s="779"/>
      <c r="E30" s="878"/>
      <c r="F30" s="878"/>
      <c r="G30" s="1855"/>
      <c r="H30" s="1855"/>
      <c r="I30" s="1855"/>
      <c r="J30" s="547"/>
      <c r="K30" s="846">
        <f t="shared" si="5"/>
        <v>0</v>
      </c>
      <c r="L30" s="820">
        <f t="shared" si="6"/>
        <v>0</v>
      </c>
      <c r="M30" s="607"/>
    </row>
    <row r="31" spans="2:13" s="94" customFormat="1" ht="14.25" customHeight="1">
      <c r="B31" s="2562"/>
      <c r="C31" s="1028">
        <v>12</v>
      </c>
      <c r="D31" s="779"/>
      <c r="E31" s="878"/>
      <c r="F31" s="878"/>
      <c r="G31" s="1855"/>
      <c r="H31" s="1855"/>
      <c r="I31" s="1855"/>
      <c r="J31" s="547"/>
      <c r="K31" s="846">
        <f t="shared" si="5"/>
        <v>0</v>
      </c>
      <c r="L31" s="820">
        <f t="shared" si="6"/>
        <v>0</v>
      </c>
      <c r="M31" s="607"/>
    </row>
    <row r="32" spans="2:13" s="94" customFormat="1" ht="14.25" customHeight="1">
      <c r="B32" s="2562"/>
      <c r="C32" s="1028">
        <v>13</v>
      </c>
      <c r="D32" s="779"/>
      <c r="E32" s="878"/>
      <c r="F32" s="878"/>
      <c r="G32" s="1855"/>
      <c r="H32" s="1855"/>
      <c r="I32" s="1855"/>
      <c r="J32" s="989"/>
      <c r="K32" s="1048">
        <f>SUM(E32:J32)</f>
        <v>0</v>
      </c>
      <c r="L32" s="820">
        <f t="shared" si="4"/>
        <v>0</v>
      </c>
      <c r="M32" s="607"/>
    </row>
    <row r="33" spans="1:13" s="94" customFormat="1" ht="14.25" customHeight="1">
      <c r="B33" s="2562"/>
      <c r="C33" s="1028">
        <v>14</v>
      </c>
      <c r="D33" s="779"/>
      <c r="E33" s="878"/>
      <c r="F33" s="878"/>
      <c r="G33" s="1855"/>
      <c r="H33" s="1855"/>
      <c r="I33" s="1855"/>
      <c r="J33" s="989"/>
      <c r="K33" s="1049">
        <f>SUM(E33:J33)</f>
        <v>0</v>
      </c>
      <c r="L33" s="820">
        <f t="shared" si="4"/>
        <v>0</v>
      </c>
      <c r="M33" s="607"/>
    </row>
    <row r="34" spans="1:13" s="94" customFormat="1" ht="14.25" customHeight="1">
      <c r="B34" s="2562"/>
      <c r="C34" s="1028">
        <v>15</v>
      </c>
      <c r="D34" s="779"/>
      <c r="E34" s="878"/>
      <c r="F34" s="878"/>
      <c r="G34" s="1855"/>
      <c r="H34" s="1855"/>
      <c r="I34" s="1855"/>
      <c r="J34" s="989"/>
      <c r="K34" s="1048">
        <f>SUM(E34:J34)</f>
        <v>0</v>
      </c>
      <c r="L34" s="820">
        <f t="shared" si="4"/>
        <v>0</v>
      </c>
      <c r="M34" s="607"/>
    </row>
    <row r="35" spans="1:13" s="94" customFormat="1" ht="14.25" customHeight="1" thickBot="1">
      <c r="B35" s="2565"/>
      <c r="C35" s="1037">
        <v>16</v>
      </c>
      <c r="D35" s="1375"/>
      <c r="E35" s="1696"/>
      <c r="F35" s="1696"/>
      <c r="G35" s="1857"/>
      <c r="H35" s="1857"/>
      <c r="I35" s="1857"/>
      <c r="J35" s="991"/>
      <c r="K35" s="1050">
        <f>SUM(E35:J35)</f>
        <v>0</v>
      </c>
      <c r="L35" s="824">
        <f t="shared" si="4"/>
        <v>0</v>
      </c>
      <c r="M35" s="1040"/>
    </row>
    <row r="36" spans="1:13">
      <c r="B36" s="10" t="s">
        <v>757</v>
      </c>
      <c r="C36" s="10"/>
      <c r="D36" s="1202"/>
      <c r="E36" s="1203"/>
      <c r="F36" s="1256"/>
      <c r="G36" s="1256"/>
      <c r="H36" s="1203"/>
      <c r="I36" s="1203"/>
      <c r="J36" s="1203"/>
      <c r="K36" s="1203"/>
      <c r="L36" s="1203"/>
    </row>
    <row r="37" spans="1:13">
      <c r="D37" s="2442"/>
      <c r="E37" s="2443"/>
      <c r="F37" s="2443"/>
      <c r="G37" s="2443"/>
      <c r="H37" s="2443"/>
      <c r="I37" s="2443"/>
      <c r="J37" s="2443"/>
      <c r="K37" s="2444"/>
      <c r="L37" s="2444"/>
    </row>
    <row r="38" spans="1:13">
      <c r="D38" s="2445"/>
      <c r="E38" s="2443"/>
      <c r="F38" s="2443"/>
      <c r="G38" s="2443"/>
      <c r="H38" s="2443"/>
      <c r="I38" s="2443"/>
      <c r="J38" s="2443"/>
      <c r="K38" s="2443"/>
      <c r="L38" s="2443"/>
    </row>
    <row r="39" spans="1:13" ht="15.35">
      <c r="B39" s="1498"/>
      <c r="C39" s="1498"/>
      <c r="D39" s="1498"/>
      <c r="E39" s="11"/>
      <c r="F39" s="11"/>
      <c r="G39" s="11"/>
      <c r="H39" s="11"/>
      <c r="I39" s="11"/>
      <c r="J39" s="12"/>
      <c r="K39" s="11"/>
      <c r="L39" s="11"/>
    </row>
    <row r="40" spans="1:13">
      <c r="D40" s="6"/>
      <c r="E40" s="6"/>
      <c r="F40" s="6"/>
      <c r="G40" s="6"/>
      <c r="H40" s="6"/>
      <c r="I40" s="6"/>
      <c r="J40" s="7"/>
      <c r="K40" s="6"/>
      <c r="L40" s="6"/>
    </row>
    <row r="41" spans="1:13">
      <c r="D41" s="6"/>
      <c r="E41" s="6"/>
      <c r="F41" s="6"/>
      <c r="G41" s="6"/>
      <c r="H41" s="6"/>
      <c r="I41" s="6"/>
      <c r="J41" s="7"/>
      <c r="K41" s="6"/>
      <c r="L41" s="6"/>
    </row>
    <row r="42" spans="1:13">
      <c r="D42" s="6"/>
      <c r="E42" s="6"/>
      <c r="F42" s="6"/>
      <c r="G42" s="6"/>
      <c r="H42" s="6"/>
      <c r="I42" s="6"/>
      <c r="J42" s="7"/>
      <c r="K42" s="6"/>
      <c r="L42" s="6"/>
    </row>
    <row r="43" spans="1:13" s="596" customFormat="1">
      <c r="A43" s="5"/>
      <c r="B43" s="5"/>
      <c r="C43" s="5"/>
      <c r="D43" s="10"/>
      <c r="E43" s="10"/>
      <c r="F43" s="10"/>
      <c r="G43" s="10"/>
      <c r="H43" s="10"/>
      <c r="I43" s="10"/>
      <c r="J43" s="10"/>
      <c r="K43" s="10"/>
      <c r="L43" s="10"/>
    </row>
  </sheetData>
  <sheetProtection algorithmName="SHA-512" hashValue="wvJF9cSHbiC3U14bVrw7hsux+SoTXnzNqOmy44mYspYGi6MszpdNMTFnzxu7LhLC07lwVBDvNb9h8zLxm4XveQ==" saltValue="YL5Y+blBnPmaWbbXzGFyiw==" spinCount="100000" sheet="1" objects="1" scenarios="1" formatRows="0"/>
  <mergeCells count="14">
    <mergeCell ref="C2:K2"/>
    <mergeCell ref="B4:M4"/>
    <mergeCell ref="B5:D9"/>
    <mergeCell ref="E5:J5"/>
    <mergeCell ref="L5:L9"/>
    <mergeCell ref="M5:M9"/>
    <mergeCell ref="E7:J7"/>
    <mergeCell ref="E9:J9"/>
    <mergeCell ref="A3:C3"/>
    <mergeCell ref="B20:B35"/>
    <mergeCell ref="D37:L37"/>
    <mergeCell ref="D38:L38"/>
    <mergeCell ref="B11:D11"/>
    <mergeCell ref="B13:B19"/>
  </mergeCells>
  <printOptions horizontalCentered="1"/>
  <pageMargins left="1.1417322834645669" right="0.11811023622047245" top="0.51181102362204722" bottom="0.70866141732283472" header="0.51181102362204722" footer="0.51181102362204722"/>
  <pageSetup paperSize="9" scale="85" orientation="portrait" horizontalDpi="4294967293" verticalDpi="4294967293" r:id="rId1"/>
  <headerFooter alignWithMargins="0">
    <oddFooter>&amp;L&amp;7CEA - arkusz organizacyjny na rok szkolny 2021/2022    nr teczki: &amp;F</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200-000000000000}">
          <x14:formula1>
            <xm:f>słownik!$D$24:$D$48</xm:f>
          </x14:formula1>
          <xm:sqref>D13:D19</xm:sqref>
        </x14:dataValidation>
        <x14:dataValidation type="list" allowBlank="1" showInputMessage="1" showErrorMessage="1" xr:uid="{00000000-0002-0000-1200-000001000000}">
          <x14:formula1>
            <xm:f>słownik!$A$2:$A$64</xm:f>
          </x14:formula1>
          <xm:sqref>D20:D35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0"/>
  <sheetViews>
    <sheetView showGridLines="0" view="pageBreakPreview" topLeftCell="C1" zoomScale="90" zoomScaleNormal="90" zoomScaleSheetLayoutView="90" workbookViewId="0">
      <selection activeCell="I42" sqref="I42"/>
    </sheetView>
  </sheetViews>
  <sheetFormatPr defaultRowHeight="12.7"/>
  <cols>
    <col min="1" max="1" width="30.41015625" customWidth="1"/>
    <col min="2" max="2" width="27.1171875" style="467" customWidth="1"/>
    <col min="3" max="3" width="2.87890625" customWidth="1"/>
    <col min="4" max="4" width="24.29296875" customWidth="1"/>
    <col min="5" max="5" width="5" customWidth="1"/>
    <col min="6" max="6" width="2.87890625" customWidth="1"/>
    <col min="7" max="7" width="17.87890625" customWidth="1"/>
    <col min="8" max="8" width="4.87890625" customWidth="1"/>
    <col min="9" max="9" width="23.87890625" customWidth="1"/>
    <col min="10" max="10" width="4.29296875" customWidth="1"/>
    <col min="11" max="11" width="3.87890625" customWidth="1"/>
    <col min="12" max="12" width="2.5859375" customWidth="1"/>
    <col min="13" max="13" width="58.703125" customWidth="1"/>
    <col min="14" max="15" width="11" customWidth="1"/>
    <col min="16" max="16" width="10.1171875" customWidth="1"/>
  </cols>
  <sheetData>
    <row r="1" spans="1:14" s="369" customFormat="1" ht="32.25" customHeight="1">
      <c r="A1" s="1936" t="s">
        <v>136</v>
      </c>
      <c r="B1" s="1937"/>
      <c r="C1" s="367"/>
      <c r="D1" s="1936" t="s">
        <v>198</v>
      </c>
      <c r="E1" s="1937"/>
      <c r="F1" s="367"/>
      <c r="G1" s="676" t="s">
        <v>33</v>
      </c>
      <c r="H1" s="368"/>
      <c r="I1" s="1936" t="s">
        <v>172</v>
      </c>
      <c r="J1" s="1937"/>
      <c r="K1" s="367"/>
      <c r="L1" s="367"/>
      <c r="M1" s="1936" t="s">
        <v>667</v>
      </c>
      <c r="N1" s="1937"/>
    </row>
    <row r="2" spans="1:14" ht="15.75" customHeight="1">
      <c r="A2" s="583"/>
      <c r="B2" s="1258"/>
      <c r="C2" s="18"/>
      <c r="D2" s="583"/>
      <c r="E2" s="314"/>
      <c r="F2" s="18"/>
      <c r="G2" s="324"/>
      <c r="H2" s="325"/>
      <c r="I2" s="583"/>
      <c r="J2" s="314"/>
      <c r="K2" s="18"/>
      <c r="L2" s="18"/>
      <c r="M2" s="945"/>
      <c r="N2" s="942"/>
    </row>
    <row r="3" spans="1:14" ht="12.75" customHeight="1">
      <c r="A3" s="327" t="s">
        <v>202</v>
      </c>
      <c r="B3" s="1259" t="s">
        <v>201</v>
      </c>
      <c r="C3" s="325"/>
      <c r="D3" s="583" t="s">
        <v>737</v>
      </c>
      <c r="E3" s="584" t="s">
        <v>718</v>
      </c>
      <c r="F3" s="18"/>
      <c r="G3" s="324" t="s">
        <v>775</v>
      </c>
      <c r="H3" s="325"/>
      <c r="I3" s="514" t="s">
        <v>169</v>
      </c>
      <c r="J3" s="329" t="s">
        <v>173</v>
      </c>
      <c r="K3" s="18"/>
      <c r="L3" s="18"/>
      <c r="M3" s="1391" t="s">
        <v>668</v>
      </c>
      <c r="N3" s="942" t="s">
        <v>669</v>
      </c>
    </row>
    <row r="4" spans="1:14" ht="12.75" customHeight="1">
      <c r="A4" s="327" t="s">
        <v>166</v>
      </c>
      <c r="B4" s="1259" t="s">
        <v>149</v>
      </c>
      <c r="C4" s="325"/>
      <c r="D4" s="583" t="s">
        <v>197</v>
      </c>
      <c r="E4" s="584" t="s">
        <v>195</v>
      </c>
      <c r="F4" s="18"/>
      <c r="G4" s="324" t="s">
        <v>776</v>
      </c>
      <c r="H4" s="325"/>
      <c r="I4" s="514" t="s">
        <v>170</v>
      </c>
      <c r="J4" s="329" t="s">
        <v>174</v>
      </c>
      <c r="K4" s="18"/>
      <c r="L4" s="18"/>
      <c r="M4" s="1391" t="s">
        <v>670</v>
      </c>
      <c r="N4" s="942" t="s">
        <v>671</v>
      </c>
    </row>
    <row r="5" spans="1:14" ht="12.75" customHeight="1">
      <c r="A5" s="327" t="s">
        <v>59</v>
      </c>
      <c r="B5" s="1259" t="s">
        <v>147</v>
      </c>
      <c r="C5" s="325"/>
      <c r="D5" s="583" t="s">
        <v>215</v>
      </c>
      <c r="E5" s="584" t="s">
        <v>216</v>
      </c>
      <c r="F5" s="18"/>
      <c r="G5" s="324" t="s">
        <v>66</v>
      </c>
      <c r="H5" s="325"/>
      <c r="I5" s="514" t="s">
        <v>171</v>
      </c>
      <c r="J5" s="329" t="s">
        <v>175</v>
      </c>
      <c r="K5" s="18"/>
      <c r="L5" s="18"/>
      <c r="M5" s="946" t="s">
        <v>482</v>
      </c>
      <c r="N5" s="942" t="s">
        <v>481</v>
      </c>
    </row>
    <row r="6" spans="1:14" ht="12.75" customHeight="1">
      <c r="A6" s="327" t="s">
        <v>134</v>
      </c>
      <c r="B6" s="1259" t="s">
        <v>804</v>
      </c>
      <c r="C6" s="325"/>
      <c r="D6" s="583" t="s">
        <v>358</v>
      </c>
      <c r="E6" s="584" t="s">
        <v>357</v>
      </c>
      <c r="F6" s="18"/>
      <c r="G6" s="324" t="s">
        <v>68</v>
      </c>
      <c r="H6" s="325"/>
      <c r="I6" s="514" t="s">
        <v>176</v>
      </c>
      <c r="J6" s="329" t="s">
        <v>178</v>
      </c>
      <c r="K6" s="18"/>
      <c r="L6" s="18"/>
      <c r="M6" s="946" t="s">
        <v>772</v>
      </c>
      <c r="N6" s="942" t="s">
        <v>773</v>
      </c>
    </row>
    <row r="7" spans="1:14" ht="12.75" customHeight="1">
      <c r="A7" s="453" t="s">
        <v>379</v>
      </c>
      <c r="B7" s="1259" t="s">
        <v>803</v>
      </c>
      <c r="C7" s="325"/>
      <c r="D7" s="583" t="s">
        <v>604</v>
      </c>
      <c r="E7" s="584" t="s">
        <v>193</v>
      </c>
      <c r="F7" s="18"/>
      <c r="G7" s="1265" t="s">
        <v>595</v>
      </c>
      <c r="H7" s="325"/>
      <c r="I7" s="514" t="s">
        <v>177</v>
      </c>
      <c r="J7" s="329" t="s">
        <v>179</v>
      </c>
      <c r="K7" s="18"/>
      <c r="L7" s="18"/>
      <c r="M7" s="946" t="s">
        <v>483</v>
      </c>
      <c r="N7" s="942" t="s">
        <v>500</v>
      </c>
    </row>
    <row r="8" spans="1:14">
      <c r="A8" s="327" t="s">
        <v>165</v>
      </c>
      <c r="B8" s="1259" t="s">
        <v>153</v>
      </c>
      <c r="C8" s="325"/>
      <c r="D8" s="944" t="s">
        <v>359</v>
      </c>
      <c r="E8" s="584" t="s">
        <v>730</v>
      </c>
      <c r="F8" s="18"/>
      <c r="G8" s="677"/>
      <c r="H8" s="18"/>
      <c r="I8" s="514" t="s">
        <v>180</v>
      </c>
      <c r="J8" s="329" t="s">
        <v>181</v>
      </c>
      <c r="K8" s="18"/>
      <c r="L8" s="18"/>
      <c r="M8" s="946" t="s">
        <v>484</v>
      </c>
      <c r="N8" s="942" t="s">
        <v>501</v>
      </c>
    </row>
    <row r="9" spans="1:14">
      <c r="A9" s="327" t="s">
        <v>381</v>
      </c>
      <c r="B9" s="1259" t="s">
        <v>382</v>
      </c>
      <c r="C9" s="325"/>
      <c r="D9" s="944" t="s">
        <v>196</v>
      </c>
      <c r="E9" s="584" t="s">
        <v>154</v>
      </c>
      <c r="F9" s="18"/>
      <c r="G9" s="941"/>
      <c r="H9" s="18"/>
      <c r="I9" s="1393"/>
      <c r="J9" s="1394"/>
      <c r="K9" s="18"/>
      <c r="L9" s="18"/>
      <c r="M9" s="946" t="s">
        <v>485</v>
      </c>
      <c r="N9" s="942" t="s">
        <v>502</v>
      </c>
    </row>
    <row r="10" spans="1:14" ht="12.75" customHeight="1">
      <c r="A10" s="327" t="s">
        <v>474</v>
      </c>
      <c r="B10" s="1259" t="s">
        <v>146</v>
      </c>
      <c r="C10" s="325"/>
      <c r="D10" s="944" t="s">
        <v>360</v>
      </c>
      <c r="E10" s="584" t="s">
        <v>731</v>
      </c>
      <c r="F10" s="18"/>
      <c r="G10" s="2683" t="s">
        <v>424</v>
      </c>
      <c r="H10" s="18"/>
      <c r="I10" s="1679"/>
      <c r="J10" s="1679"/>
      <c r="K10" s="18"/>
      <c r="L10" s="18"/>
      <c r="M10" s="946" t="s">
        <v>486</v>
      </c>
      <c r="N10" s="942" t="s">
        <v>562</v>
      </c>
    </row>
    <row r="11" spans="1:14" ht="12.75" customHeight="1">
      <c r="A11" s="327" t="s">
        <v>52</v>
      </c>
      <c r="B11" s="1259" t="s">
        <v>148</v>
      </c>
      <c r="C11" s="325"/>
      <c r="D11" s="583" t="s">
        <v>738</v>
      </c>
      <c r="E11" s="584" t="s">
        <v>742</v>
      </c>
      <c r="F11" s="18"/>
      <c r="G11" s="2684"/>
      <c r="H11" s="1678"/>
      <c r="I11" s="1967" t="s">
        <v>308</v>
      </c>
      <c r="J11" s="1968"/>
      <c r="K11" s="18"/>
      <c r="L11" s="18"/>
      <c r="M11" s="946" t="s">
        <v>487</v>
      </c>
      <c r="N11" s="942" t="s">
        <v>504</v>
      </c>
    </row>
    <row r="12" spans="1:14" ht="12.75" customHeight="1">
      <c r="A12" s="327" t="s">
        <v>51</v>
      </c>
      <c r="B12" s="1259" t="s">
        <v>144</v>
      </c>
      <c r="C12" s="325"/>
      <c r="D12" s="330"/>
      <c r="E12" s="749"/>
      <c r="F12" s="18"/>
      <c r="G12" s="324" t="s">
        <v>463</v>
      </c>
      <c r="H12" s="1678"/>
      <c r="I12" s="453"/>
      <c r="J12" s="314"/>
      <c r="K12" s="18"/>
      <c r="L12" s="18"/>
      <c r="M12" s="946" t="s">
        <v>488</v>
      </c>
      <c r="N12" s="942" t="s">
        <v>505</v>
      </c>
    </row>
    <row r="13" spans="1:14" ht="15" customHeight="1">
      <c r="A13" s="453" t="s">
        <v>376</v>
      </c>
      <c r="B13" s="1259" t="s">
        <v>802</v>
      </c>
      <c r="C13" s="325"/>
      <c r="D13" s="325"/>
      <c r="E13" s="18"/>
      <c r="F13" s="18"/>
      <c r="G13" s="324" t="s">
        <v>425</v>
      </c>
      <c r="H13" s="1678"/>
      <c r="I13" s="944" t="s">
        <v>300</v>
      </c>
      <c r="J13" s="1108" t="s">
        <v>301</v>
      </c>
      <c r="K13" s="18"/>
      <c r="L13" s="18"/>
      <c r="M13" s="946" t="s">
        <v>489</v>
      </c>
      <c r="N13" s="942" t="s">
        <v>506</v>
      </c>
    </row>
    <row r="14" spans="1:14">
      <c r="A14" s="327" t="s">
        <v>375</v>
      </c>
      <c r="B14" s="1259" t="s">
        <v>794</v>
      </c>
      <c r="C14" s="325"/>
      <c r="D14" s="325"/>
      <c r="E14" s="18"/>
      <c r="F14" s="18"/>
      <c r="G14" s="677" t="s">
        <v>426</v>
      </c>
      <c r="H14" s="502"/>
      <c r="I14" s="944" t="s">
        <v>298</v>
      </c>
      <c r="J14" s="1108" t="s">
        <v>299</v>
      </c>
      <c r="K14" s="18"/>
      <c r="L14" s="18"/>
      <c r="M14" s="946" t="s">
        <v>490</v>
      </c>
      <c r="N14" s="942" t="s">
        <v>507</v>
      </c>
    </row>
    <row r="15" spans="1:14">
      <c r="A15" s="327" t="s">
        <v>108</v>
      </c>
      <c r="B15" s="1259" t="s">
        <v>717</v>
      </c>
      <c r="C15" s="325"/>
      <c r="D15" s="325"/>
      <c r="E15" s="18"/>
      <c r="F15" s="18"/>
      <c r="G15" s="18"/>
      <c r="H15" s="503"/>
      <c r="I15" s="944" t="s">
        <v>302</v>
      </c>
      <c r="J15" s="1108" t="s">
        <v>303</v>
      </c>
      <c r="K15" s="18"/>
      <c r="L15" s="18"/>
      <c r="M15" s="946" t="s">
        <v>491</v>
      </c>
      <c r="N15" s="942" t="s">
        <v>508</v>
      </c>
    </row>
    <row r="16" spans="1:14">
      <c r="A16" s="327" t="s">
        <v>163</v>
      </c>
      <c r="B16" s="1259" t="s">
        <v>150</v>
      </c>
      <c r="C16" s="325"/>
      <c r="D16" s="1965" t="s">
        <v>249</v>
      </c>
      <c r="E16" s="1966"/>
      <c r="F16" s="18"/>
      <c r="G16" s="1954" t="s">
        <v>192</v>
      </c>
      <c r="H16" s="1955"/>
      <c r="I16" s="944" t="s">
        <v>304</v>
      </c>
      <c r="J16" s="1108" t="s">
        <v>305</v>
      </c>
      <c r="K16" s="18"/>
      <c r="L16" s="18"/>
      <c r="M16" s="946" t="s">
        <v>674</v>
      </c>
      <c r="N16" s="942" t="s">
        <v>680</v>
      </c>
    </row>
    <row r="17" spans="1:14">
      <c r="A17" s="327" t="s">
        <v>475</v>
      </c>
      <c r="B17" s="1259" t="s">
        <v>377</v>
      </c>
      <c r="C17" s="325"/>
      <c r="D17" s="583"/>
      <c r="E17" s="314"/>
      <c r="F17" s="18"/>
      <c r="G17" s="944" t="s">
        <v>463</v>
      </c>
      <c r="H17" s="1108"/>
      <c r="I17" s="944" t="s">
        <v>294</v>
      </c>
      <c r="J17" s="1108" t="s">
        <v>295</v>
      </c>
      <c r="K17" s="18"/>
      <c r="L17" s="18"/>
      <c r="M17" s="946" t="s">
        <v>672</v>
      </c>
      <c r="N17" s="942" t="s">
        <v>673</v>
      </c>
    </row>
    <row r="18" spans="1:14">
      <c r="A18" s="327" t="s">
        <v>132</v>
      </c>
      <c r="B18" s="1259" t="s">
        <v>141</v>
      </c>
      <c r="C18" s="325"/>
      <c r="D18" s="583" t="s">
        <v>250</v>
      </c>
      <c r="E18" s="314" t="s">
        <v>252</v>
      </c>
      <c r="F18" s="18"/>
      <c r="G18" s="944" t="s">
        <v>189</v>
      </c>
      <c r="H18" s="942" t="s">
        <v>754</v>
      </c>
      <c r="I18" s="944" t="s">
        <v>296</v>
      </c>
      <c r="J18" s="1108" t="s">
        <v>297</v>
      </c>
      <c r="K18" s="18"/>
      <c r="L18" s="18"/>
      <c r="M18" s="946" t="s">
        <v>675</v>
      </c>
      <c r="N18" s="942" t="s">
        <v>681</v>
      </c>
    </row>
    <row r="19" spans="1:14">
      <c r="A19" s="327" t="s">
        <v>133</v>
      </c>
      <c r="B19" s="1259" t="s">
        <v>142</v>
      </c>
      <c r="C19" s="325"/>
      <c r="D19" s="583" t="s">
        <v>251</v>
      </c>
      <c r="E19" s="314" t="s">
        <v>188</v>
      </c>
      <c r="F19" s="18"/>
      <c r="G19" s="944" t="s">
        <v>190</v>
      </c>
      <c r="H19" s="942" t="s">
        <v>755</v>
      </c>
      <c r="I19" s="330" t="s">
        <v>306</v>
      </c>
      <c r="J19" s="1880" t="s">
        <v>307</v>
      </c>
      <c r="K19" s="18"/>
      <c r="L19" s="18"/>
      <c r="M19" s="946" t="s">
        <v>676</v>
      </c>
      <c r="N19" s="942" t="s">
        <v>682</v>
      </c>
    </row>
    <row r="20" spans="1:14" ht="12.75" customHeight="1">
      <c r="A20" s="327" t="s">
        <v>168</v>
      </c>
      <c r="B20" s="1259" t="s">
        <v>160</v>
      </c>
      <c r="C20" s="325"/>
      <c r="D20" s="330"/>
      <c r="E20" s="749"/>
      <c r="F20" s="18"/>
      <c r="G20" s="330"/>
      <c r="H20" s="1881"/>
      <c r="I20" s="1314"/>
      <c r="J20" s="18"/>
      <c r="K20" s="18"/>
      <c r="L20" s="18"/>
      <c r="M20" s="946" t="s">
        <v>677</v>
      </c>
      <c r="N20" s="942" t="s">
        <v>683</v>
      </c>
    </row>
    <row r="21" spans="1:14" ht="13.5" customHeight="1">
      <c r="A21" s="327" t="s">
        <v>53</v>
      </c>
      <c r="B21" s="1259" t="s">
        <v>140</v>
      </c>
      <c r="C21" s="325"/>
      <c r="D21" s="325"/>
      <c r="E21" s="18"/>
      <c r="F21" s="18"/>
      <c r="G21" s="18"/>
      <c r="H21" s="886"/>
      <c r="I21" s="1934" t="s">
        <v>462</v>
      </c>
      <c r="J21" s="1935"/>
      <c r="K21" s="18"/>
      <c r="L21" s="18"/>
      <c r="M21" s="946" t="s">
        <v>678</v>
      </c>
      <c r="N21" s="942" t="s">
        <v>684</v>
      </c>
    </row>
    <row r="22" spans="1:14" ht="12.75" customHeight="1">
      <c r="A22" s="327" t="s">
        <v>167</v>
      </c>
      <c r="B22" s="1259" t="s">
        <v>159</v>
      </c>
      <c r="C22" s="325"/>
      <c r="D22" s="1930" t="s">
        <v>608</v>
      </c>
      <c r="E22" s="1931"/>
      <c r="F22" s="1931"/>
      <c r="G22" s="1931"/>
      <c r="H22" s="467"/>
      <c r="I22" s="944" t="s">
        <v>370</v>
      </c>
      <c r="J22" s="765"/>
      <c r="K22" s="18"/>
      <c r="L22" s="18"/>
      <c r="M22" s="946" t="s">
        <v>679</v>
      </c>
      <c r="N22" s="942" t="s">
        <v>685</v>
      </c>
    </row>
    <row r="23" spans="1:14">
      <c r="A23" s="327" t="s">
        <v>50</v>
      </c>
      <c r="B23" s="1259" t="s">
        <v>143</v>
      </c>
      <c r="C23" s="325"/>
      <c r="D23" s="1932"/>
      <c r="E23" s="1933"/>
      <c r="F23" s="1933"/>
      <c r="G23" s="1933"/>
      <c r="H23" s="467"/>
      <c r="I23" s="944" t="s">
        <v>371</v>
      </c>
      <c r="J23" s="1108" t="s">
        <v>372</v>
      </c>
      <c r="L23" s="18"/>
      <c r="M23" s="946" t="s">
        <v>492</v>
      </c>
      <c r="N23" s="942" t="s">
        <v>509</v>
      </c>
    </row>
    <row r="24" spans="1:14" ht="15.35">
      <c r="A24" s="327" t="s">
        <v>135</v>
      </c>
      <c r="B24" s="1259" t="s">
        <v>151</v>
      </c>
      <c r="C24" s="325"/>
      <c r="D24" s="678"/>
      <c r="E24" s="679"/>
      <c r="F24" s="679"/>
      <c r="G24" s="680"/>
      <c r="H24" s="467"/>
      <c r="I24" s="944" t="s">
        <v>373</v>
      </c>
      <c r="J24" s="1108" t="s">
        <v>374</v>
      </c>
      <c r="L24" s="18"/>
      <c r="M24" s="946" t="s">
        <v>493</v>
      </c>
      <c r="N24" s="942" t="s">
        <v>510</v>
      </c>
    </row>
    <row r="25" spans="1:14">
      <c r="A25" s="327" t="s">
        <v>210</v>
      </c>
      <c r="B25" s="1259" t="s">
        <v>211</v>
      </c>
      <c r="C25" s="325"/>
      <c r="D25" s="327" t="s">
        <v>166</v>
      </c>
      <c r="E25" s="467"/>
      <c r="F25" s="763"/>
      <c r="G25" s="328" t="s">
        <v>149</v>
      </c>
      <c r="H25" s="467"/>
      <c r="I25" s="330" t="s">
        <v>449</v>
      </c>
      <c r="J25" s="1904" t="s">
        <v>563</v>
      </c>
      <c r="L25" s="18"/>
      <c r="M25" s="946" t="s">
        <v>494</v>
      </c>
      <c r="N25" s="942" t="s">
        <v>511</v>
      </c>
    </row>
    <row r="26" spans="1:14">
      <c r="A26" s="327" t="s">
        <v>65</v>
      </c>
      <c r="B26" s="1259" t="s">
        <v>805</v>
      </c>
      <c r="C26" s="325"/>
      <c r="D26" s="327" t="s">
        <v>59</v>
      </c>
      <c r="E26" s="467"/>
      <c r="F26" s="763"/>
      <c r="G26" s="328" t="s">
        <v>147</v>
      </c>
      <c r="H26" s="467"/>
      <c r="I26" s="1315"/>
      <c r="J26" s="18"/>
      <c r="L26" s="18"/>
      <c r="M26" s="946" t="s">
        <v>686</v>
      </c>
      <c r="N26" s="940" t="s">
        <v>689</v>
      </c>
    </row>
    <row r="27" spans="1:14">
      <c r="A27" s="327" t="s">
        <v>64</v>
      </c>
      <c r="B27" s="1259" t="s">
        <v>800</v>
      </c>
      <c r="C27" s="325"/>
      <c r="D27" s="327" t="s">
        <v>379</v>
      </c>
      <c r="E27" s="467"/>
      <c r="F27" s="763"/>
      <c r="G27" s="328" t="s">
        <v>609</v>
      </c>
      <c r="H27" s="467"/>
      <c r="I27" s="1315"/>
      <c r="J27" s="18"/>
      <c r="L27" s="18"/>
      <c r="M27" s="946" t="s">
        <v>688</v>
      </c>
      <c r="N27" s="940" t="s">
        <v>690</v>
      </c>
    </row>
    <row r="28" spans="1:14" ht="15" customHeight="1">
      <c r="A28" s="327" t="s">
        <v>56</v>
      </c>
      <c r="B28" s="1259" t="s">
        <v>806</v>
      </c>
      <c r="C28" s="325"/>
      <c r="D28" s="327" t="s">
        <v>381</v>
      </c>
      <c r="E28" s="467"/>
      <c r="F28" s="763"/>
      <c r="G28" s="328" t="s">
        <v>382</v>
      </c>
      <c r="H28" s="467"/>
      <c r="I28" s="1944" t="s">
        <v>413</v>
      </c>
      <c r="J28" s="1948"/>
      <c r="K28" s="1945"/>
      <c r="L28" s="18"/>
      <c r="M28" s="1198" t="s">
        <v>687</v>
      </c>
      <c r="N28" s="940" t="s">
        <v>512</v>
      </c>
    </row>
    <row r="29" spans="1:14">
      <c r="A29" s="1313" t="s">
        <v>573</v>
      </c>
      <c r="B29" s="1260" t="s">
        <v>801</v>
      </c>
      <c r="C29" s="325"/>
      <c r="D29" s="327" t="s">
        <v>363</v>
      </c>
      <c r="E29" s="467"/>
      <c r="F29" s="763"/>
      <c r="G29" s="328" t="s">
        <v>146</v>
      </c>
      <c r="H29" s="467"/>
      <c r="I29" s="1946"/>
      <c r="J29" s="1949"/>
      <c r="K29" s="1947"/>
      <c r="L29" s="18"/>
      <c r="M29" s="1198" t="s">
        <v>495</v>
      </c>
      <c r="N29" s="942" t="s">
        <v>513</v>
      </c>
    </row>
    <row r="30" spans="1:14">
      <c r="A30" s="453" t="s">
        <v>378</v>
      </c>
      <c r="B30" s="1259" t="s">
        <v>383</v>
      </c>
      <c r="C30" s="325"/>
      <c r="D30" s="327" t="s">
        <v>52</v>
      </c>
      <c r="E30" s="467"/>
      <c r="F30" s="763"/>
      <c r="G30" s="328" t="s">
        <v>148</v>
      </c>
      <c r="H30" s="467"/>
      <c r="I30" s="453"/>
      <c r="J30" s="765"/>
      <c r="K30" s="764"/>
      <c r="L30" s="18"/>
      <c r="M30" s="1198" t="s">
        <v>496</v>
      </c>
      <c r="N30" s="942" t="s">
        <v>514</v>
      </c>
    </row>
    <row r="31" spans="1:14">
      <c r="A31" s="327" t="s">
        <v>204</v>
      </c>
      <c r="B31" s="1259" t="s">
        <v>203</v>
      </c>
      <c r="C31" s="325"/>
      <c r="D31" s="327" t="s">
        <v>51</v>
      </c>
      <c r="E31" s="467"/>
      <c r="F31" s="763"/>
      <c r="G31" s="328" t="s">
        <v>144</v>
      </c>
      <c r="H31" s="675"/>
      <c r="I31" s="1878" t="s">
        <v>783</v>
      </c>
      <c r="J31" s="765"/>
      <c r="K31" s="764"/>
      <c r="L31" s="18"/>
      <c r="M31" s="1198" t="s">
        <v>497</v>
      </c>
      <c r="N31" s="940" t="s">
        <v>515</v>
      </c>
    </row>
    <row r="32" spans="1:14">
      <c r="A32" s="327" t="s">
        <v>164</v>
      </c>
      <c r="B32" s="1259" t="s">
        <v>152</v>
      </c>
      <c r="C32" s="325"/>
      <c r="D32" s="327" t="s">
        <v>376</v>
      </c>
      <c r="E32" s="467"/>
      <c r="F32" s="763"/>
      <c r="G32" s="328" t="s">
        <v>809</v>
      </c>
      <c r="H32" s="675"/>
      <c r="I32" s="1878" t="s">
        <v>414</v>
      </c>
      <c r="J32" s="765"/>
      <c r="K32" s="764"/>
      <c r="L32" s="18"/>
      <c r="M32" s="1198" t="s">
        <v>787</v>
      </c>
      <c r="N32" s="940" t="s">
        <v>516</v>
      </c>
    </row>
    <row r="33" spans="1:16">
      <c r="A33" s="327" t="s">
        <v>62</v>
      </c>
      <c r="B33" s="1259" t="s">
        <v>807</v>
      </c>
      <c r="C33" s="325"/>
      <c r="D33" s="327" t="s">
        <v>375</v>
      </c>
      <c r="E33" s="467"/>
      <c r="F33" s="763"/>
      <c r="G33" s="328" t="s">
        <v>794</v>
      </c>
      <c r="H33" s="675"/>
      <c r="I33" s="1878" t="s">
        <v>812</v>
      </c>
      <c r="J33" s="765"/>
      <c r="K33" s="764"/>
      <c r="L33" s="18"/>
      <c r="M33" s="1198" t="s">
        <v>499</v>
      </c>
      <c r="N33" s="940" t="s">
        <v>503</v>
      </c>
    </row>
    <row r="34" spans="1:16">
      <c r="A34" s="327" t="s">
        <v>63</v>
      </c>
      <c r="B34" s="1259" t="s">
        <v>70</v>
      </c>
      <c r="C34" s="325"/>
      <c r="D34" s="327" t="s">
        <v>108</v>
      </c>
      <c r="E34" s="467"/>
      <c r="F34" s="763"/>
      <c r="G34" s="328" t="s">
        <v>139</v>
      </c>
      <c r="H34" s="18"/>
      <c r="I34" s="1878" t="s">
        <v>415</v>
      </c>
      <c r="J34" s="765"/>
      <c r="K34" s="764"/>
      <c r="L34" s="18"/>
      <c r="M34" s="1392" t="s">
        <v>234</v>
      </c>
      <c r="N34" s="943" t="s">
        <v>613</v>
      </c>
    </row>
    <row r="35" spans="1:16">
      <c r="A35" s="1313" t="s">
        <v>606</v>
      </c>
      <c r="B35" s="1260" t="s">
        <v>795</v>
      </c>
      <c r="C35" s="325"/>
      <c r="D35" s="327" t="s">
        <v>163</v>
      </c>
      <c r="E35" s="467"/>
      <c r="F35" s="763"/>
      <c r="G35" s="328" t="s">
        <v>150</v>
      </c>
      <c r="H35" s="18"/>
      <c r="I35" s="1878" t="s">
        <v>471</v>
      </c>
      <c r="J35" s="765"/>
      <c r="K35" s="764"/>
      <c r="L35" s="18"/>
      <c r="O35" s="1198"/>
      <c r="P35" s="18"/>
    </row>
    <row r="36" spans="1:16" ht="12.75" customHeight="1">
      <c r="A36" s="327" t="s">
        <v>205</v>
      </c>
      <c r="B36" s="1259" t="s">
        <v>206</v>
      </c>
      <c r="C36" s="325"/>
      <c r="D36" s="327" t="s">
        <v>611</v>
      </c>
      <c r="E36" s="467"/>
      <c r="F36" s="763"/>
      <c r="G36" s="328" t="s">
        <v>612</v>
      </c>
      <c r="H36" s="18"/>
      <c r="I36" s="1878" t="s">
        <v>416</v>
      </c>
      <c r="J36" s="765"/>
      <c r="K36" s="764"/>
      <c r="L36" s="18"/>
      <c r="O36" s="18"/>
    </row>
    <row r="37" spans="1:16">
      <c r="A37" s="327" t="s">
        <v>58</v>
      </c>
      <c r="B37" s="1259" t="s">
        <v>796</v>
      </c>
      <c r="C37" s="325"/>
      <c r="D37" s="947" t="s">
        <v>323</v>
      </c>
      <c r="E37" s="467"/>
      <c r="F37" s="763"/>
      <c r="G37" s="501" t="str">
        <f>D37</f>
        <v>J.</v>
      </c>
      <c r="H37" s="18"/>
      <c r="I37" s="1878" t="s">
        <v>813</v>
      </c>
      <c r="J37" s="765"/>
      <c r="K37" s="764"/>
      <c r="L37" s="18"/>
      <c r="O37" s="18"/>
    </row>
    <row r="38" spans="1:16" ht="15.75" customHeight="1">
      <c r="A38" s="327" t="s">
        <v>191</v>
      </c>
      <c r="B38" s="1259" t="s">
        <v>808</v>
      </c>
      <c r="C38" s="325"/>
      <c r="D38" s="327" t="s">
        <v>475</v>
      </c>
      <c r="E38" s="467"/>
      <c r="F38" s="763"/>
      <c r="G38" s="328" t="s">
        <v>377</v>
      </c>
      <c r="H38" s="18"/>
      <c r="I38" s="1878" t="s">
        <v>570</v>
      </c>
      <c r="J38" s="765"/>
      <c r="K38" s="764"/>
      <c r="L38" s="18"/>
      <c r="O38" s="18"/>
    </row>
    <row r="39" spans="1:16" ht="15.75" customHeight="1">
      <c r="A39" s="327" t="s">
        <v>55</v>
      </c>
      <c r="B39" s="1259" t="s">
        <v>797</v>
      </c>
      <c r="C39" s="467"/>
      <c r="D39" s="327" t="s">
        <v>132</v>
      </c>
      <c r="E39" s="467"/>
      <c r="F39" s="763"/>
      <c r="G39" s="328" t="s">
        <v>141</v>
      </c>
      <c r="H39" s="18"/>
      <c r="I39" s="1878" t="s">
        <v>417</v>
      </c>
      <c r="J39" s="765"/>
      <c r="K39" s="764"/>
      <c r="L39" s="18"/>
      <c r="M39" s="1936" t="s">
        <v>182</v>
      </c>
      <c r="N39" s="1937"/>
      <c r="O39" s="18"/>
    </row>
    <row r="40" spans="1:16" ht="12.75" customHeight="1">
      <c r="A40" s="765" t="s">
        <v>380</v>
      </c>
      <c r="B40" s="1316" t="s">
        <v>610</v>
      </c>
      <c r="C40" s="467"/>
      <c r="D40" s="327" t="s">
        <v>133</v>
      </c>
      <c r="E40" s="467"/>
      <c r="F40" s="763"/>
      <c r="G40" s="328" t="s">
        <v>142</v>
      </c>
      <c r="H40" s="467"/>
      <c r="I40" s="1878" t="s">
        <v>418</v>
      </c>
      <c r="J40" s="765"/>
      <c r="K40" s="764"/>
      <c r="L40" s="467"/>
      <c r="M40" s="583"/>
      <c r="N40" s="314"/>
      <c r="O40" s="18"/>
    </row>
    <row r="41" spans="1:16" ht="12.75" customHeight="1">
      <c r="A41" s="327" t="s">
        <v>208</v>
      </c>
      <c r="B41" s="1259" t="s">
        <v>194</v>
      </c>
      <c r="C41" s="467"/>
      <c r="D41" s="327" t="s">
        <v>168</v>
      </c>
      <c r="E41" s="467"/>
      <c r="F41" s="763"/>
      <c r="G41" s="328" t="s">
        <v>160</v>
      </c>
      <c r="H41" s="467"/>
      <c r="I41" s="1878" t="s">
        <v>419</v>
      </c>
      <c r="J41" s="765"/>
      <c r="K41" s="764"/>
      <c r="L41" s="467"/>
      <c r="M41" s="583" t="s">
        <v>193</v>
      </c>
      <c r="N41" s="329" t="s">
        <v>240</v>
      </c>
      <c r="O41" s="18"/>
    </row>
    <row r="42" spans="1:16" ht="12.75" customHeight="1">
      <c r="A42" s="327" t="s">
        <v>744</v>
      </c>
      <c r="B42" s="1259" t="s">
        <v>745</v>
      </c>
      <c r="C42" s="467"/>
      <c r="D42" s="327" t="s">
        <v>53</v>
      </c>
      <c r="E42" s="467"/>
      <c r="F42" s="763"/>
      <c r="G42" s="328" t="s">
        <v>140</v>
      </c>
      <c r="H42" s="467"/>
      <c r="I42" s="1878" t="s">
        <v>784</v>
      </c>
      <c r="J42" s="765"/>
      <c r="K42" s="764"/>
      <c r="L42" s="467"/>
      <c r="M42" s="583" t="s">
        <v>183</v>
      </c>
      <c r="N42" s="329" t="s">
        <v>186</v>
      </c>
      <c r="O42" s="18"/>
    </row>
    <row r="43" spans="1:16" ht="12.75" customHeight="1">
      <c r="A43" s="327" t="s">
        <v>466</v>
      </c>
      <c r="B43" s="1259" t="s">
        <v>798</v>
      </c>
      <c r="C43" s="467"/>
      <c r="D43" s="327" t="s">
        <v>167</v>
      </c>
      <c r="E43" s="467"/>
      <c r="F43" s="763"/>
      <c r="G43" s="328" t="s">
        <v>159</v>
      </c>
      <c r="H43" s="467"/>
      <c r="I43" s="770" t="s">
        <v>420</v>
      </c>
      <c r="J43" s="767"/>
      <c r="K43" s="768"/>
      <c r="L43" s="467"/>
      <c r="M43" s="583" t="s">
        <v>184</v>
      </c>
      <c r="N43" s="329" t="s">
        <v>187</v>
      </c>
      <c r="O43" s="18"/>
    </row>
    <row r="44" spans="1:16" ht="12.75" customHeight="1">
      <c r="A44" s="956" t="s">
        <v>746</v>
      </c>
      <c r="B44" s="1261" t="s">
        <v>799</v>
      </c>
      <c r="C44" s="467"/>
      <c r="D44" s="327" t="s">
        <v>50</v>
      </c>
      <c r="E44" s="467"/>
      <c r="F44" s="763"/>
      <c r="G44" s="328" t="s">
        <v>143</v>
      </c>
      <c r="H44" s="467"/>
      <c r="L44" s="467"/>
      <c r="M44" s="583" t="s">
        <v>185</v>
      </c>
      <c r="N44" s="329" t="s">
        <v>188</v>
      </c>
      <c r="O44" s="18"/>
    </row>
    <row r="45" spans="1:16">
      <c r="A45" s="956"/>
      <c r="B45" s="1261"/>
      <c r="C45" s="467"/>
      <c r="D45" s="327" t="s">
        <v>378</v>
      </c>
      <c r="E45" s="467"/>
      <c r="F45" s="763"/>
      <c r="G45" s="328" t="s">
        <v>383</v>
      </c>
      <c r="H45" s="467"/>
      <c r="I45" s="1380"/>
      <c r="L45" s="467"/>
      <c r="M45" s="1395"/>
      <c r="N45" s="1396"/>
      <c r="O45" s="18"/>
    </row>
    <row r="46" spans="1:16">
      <c r="A46" s="956"/>
      <c r="B46" s="1261"/>
      <c r="C46" s="467"/>
      <c r="D46" s="327" t="s">
        <v>58</v>
      </c>
      <c r="E46" s="467"/>
      <c r="F46" s="763"/>
      <c r="G46" s="328" t="s">
        <v>145</v>
      </c>
      <c r="H46" s="467"/>
      <c r="I46" s="1381" t="s">
        <v>614</v>
      </c>
      <c r="L46" s="467"/>
      <c r="O46" s="18"/>
    </row>
    <row r="47" spans="1:16" ht="15" customHeight="1">
      <c r="A47" s="956"/>
      <c r="B47" s="1261"/>
      <c r="C47" s="467"/>
      <c r="D47" s="327" t="s">
        <v>380</v>
      </c>
      <c r="E47" s="467"/>
      <c r="F47" s="763"/>
      <c r="G47" s="328" t="s">
        <v>610</v>
      </c>
      <c r="H47" s="467"/>
      <c r="L47" s="467"/>
      <c r="M47" s="1956" t="s">
        <v>423</v>
      </c>
      <c r="N47" s="1957"/>
      <c r="O47" s="18"/>
    </row>
    <row r="48" spans="1:16" ht="12.75" customHeight="1">
      <c r="A48" s="956"/>
      <c r="B48" s="1261"/>
      <c r="C48" s="467"/>
      <c r="D48" s="1373"/>
      <c r="E48" s="681"/>
      <c r="F48" s="681"/>
      <c r="G48" s="1372">
        <f>D48</f>
        <v>0</v>
      </c>
      <c r="H48" s="467"/>
      <c r="L48" s="765"/>
      <c r="M48" s="1952"/>
      <c r="N48" s="1958"/>
      <c r="O48" s="18"/>
    </row>
    <row r="49" spans="1:15" ht="13.5" customHeight="1">
      <c r="A49" s="956"/>
      <c r="B49" s="1261"/>
      <c r="C49" s="467"/>
      <c r="D49" s="763"/>
      <c r="E49" s="763"/>
      <c r="F49" s="763"/>
      <c r="G49" s="467"/>
      <c r="H49" s="467"/>
      <c r="L49" s="765"/>
      <c r="M49" s="1952"/>
      <c r="N49" s="1958"/>
    </row>
    <row r="50" spans="1:15" ht="12.75" customHeight="1">
      <c r="A50" s="956"/>
      <c r="B50" s="1261"/>
      <c r="C50" s="467"/>
      <c r="E50" s="763"/>
      <c r="F50" s="763"/>
      <c r="G50" s="467"/>
      <c r="H50" s="467"/>
      <c r="L50" s="765"/>
      <c r="M50" s="1096"/>
      <c r="N50" s="941"/>
    </row>
    <row r="51" spans="1:15" ht="12.75" customHeight="1">
      <c r="A51" s="956"/>
      <c r="B51" s="1261"/>
      <c r="C51" s="467"/>
      <c r="D51" s="1950" t="s">
        <v>408</v>
      </c>
      <c r="E51" s="1951"/>
      <c r="F51" s="766"/>
      <c r="G51" s="766"/>
      <c r="H51" s="467"/>
      <c r="L51" s="765"/>
      <c r="M51" s="944" t="s">
        <v>540</v>
      </c>
      <c r="N51" s="941"/>
    </row>
    <row r="52" spans="1:15" ht="12.75" customHeight="1">
      <c r="A52" s="956"/>
      <c r="B52" s="1261"/>
      <c r="C52" s="467"/>
      <c r="D52" s="1952"/>
      <c r="E52" s="1953"/>
      <c r="F52" s="766"/>
      <c r="G52" s="1959" t="s">
        <v>661</v>
      </c>
      <c r="H52" s="1960"/>
      <c r="I52" s="1961"/>
      <c r="L52" s="765"/>
      <c r="M52" s="944" t="s">
        <v>552</v>
      </c>
      <c r="N52" s="941"/>
    </row>
    <row r="53" spans="1:15" ht="13.5" customHeight="1">
      <c r="A53" s="956"/>
      <c r="B53" s="1261"/>
      <c r="C53" s="467"/>
      <c r="D53" s="326"/>
      <c r="E53" s="769"/>
      <c r="F53" s="763"/>
      <c r="G53" s="1962"/>
      <c r="H53" s="1963"/>
      <c r="I53" s="1964"/>
      <c r="L53" s="765"/>
      <c r="M53" s="944" t="s">
        <v>551</v>
      </c>
      <c r="N53" s="941"/>
    </row>
    <row r="54" spans="1:15" ht="13.5" customHeight="1">
      <c r="A54" s="956"/>
      <c r="B54" s="1261"/>
      <c r="C54" s="467"/>
      <c r="D54" s="1942" t="s">
        <v>719</v>
      </c>
      <c r="E54" s="1943"/>
      <c r="F54" s="763"/>
      <c r="G54" s="1587"/>
      <c r="H54" s="1588"/>
      <c r="I54" s="1589"/>
      <c r="L54" s="765"/>
      <c r="M54" s="944" t="s">
        <v>550</v>
      </c>
      <c r="N54" s="941"/>
    </row>
    <row r="55" spans="1:15" ht="12.75" customHeight="1">
      <c r="A55" s="956"/>
      <c r="B55" s="1261"/>
      <c r="C55" s="467"/>
      <c r="D55" s="1940" t="s">
        <v>409</v>
      </c>
      <c r="E55" s="1941"/>
      <c r="F55" s="467"/>
      <c r="G55" s="1599" t="s">
        <v>640</v>
      </c>
      <c r="H55" s="1600"/>
      <c r="I55" s="1601"/>
      <c r="L55" s="765"/>
      <c r="M55" s="944" t="s">
        <v>541</v>
      </c>
      <c r="N55" s="941"/>
    </row>
    <row r="56" spans="1:15" ht="12.75" customHeight="1">
      <c r="A56" s="956"/>
      <c r="B56" s="1261"/>
      <c r="C56" s="467"/>
      <c r="D56" s="1938"/>
      <c r="E56" s="1939"/>
      <c r="F56" s="467"/>
      <c r="G56" s="1590" t="s">
        <v>641</v>
      </c>
      <c r="H56" s="1591"/>
      <c r="I56" s="1592"/>
      <c r="L56" s="765"/>
      <c r="M56" s="944" t="s">
        <v>553</v>
      </c>
      <c r="N56" s="941"/>
    </row>
    <row r="57" spans="1:15" ht="12.75" customHeight="1">
      <c r="A57" s="956"/>
      <c r="B57" s="1261"/>
      <c r="C57" s="467"/>
      <c r="F57" s="467"/>
      <c r="G57" s="1590" t="s">
        <v>662</v>
      </c>
      <c r="H57" s="1591"/>
      <c r="I57" s="1592"/>
      <c r="L57" s="467"/>
      <c r="M57" s="944" t="s">
        <v>548</v>
      </c>
      <c r="N57" s="941"/>
    </row>
    <row r="58" spans="1:15" ht="12.75" customHeight="1">
      <c r="A58" s="1228"/>
      <c r="B58" s="1262"/>
      <c r="D58" s="1944" t="s">
        <v>410</v>
      </c>
      <c r="E58" s="1945"/>
      <c r="F58" s="467"/>
      <c r="G58" s="1593" t="s">
        <v>639</v>
      </c>
      <c r="H58" s="1594"/>
      <c r="I58" s="1595"/>
      <c r="M58" s="944" t="s">
        <v>549</v>
      </c>
      <c r="N58" s="941"/>
    </row>
    <row r="59" spans="1:15" ht="13.5" customHeight="1">
      <c r="A59" s="1228"/>
      <c r="B59" s="1262"/>
      <c r="D59" s="1946"/>
      <c r="E59" s="1947"/>
      <c r="F59" s="467"/>
      <c r="G59" s="1593" t="s">
        <v>663</v>
      </c>
      <c r="H59" s="1594"/>
      <c r="I59" s="1595"/>
      <c r="M59" s="944" t="s">
        <v>547</v>
      </c>
      <c r="N59" s="941"/>
    </row>
    <row r="60" spans="1:15" ht="13.5" customHeight="1">
      <c r="A60" s="1228"/>
      <c r="B60" s="1262"/>
      <c r="D60" s="453"/>
      <c r="E60" s="764"/>
      <c r="F60" s="467"/>
      <c r="G60" s="1593" t="s">
        <v>665</v>
      </c>
      <c r="H60" s="1594"/>
      <c r="I60" s="1595"/>
      <c r="M60" s="944" t="s">
        <v>546</v>
      </c>
      <c r="N60" s="941"/>
    </row>
    <row r="61" spans="1:15" ht="13.5" customHeight="1">
      <c r="A61" s="957"/>
      <c r="B61" s="1261"/>
      <c r="D61" s="453" t="s">
        <v>470</v>
      </c>
      <c r="E61" s="764"/>
      <c r="F61" s="467"/>
      <c r="G61" s="1596" t="s">
        <v>664</v>
      </c>
      <c r="H61" s="1597"/>
      <c r="I61" s="1598"/>
      <c r="M61" s="944" t="s">
        <v>543</v>
      </c>
      <c r="N61" s="941"/>
      <c r="O61" s="18"/>
    </row>
    <row r="62" spans="1:15" ht="13.5" customHeight="1">
      <c r="A62" s="957"/>
      <c r="B62" s="1261"/>
      <c r="D62" s="453" t="s">
        <v>411</v>
      </c>
      <c r="E62" s="764"/>
      <c r="F62" s="467"/>
      <c r="G62" s="1581" t="s">
        <v>584</v>
      </c>
      <c r="H62" s="1582"/>
      <c r="I62" s="1583"/>
      <c r="M62" s="944" t="s">
        <v>542</v>
      </c>
      <c r="N62" s="941"/>
      <c r="O62" s="18"/>
    </row>
    <row r="63" spans="1:15" ht="13.5" customHeight="1">
      <c r="A63" s="957"/>
      <c r="B63" s="1261"/>
      <c r="D63" s="453" t="s">
        <v>412</v>
      </c>
      <c r="E63" s="764"/>
      <c r="G63" s="1581" t="s">
        <v>584</v>
      </c>
      <c r="H63" s="1582"/>
      <c r="I63" s="1583"/>
      <c r="M63" s="944" t="s">
        <v>545</v>
      </c>
      <c r="N63" s="941"/>
      <c r="O63" s="18"/>
    </row>
    <row r="64" spans="1:15" ht="13.5" customHeight="1">
      <c r="A64" s="957"/>
      <c r="B64" s="1261"/>
      <c r="D64" s="770" t="s">
        <v>193</v>
      </c>
      <c r="E64" s="768"/>
      <c r="G64" s="1584" t="s">
        <v>584</v>
      </c>
      <c r="H64" s="1585"/>
      <c r="I64" s="1586"/>
      <c r="M64" s="944" t="s">
        <v>554</v>
      </c>
      <c r="N64" s="765"/>
      <c r="O64" s="18"/>
    </row>
    <row r="65" spans="1:16" ht="13.5" customHeight="1">
      <c r="A65" s="887" t="s">
        <v>472</v>
      </c>
      <c r="B65" s="887" t="s">
        <v>810</v>
      </c>
      <c r="M65" s="944" t="s">
        <v>544</v>
      </c>
      <c r="N65" s="765"/>
      <c r="O65" s="18"/>
    </row>
    <row r="66" spans="1:16" ht="13.5" customHeight="1">
      <c r="A66" s="1929" t="s">
        <v>473</v>
      </c>
      <c r="B66" s="1929"/>
      <c r="M66" s="1097" t="s">
        <v>525</v>
      </c>
      <c r="N66" s="1098"/>
      <c r="O66" s="18"/>
    </row>
    <row r="67" spans="1:16" ht="13.5" customHeight="1">
      <c r="O67" s="18"/>
    </row>
    <row r="68" spans="1:16" ht="13.5" customHeight="1">
      <c r="O68" s="18"/>
    </row>
    <row r="69" spans="1:16" ht="13.5" customHeight="1">
      <c r="N69" s="467"/>
      <c r="O69" s="467"/>
      <c r="P69" s="18"/>
    </row>
    <row r="70" spans="1:16" ht="13.5" customHeight="1">
      <c r="N70" s="467"/>
      <c r="O70" s="467"/>
      <c r="P70" s="18"/>
    </row>
    <row r="71" spans="1:16" ht="12.75" customHeight="1">
      <c r="N71" s="467"/>
      <c r="O71" s="467"/>
      <c r="P71" s="18"/>
    </row>
    <row r="72" spans="1:16" ht="12.75" customHeight="1">
      <c r="O72" s="467"/>
      <c r="P72" s="467"/>
    </row>
    <row r="73" spans="1:16" ht="12.75" customHeight="1">
      <c r="O73" s="467"/>
      <c r="P73" s="467"/>
    </row>
    <row r="74" spans="1:16" ht="12.75" customHeight="1">
      <c r="O74" s="467"/>
      <c r="P74" s="467"/>
    </row>
    <row r="75" spans="1:16" ht="12.75" customHeight="1">
      <c r="O75" s="467"/>
      <c r="P75" s="467"/>
    </row>
    <row r="76" spans="1:16" ht="13.5" customHeight="1">
      <c r="O76" s="467"/>
      <c r="P76" s="467"/>
    </row>
    <row r="77" spans="1:16" ht="13.5" customHeight="1">
      <c r="O77" s="467"/>
      <c r="P77" s="467"/>
    </row>
    <row r="78" spans="1:16" ht="12.75" customHeight="1">
      <c r="O78" s="467"/>
      <c r="P78" s="467"/>
    </row>
    <row r="79" spans="1:16" ht="13.5" customHeight="1">
      <c r="O79" s="467"/>
      <c r="P79" s="467"/>
    </row>
    <row r="80" spans="1:16" ht="13.5" customHeight="1">
      <c r="O80" s="467"/>
      <c r="P80" s="467"/>
    </row>
    <row r="81" spans="15:16" ht="13.5" customHeight="1">
      <c r="O81" s="467"/>
      <c r="P81" s="467"/>
    </row>
    <row r="82" spans="15:16" ht="11.25" customHeight="1">
      <c r="O82" s="467"/>
      <c r="P82" s="467"/>
    </row>
    <row r="83" spans="15:16" ht="13.5" customHeight="1">
      <c r="O83" s="467"/>
      <c r="P83" s="467"/>
    </row>
    <row r="84" spans="15:16" ht="13.5" customHeight="1">
      <c r="O84" s="467"/>
      <c r="P84" s="467"/>
    </row>
    <row r="85" spans="15:16" ht="12.75" customHeight="1">
      <c r="O85" s="467"/>
      <c r="P85" s="467"/>
    </row>
    <row r="86" spans="15:16" ht="13.5" customHeight="1">
      <c r="P86" s="467"/>
    </row>
    <row r="87" spans="15:16">
      <c r="P87" s="467"/>
    </row>
    <row r="88" spans="15:16">
      <c r="P88" s="467"/>
    </row>
    <row r="89" spans="15:16">
      <c r="P89" s="467"/>
    </row>
    <row r="90" spans="15:16">
      <c r="P90" s="467"/>
    </row>
  </sheetData>
  <sheetProtection algorithmName="SHA-512" hashValue="bdrAVGH/lmuEV8RQC+sN66i094CVUh+IQc0l5pD9xEU3PMuDl9QxAFxAJmf4IKMkqATJlrL8shNoWzwwToV6tQ==" saltValue="7uR3Wkwuw8RFJzXle+WkCg==" spinCount="100000" sheet="1" objects="1" scenarios="1"/>
  <sortState ref="D3:E11">
    <sortCondition ref="D3:D11"/>
  </sortState>
  <dataConsolidate/>
  <mergeCells count="20">
    <mergeCell ref="M39:N39"/>
    <mergeCell ref="D1:E1"/>
    <mergeCell ref="G10:G11"/>
    <mergeCell ref="I28:K29"/>
    <mergeCell ref="D51:E52"/>
    <mergeCell ref="G16:H16"/>
    <mergeCell ref="M47:N49"/>
    <mergeCell ref="G52:I53"/>
    <mergeCell ref="M1:N1"/>
    <mergeCell ref="D16:E16"/>
    <mergeCell ref="I11:J11"/>
    <mergeCell ref="A66:B66"/>
    <mergeCell ref="D22:G23"/>
    <mergeCell ref="I21:J21"/>
    <mergeCell ref="A1:B1"/>
    <mergeCell ref="I1:J1"/>
    <mergeCell ref="D56:E56"/>
    <mergeCell ref="D55:E55"/>
    <mergeCell ref="D54:E54"/>
    <mergeCell ref="D58:E59"/>
  </mergeCells>
  <phoneticPr fontId="11" type="noConversion"/>
  <pageMargins left="0.7" right="0.7" top="0.75" bottom="0.75" header="0.3" footer="0.3"/>
  <pageSetup paperSize="9" scale="49" orientation="landscape" r:id="rId1"/>
  <headerFooter>
    <oddFooter>&amp;L&amp;7CEA - arkusz organizacyjny na rok szkolny 2020/20    nr teczki: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B1:K62"/>
  <sheetViews>
    <sheetView showGridLines="0" topLeftCell="B1" zoomScaleNormal="100" zoomScaleSheetLayoutView="100" workbookViewId="0">
      <selection activeCell="B3" sqref="B3:K3"/>
    </sheetView>
  </sheetViews>
  <sheetFormatPr defaultColWidth="9.29296875" defaultRowHeight="12.7"/>
  <cols>
    <col min="1" max="1" width="9.29296875" style="5"/>
    <col min="2" max="2" width="7.1171875" style="5" customWidth="1"/>
    <col min="3" max="3" width="6.41015625" style="5" customWidth="1"/>
    <col min="4" max="4" width="30.87890625" style="5" customWidth="1"/>
    <col min="5" max="8" width="6.703125" style="5" customWidth="1"/>
    <col min="9" max="9" width="9.41015625" style="5" customWidth="1"/>
    <col min="10" max="10" width="9.87890625" style="5" customWidth="1"/>
    <col min="11" max="11" width="12.5859375" style="596" customWidth="1"/>
    <col min="12" max="16384" width="9.29296875" style="5"/>
  </cols>
  <sheetData>
    <row r="1" spans="2:11" ht="17.7">
      <c r="B1" s="257"/>
      <c r="C1" s="257"/>
      <c r="D1" s="258" t="str">
        <f>' zestaw 1'!$C$1</f>
        <v>?</v>
      </c>
      <c r="E1" s="259"/>
      <c r="F1" s="259"/>
      <c r="G1" s="259"/>
      <c r="H1" s="259"/>
      <c r="I1" s="259"/>
      <c r="J1" s="259"/>
      <c r="K1" s="672" t="s">
        <v>581</v>
      </c>
    </row>
    <row r="2" spans="2:11" ht="20">
      <c r="B2" s="2588" t="s">
        <v>131</v>
      </c>
      <c r="C2" s="2588"/>
      <c r="D2" s="2588"/>
      <c r="E2" s="2588"/>
      <c r="F2" s="2588"/>
      <c r="G2" s="2588"/>
      <c r="H2" s="2588"/>
      <c r="I2" s="319" t="str">
        <f>wizyt!H4</f>
        <v>2021/2022</v>
      </c>
      <c r="J2" s="319"/>
      <c r="K2" s="319"/>
    </row>
    <row r="3" spans="2:11" ht="18.75" customHeight="1">
      <c r="B3" s="2447" t="s">
        <v>265</v>
      </c>
      <c r="C3" s="2447"/>
      <c r="D3" s="2447"/>
      <c r="E3" s="2447"/>
      <c r="F3" s="2447"/>
      <c r="G3" s="2447"/>
      <c r="H3" s="2447"/>
      <c r="I3" s="2447"/>
      <c r="J3" s="2447"/>
      <c r="K3" s="2447"/>
    </row>
    <row r="4" spans="2:11" ht="27" customHeight="1" thickBot="1">
      <c r="B4" s="264"/>
      <c r="C4" s="264"/>
      <c r="D4" s="264"/>
      <c r="E4" s="265"/>
      <c r="F4" s="265"/>
      <c r="G4" s="265" t="s">
        <v>35</v>
      </c>
      <c r="H4" s="2481" t="s">
        <v>543</v>
      </c>
      <c r="I4" s="2481"/>
      <c r="J4" s="2481"/>
      <c r="K4" s="2481"/>
    </row>
    <row r="5" spans="2:11" ht="12.75" customHeight="1">
      <c r="B5" s="2448" t="s">
        <v>264</v>
      </c>
      <c r="C5" s="2449"/>
      <c r="D5" s="2450"/>
      <c r="E5" s="2457" t="s">
        <v>36</v>
      </c>
      <c r="F5" s="2458"/>
      <c r="G5" s="2458"/>
      <c r="H5" s="2459"/>
      <c r="I5" s="235" t="s">
        <v>27</v>
      </c>
      <c r="J5" s="228" t="s">
        <v>43</v>
      </c>
      <c r="K5" s="2589" t="s">
        <v>100</v>
      </c>
    </row>
    <row r="6" spans="2:11" ht="12.75" customHeight="1">
      <c r="B6" s="2451"/>
      <c r="C6" s="2452"/>
      <c r="D6" s="2453"/>
      <c r="E6" s="95" t="s">
        <v>3</v>
      </c>
      <c r="F6" s="86" t="s">
        <v>4</v>
      </c>
      <c r="G6" s="86" t="s">
        <v>5</v>
      </c>
      <c r="H6" s="86" t="s">
        <v>7</v>
      </c>
      <c r="I6" s="236" t="s">
        <v>34</v>
      </c>
      <c r="J6" s="229" t="s">
        <v>34</v>
      </c>
      <c r="K6" s="2590"/>
    </row>
    <row r="7" spans="2:11" ht="12.75" customHeight="1">
      <c r="B7" s="2451"/>
      <c r="C7" s="2452"/>
      <c r="D7" s="2453"/>
      <c r="E7" s="2486" t="s">
        <v>37</v>
      </c>
      <c r="F7" s="2486"/>
      <c r="G7" s="2486"/>
      <c r="H7" s="2487"/>
      <c r="I7" s="237" t="s">
        <v>44</v>
      </c>
      <c r="J7" s="230" t="s">
        <v>45</v>
      </c>
      <c r="K7" s="2590"/>
    </row>
    <row r="8" spans="2:11" ht="12.75" customHeight="1">
      <c r="B8" s="2451"/>
      <c r="C8" s="2452"/>
      <c r="D8" s="2453"/>
      <c r="E8" s="616">
        <v>35</v>
      </c>
      <c r="F8" s="612">
        <v>35</v>
      </c>
      <c r="G8" s="612">
        <v>35</v>
      </c>
      <c r="H8" s="612">
        <v>24</v>
      </c>
      <c r="I8" s="236" t="s">
        <v>38</v>
      </c>
      <c r="J8" s="229" t="s">
        <v>46</v>
      </c>
      <c r="K8" s="2590"/>
    </row>
    <row r="9" spans="2:11" ht="16.5" customHeight="1" thickBot="1">
      <c r="B9" s="2454"/>
      <c r="C9" s="2455"/>
      <c r="D9" s="2456"/>
      <c r="E9" s="2488" t="s">
        <v>39</v>
      </c>
      <c r="F9" s="2489"/>
      <c r="G9" s="2489"/>
      <c r="H9" s="2490"/>
      <c r="I9" s="238" t="s">
        <v>40</v>
      </c>
      <c r="J9" s="231" t="s">
        <v>40</v>
      </c>
      <c r="K9" s="2591"/>
    </row>
    <row r="10" spans="2:11" ht="27" customHeight="1" thickBot="1">
      <c r="B10" s="252"/>
      <c r="C10" s="602"/>
      <c r="D10" s="251" t="s">
        <v>247</v>
      </c>
      <c r="E10" s="516">
        <f t="shared" ref="E10:J10" si="0">E14+E11</f>
        <v>41.3</v>
      </c>
      <c r="F10" s="516">
        <f t="shared" si="0"/>
        <v>39.299999999999997</v>
      </c>
      <c r="G10" s="516">
        <f t="shared" si="0"/>
        <v>40.299999999999997</v>
      </c>
      <c r="H10" s="516">
        <f t="shared" si="0"/>
        <v>40</v>
      </c>
      <c r="I10" s="516">
        <f t="shared" si="0"/>
        <v>160.9</v>
      </c>
      <c r="J10" s="518">
        <f t="shared" si="0"/>
        <v>4708.5</v>
      </c>
      <c r="K10" s="586"/>
    </row>
    <row r="11" spans="2:11" ht="23.25" customHeight="1">
      <c r="B11" s="245"/>
      <c r="C11" s="603"/>
      <c r="D11" s="246" t="s">
        <v>243</v>
      </c>
      <c r="E11" s="519">
        <f>SUM(E12:E13)</f>
        <v>39</v>
      </c>
      <c r="F11" s="519">
        <f>SUM(F12:F13)</f>
        <v>37</v>
      </c>
      <c r="G11" s="519">
        <f>SUM(G12:G13)</f>
        <v>38</v>
      </c>
      <c r="H11" s="520">
        <f>SUM(H12:H13)</f>
        <v>35</v>
      </c>
      <c r="I11" s="526">
        <f>SUM(E11:H11)</f>
        <v>149</v>
      </c>
      <c r="J11" s="527">
        <f>SUM(J12:J13)</f>
        <v>4347</v>
      </c>
      <c r="K11" s="587"/>
    </row>
    <row r="12" spans="2:11" ht="14.25" customHeight="1">
      <c r="B12" s="247"/>
      <c r="C12" s="604"/>
      <c r="D12" s="248" t="s">
        <v>241</v>
      </c>
      <c r="E12" s="528">
        <f>SUM(E16:E21)</f>
        <v>17</v>
      </c>
      <c r="F12" s="528">
        <f>SUM(F16:F21)</f>
        <v>19</v>
      </c>
      <c r="G12" s="528">
        <f>SUM(G16:G21)</f>
        <v>18</v>
      </c>
      <c r="H12" s="529">
        <f>SUM(H16:H21)</f>
        <v>15</v>
      </c>
      <c r="I12" s="533">
        <f>SUM(E12:H12)</f>
        <v>69</v>
      </c>
      <c r="J12" s="534">
        <f>SUM(J16:J21)</f>
        <v>2250</v>
      </c>
      <c r="K12" s="587"/>
    </row>
    <row r="13" spans="2:11" ht="14.25" customHeight="1">
      <c r="B13" s="247"/>
      <c r="C13" s="604"/>
      <c r="D13" s="248" t="s">
        <v>242</v>
      </c>
      <c r="E13" s="528">
        <f>SUM(E22:E42)</f>
        <v>22</v>
      </c>
      <c r="F13" s="528">
        <f>SUM(F22:F42)</f>
        <v>18</v>
      </c>
      <c r="G13" s="528">
        <f>SUM(G22:G42)</f>
        <v>20</v>
      </c>
      <c r="H13" s="528">
        <f>SUM(H22:H42)</f>
        <v>20</v>
      </c>
      <c r="I13" s="533">
        <f>SUM(E13:H13)</f>
        <v>80</v>
      </c>
      <c r="J13" s="534">
        <f>SUM(J22:J42)</f>
        <v>2097</v>
      </c>
      <c r="K13" s="587"/>
    </row>
    <row r="14" spans="2:11" ht="21" customHeight="1">
      <c r="B14" s="253"/>
      <c r="C14" s="605"/>
      <c r="D14" s="254" t="s">
        <v>468</v>
      </c>
      <c r="E14" s="535">
        <f>SUM(E46:E47)+IF(E44+E45&gt;2,2,E44+E45)</f>
        <v>2.2999999999999998</v>
      </c>
      <c r="F14" s="535">
        <f>SUM(F46:F47)+IF(F44+F45&gt;2,2,F44+F45)</f>
        <v>2.2999999999999998</v>
      </c>
      <c r="G14" s="535">
        <f>SUM(G46:G47)+IF(G44+G45&gt;2,2,G44+G45)</f>
        <v>2.2999999999999998</v>
      </c>
      <c r="H14" s="535">
        <f>SUM(H46:H47)+IF(H44+H45&gt;2,2,H44+H45)</f>
        <v>5</v>
      </c>
      <c r="I14" s="601">
        <f>SUM(E14:H14)</f>
        <v>11.899999999999999</v>
      </c>
      <c r="J14" s="537">
        <f>SUM(J44:J47)</f>
        <v>361.5</v>
      </c>
      <c r="K14" s="588"/>
    </row>
    <row r="15" spans="2:11" ht="26.25" customHeight="1">
      <c r="B15" s="249"/>
      <c r="C15" s="617"/>
      <c r="D15" s="316" t="s">
        <v>263</v>
      </c>
      <c r="E15" s="538"/>
      <c r="F15" s="538"/>
      <c r="G15" s="538"/>
      <c r="H15" s="538"/>
      <c r="I15" s="538"/>
      <c r="J15" s="540"/>
      <c r="K15" s="589"/>
    </row>
    <row r="16" spans="2:11" s="94" customFormat="1" ht="14.25" customHeight="1">
      <c r="B16" s="2600">
        <v>1</v>
      </c>
      <c r="C16" s="2601"/>
      <c r="D16" s="666" t="s">
        <v>108</v>
      </c>
      <c r="E16" s="541">
        <v>2</v>
      </c>
      <c r="F16" s="541">
        <v>2</v>
      </c>
      <c r="G16" s="541">
        <v>2</v>
      </c>
      <c r="H16" s="542">
        <v>2</v>
      </c>
      <c r="I16" s="545">
        <f t="shared" ref="I16:I21" si="1">SUM(E16:H16)</f>
        <v>8</v>
      </c>
      <c r="J16" s="577">
        <f>E16*$E$8+F16*$F$8+G16*$G$8+H16*$H$8</f>
        <v>258</v>
      </c>
      <c r="K16" s="590"/>
    </row>
    <row r="17" spans="2:11" s="94" customFormat="1" ht="14.25" customHeight="1">
      <c r="B17" s="2596">
        <v>2</v>
      </c>
      <c r="C17" s="2602"/>
      <c r="D17" s="667" t="s">
        <v>62</v>
      </c>
      <c r="E17" s="547">
        <v>4</v>
      </c>
      <c r="F17" s="547">
        <v>4</v>
      </c>
      <c r="G17" s="547">
        <v>4</v>
      </c>
      <c r="H17" s="548">
        <v>5</v>
      </c>
      <c r="I17" s="552">
        <f t="shared" si="1"/>
        <v>17</v>
      </c>
      <c r="J17" s="553">
        <f t="shared" ref="J17:J54" si="2">E17*$E$8+F17*$F$8+G17*$G$8+H17*$H$8</f>
        <v>540</v>
      </c>
      <c r="K17" s="591"/>
    </row>
    <row r="18" spans="2:11" s="94" customFormat="1" ht="14.25" customHeight="1">
      <c r="B18" s="2596">
        <v>3</v>
      </c>
      <c r="C18" s="2602"/>
      <c r="D18" s="667" t="s">
        <v>63</v>
      </c>
      <c r="E18" s="547">
        <v>2</v>
      </c>
      <c r="F18" s="547">
        <v>2</v>
      </c>
      <c r="G18" s="547">
        <v>3</v>
      </c>
      <c r="H18" s="548"/>
      <c r="I18" s="552">
        <f t="shared" si="1"/>
        <v>7</v>
      </c>
      <c r="J18" s="553">
        <f t="shared" si="2"/>
        <v>245</v>
      </c>
      <c r="K18" s="591"/>
    </row>
    <row r="19" spans="2:11" s="94" customFormat="1" ht="14.25" customHeight="1">
      <c r="B19" s="2596">
        <v>4</v>
      </c>
      <c r="C19" s="2602"/>
      <c r="D19" s="667" t="s">
        <v>64</v>
      </c>
      <c r="E19" s="547">
        <v>3</v>
      </c>
      <c r="F19" s="547">
        <v>3</v>
      </c>
      <c r="G19" s="547">
        <v>3</v>
      </c>
      <c r="H19" s="548"/>
      <c r="I19" s="552">
        <f t="shared" si="1"/>
        <v>9</v>
      </c>
      <c r="J19" s="553">
        <f>E19*$E$8+F19*$F$8+G19*$G$8+H19*$H$8</f>
        <v>315</v>
      </c>
      <c r="K19" s="591"/>
    </row>
    <row r="20" spans="2:11" s="94" customFormat="1" ht="14.25" customHeight="1">
      <c r="B20" s="2596">
        <v>5</v>
      </c>
      <c r="C20" s="2602"/>
      <c r="D20" s="667" t="s">
        <v>65</v>
      </c>
      <c r="E20" s="547">
        <v>2</v>
      </c>
      <c r="F20" s="547">
        <v>3</v>
      </c>
      <c r="G20" s="547"/>
      <c r="H20" s="548"/>
      <c r="I20" s="552">
        <f t="shared" si="1"/>
        <v>5</v>
      </c>
      <c r="J20" s="553">
        <f t="shared" si="2"/>
        <v>175</v>
      </c>
      <c r="K20" s="591"/>
    </row>
    <row r="21" spans="2:11" s="94" customFormat="1" ht="14.25" customHeight="1" thickBot="1">
      <c r="B21" s="2603">
        <v>6</v>
      </c>
      <c r="C21" s="2604"/>
      <c r="D21" s="671" t="s">
        <v>161</v>
      </c>
      <c r="E21" s="554">
        <v>4</v>
      </c>
      <c r="F21" s="554">
        <v>5</v>
      </c>
      <c r="G21" s="554">
        <v>6</v>
      </c>
      <c r="H21" s="555">
        <v>8</v>
      </c>
      <c r="I21" s="558">
        <f t="shared" si="1"/>
        <v>23</v>
      </c>
      <c r="J21" s="559">
        <f t="shared" si="2"/>
        <v>717</v>
      </c>
      <c r="K21" s="592"/>
    </row>
    <row r="22" spans="2:11" s="94" customFormat="1" ht="14.25" customHeight="1" thickTop="1">
      <c r="B22" s="2575" t="s">
        <v>368</v>
      </c>
      <c r="C22" s="669">
        <v>1</v>
      </c>
      <c r="D22" s="670" t="s">
        <v>53</v>
      </c>
      <c r="E22" s="560">
        <v>3</v>
      </c>
      <c r="F22" s="560">
        <v>3</v>
      </c>
      <c r="G22" s="560">
        <v>3</v>
      </c>
      <c r="H22" s="561">
        <v>3</v>
      </c>
      <c r="I22" s="565">
        <f t="shared" ref="I22:I36" si="3">SUM(E22:H22)</f>
        <v>12</v>
      </c>
      <c r="J22" s="566">
        <f>E22*$E$8+F22*$F$8+G22*$G$8+H22*$H$8</f>
        <v>387</v>
      </c>
      <c r="K22" s="593"/>
    </row>
    <row r="23" spans="2:11" s="94" customFormat="1" ht="14.25" customHeight="1">
      <c r="B23" s="2575"/>
      <c r="C23" s="668">
        <v>2</v>
      </c>
      <c r="D23" s="667" t="s">
        <v>54</v>
      </c>
      <c r="E23" s="547">
        <v>2</v>
      </c>
      <c r="F23" s="547">
        <v>2</v>
      </c>
      <c r="G23" s="547">
        <v>3</v>
      </c>
      <c r="H23" s="548">
        <v>3</v>
      </c>
      <c r="I23" s="552">
        <f t="shared" si="3"/>
        <v>10</v>
      </c>
      <c r="J23" s="553">
        <f t="shared" si="2"/>
        <v>317</v>
      </c>
      <c r="K23" s="591"/>
    </row>
    <row r="24" spans="2:11" s="94" customFormat="1" ht="14.25" customHeight="1">
      <c r="B24" s="2575"/>
      <c r="C24" s="668">
        <v>3</v>
      </c>
      <c r="D24" s="667" t="s">
        <v>49</v>
      </c>
      <c r="E24" s="547">
        <v>2</v>
      </c>
      <c r="F24" s="547">
        <v>2</v>
      </c>
      <c r="G24" s="547">
        <v>1</v>
      </c>
      <c r="H24" s="548"/>
      <c r="I24" s="552">
        <f t="shared" si="3"/>
        <v>5</v>
      </c>
      <c r="J24" s="553">
        <f t="shared" si="2"/>
        <v>175</v>
      </c>
      <c r="K24" s="591"/>
    </row>
    <row r="25" spans="2:11" s="94" customFormat="1" ht="14.25" customHeight="1">
      <c r="B25" s="2575"/>
      <c r="C25" s="668">
        <v>4</v>
      </c>
      <c r="D25" s="667" t="s">
        <v>51</v>
      </c>
      <c r="E25" s="547">
        <v>2</v>
      </c>
      <c r="F25" s="547"/>
      <c r="G25" s="547"/>
      <c r="H25" s="548"/>
      <c r="I25" s="552">
        <f t="shared" si="3"/>
        <v>2</v>
      </c>
      <c r="J25" s="553">
        <f t="shared" si="2"/>
        <v>70</v>
      </c>
      <c r="K25" s="591"/>
    </row>
    <row r="26" spans="2:11" s="94" customFormat="1" ht="14.25" customHeight="1">
      <c r="B26" s="2575"/>
      <c r="C26" s="668">
        <v>5</v>
      </c>
      <c r="D26" s="667" t="s">
        <v>58</v>
      </c>
      <c r="E26" s="547">
        <v>1</v>
      </c>
      <c r="F26" s="547"/>
      <c r="G26" s="547"/>
      <c r="H26" s="548"/>
      <c r="I26" s="552">
        <f t="shared" si="3"/>
        <v>1</v>
      </c>
      <c r="J26" s="553">
        <f t="shared" si="2"/>
        <v>35</v>
      </c>
      <c r="K26" s="591"/>
    </row>
    <row r="27" spans="2:11" s="94" customFormat="1" ht="14.25" customHeight="1">
      <c r="B27" s="2575"/>
      <c r="C27" s="668">
        <v>6</v>
      </c>
      <c r="D27" s="667" t="s">
        <v>56</v>
      </c>
      <c r="E27" s="547"/>
      <c r="F27" s="547"/>
      <c r="G27" s="547">
        <v>1</v>
      </c>
      <c r="H27" s="548">
        <v>1</v>
      </c>
      <c r="I27" s="552">
        <f t="shared" si="3"/>
        <v>2</v>
      </c>
      <c r="J27" s="553">
        <f t="shared" si="2"/>
        <v>59</v>
      </c>
      <c r="K27" s="591"/>
    </row>
    <row r="28" spans="2:11" s="94" customFormat="1" ht="14.25" customHeight="1">
      <c r="B28" s="2575"/>
      <c r="C28" s="668">
        <v>7</v>
      </c>
      <c r="D28" s="667" t="s">
        <v>52</v>
      </c>
      <c r="E28" s="547">
        <v>1</v>
      </c>
      <c r="F28" s="547"/>
      <c r="G28" s="547"/>
      <c r="H28" s="548"/>
      <c r="I28" s="552">
        <f t="shared" si="3"/>
        <v>1</v>
      </c>
      <c r="J28" s="553">
        <f t="shared" si="2"/>
        <v>35</v>
      </c>
      <c r="K28" s="591"/>
    </row>
    <row r="29" spans="2:11" s="94" customFormat="1" ht="14.25" customHeight="1">
      <c r="B29" s="2575"/>
      <c r="C29" s="668">
        <v>8</v>
      </c>
      <c r="D29" s="667" t="s">
        <v>166</v>
      </c>
      <c r="E29" s="547">
        <v>1</v>
      </c>
      <c r="F29" s="547"/>
      <c r="G29" s="547"/>
      <c r="H29" s="548"/>
      <c r="I29" s="552">
        <f t="shared" si="3"/>
        <v>1</v>
      </c>
      <c r="J29" s="553">
        <f t="shared" si="2"/>
        <v>35</v>
      </c>
      <c r="K29" s="591"/>
    </row>
    <row r="30" spans="2:11" s="94" customFormat="1" ht="14.25" customHeight="1">
      <c r="B30" s="2575"/>
      <c r="C30" s="668">
        <v>9</v>
      </c>
      <c r="D30" s="667" t="s">
        <v>364</v>
      </c>
      <c r="E30" s="547">
        <v>1</v>
      </c>
      <c r="F30" s="547"/>
      <c r="G30" s="547"/>
      <c r="H30" s="548"/>
      <c r="I30" s="552">
        <f t="shared" si="3"/>
        <v>1</v>
      </c>
      <c r="J30" s="553">
        <f t="shared" si="2"/>
        <v>35</v>
      </c>
      <c r="K30" s="591"/>
    </row>
    <row r="31" spans="2:11" s="94" customFormat="1" ht="14.25" customHeight="1">
      <c r="B31" s="2575"/>
      <c r="C31" s="668">
        <v>10</v>
      </c>
      <c r="D31" s="667" t="s">
        <v>363</v>
      </c>
      <c r="E31" s="547">
        <v>1</v>
      </c>
      <c r="F31" s="547"/>
      <c r="G31" s="547"/>
      <c r="H31" s="548"/>
      <c r="I31" s="552">
        <f t="shared" si="3"/>
        <v>1</v>
      </c>
      <c r="J31" s="553">
        <f t="shared" si="2"/>
        <v>35</v>
      </c>
      <c r="K31" s="591"/>
    </row>
    <row r="32" spans="2:11" s="94" customFormat="1" ht="14.25" customHeight="1">
      <c r="B32" s="2575"/>
      <c r="C32" s="668">
        <v>11</v>
      </c>
      <c r="D32" s="667" t="s">
        <v>50</v>
      </c>
      <c r="E32" s="547">
        <v>2</v>
      </c>
      <c r="F32" s="547">
        <v>3</v>
      </c>
      <c r="G32" s="547">
        <v>3</v>
      </c>
      <c r="H32" s="548">
        <v>2</v>
      </c>
      <c r="I32" s="552">
        <f t="shared" si="3"/>
        <v>10</v>
      </c>
      <c r="J32" s="553">
        <f t="shared" si="2"/>
        <v>328</v>
      </c>
      <c r="K32" s="591"/>
    </row>
    <row r="33" spans="2:11" s="94" customFormat="1" ht="14.25" customHeight="1">
      <c r="B33" s="2575"/>
      <c r="C33" s="668">
        <v>12</v>
      </c>
      <c r="D33" s="667" t="s">
        <v>163</v>
      </c>
      <c r="E33" s="547">
        <v>1</v>
      </c>
      <c r="F33" s="547"/>
      <c r="G33" s="547"/>
      <c r="H33" s="548"/>
      <c r="I33" s="552">
        <f t="shared" si="3"/>
        <v>1</v>
      </c>
      <c r="J33" s="553">
        <f t="shared" si="2"/>
        <v>35</v>
      </c>
      <c r="K33" s="591"/>
    </row>
    <row r="34" spans="2:11" s="94" customFormat="1" ht="14.25" customHeight="1">
      <c r="B34" s="2575"/>
      <c r="C34" s="668">
        <v>13</v>
      </c>
      <c r="D34" s="667" t="s">
        <v>55</v>
      </c>
      <c r="E34" s="547">
        <v>3</v>
      </c>
      <c r="F34" s="547">
        <v>3</v>
      </c>
      <c r="G34" s="547">
        <v>3</v>
      </c>
      <c r="H34" s="548">
        <v>3</v>
      </c>
      <c r="I34" s="552">
        <f t="shared" si="3"/>
        <v>12</v>
      </c>
      <c r="J34" s="553">
        <f t="shared" si="2"/>
        <v>387</v>
      </c>
      <c r="K34" s="591"/>
    </row>
    <row r="35" spans="2:11" s="94" customFormat="1" ht="14.25" customHeight="1">
      <c r="B35" s="2575"/>
      <c r="C35" s="668">
        <v>14</v>
      </c>
      <c r="D35" s="667" t="s">
        <v>134</v>
      </c>
      <c r="E35" s="547">
        <v>1</v>
      </c>
      <c r="F35" s="547"/>
      <c r="G35" s="547"/>
      <c r="H35" s="548"/>
      <c r="I35" s="552">
        <f t="shared" si="3"/>
        <v>1</v>
      </c>
      <c r="J35" s="553">
        <f t="shared" si="2"/>
        <v>35</v>
      </c>
      <c r="K35" s="591"/>
    </row>
    <row r="36" spans="2:11" s="94" customFormat="1" ht="14.25" customHeight="1">
      <c r="B36" s="2575"/>
      <c r="C36" s="668">
        <v>15</v>
      </c>
      <c r="D36" s="667" t="s">
        <v>466</v>
      </c>
      <c r="E36" s="547">
        <v>1</v>
      </c>
      <c r="F36" s="547">
        <v>1</v>
      </c>
      <c r="G36" s="547">
        <v>1</v>
      </c>
      <c r="H36" s="548">
        <v>1</v>
      </c>
      <c r="I36" s="552">
        <f t="shared" si="3"/>
        <v>4</v>
      </c>
      <c r="J36" s="553">
        <f t="shared" si="2"/>
        <v>129</v>
      </c>
      <c r="K36" s="591"/>
    </row>
    <row r="37" spans="2:11" s="94" customFormat="1" ht="14.25" customHeight="1">
      <c r="B37" s="2494" t="s">
        <v>537</v>
      </c>
      <c r="C37" s="2495"/>
      <c r="D37" s="1015" t="s">
        <v>532</v>
      </c>
      <c r="E37" s="541"/>
      <c r="F37" s="541">
        <v>2</v>
      </c>
      <c r="G37" s="541">
        <v>2</v>
      </c>
      <c r="H37" s="542">
        <v>2</v>
      </c>
      <c r="I37" s="545">
        <v>0</v>
      </c>
      <c r="J37" s="546">
        <v>0</v>
      </c>
      <c r="K37" s="590"/>
    </row>
    <row r="38" spans="2:11" s="94" customFormat="1" ht="14.25" customHeight="1">
      <c r="B38" s="2496"/>
      <c r="C38" s="2497"/>
      <c r="D38" s="323" t="s">
        <v>533</v>
      </c>
      <c r="E38" s="547"/>
      <c r="F38" s="547">
        <v>2</v>
      </c>
      <c r="G38" s="547">
        <v>3</v>
      </c>
      <c r="H38" s="548">
        <v>3</v>
      </c>
      <c r="I38" s="552">
        <v>0</v>
      </c>
      <c r="J38" s="553">
        <v>0</v>
      </c>
      <c r="K38" s="591"/>
    </row>
    <row r="39" spans="2:11" s="94" customFormat="1" ht="14.25" customHeight="1">
      <c r="B39" s="2498"/>
      <c r="C39" s="2480"/>
      <c r="D39" s="1046" t="s">
        <v>534</v>
      </c>
      <c r="E39" s="644"/>
      <c r="F39" s="644"/>
      <c r="G39" s="644"/>
      <c r="H39" s="912"/>
      <c r="I39" s="651">
        <v>0</v>
      </c>
      <c r="J39" s="645">
        <v>0</v>
      </c>
      <c r="K39" s="662"/>
    </row>
    <row r="40" spans="2:11" s="94" customFormat="1" ht="14.25" customHeight="1">
      <c r="B40" s="2494" t="s">
        <v>366</v>
      </c>
      <c r="C40" s="2495"/>
      <c r="D40" s="1015" t="s">
        <v>532</v>
      </c>
      <c r="E40" s="541"/>
      <c r="F40" s="541"/>
      <c r="G40" s="541"/>
      <c r="H40" s="542">
        <v>2</v>
      </c>
      <c r="I40" s="545">
        <v>0</v>
      </c>
      <c r="J40" s="546">
        <v>0</v>
      </c>
      <c r="K40" s="590"/>
    </row>
    <row r="41" spans="2:11" s="94" customFormat="1" ht="14.25" customHeight="1">
      <c r="B41" s="2496"/>
      <c r="C41" s="2497"/>
      <c r="D41" s="323" t="s">
        <v>533</v>
      </c>
      <c r="E41" s="547"/>
      <c r="F41" s="547"/>
      <c r="G41" s="547"/>
      <c r="H41" s="548"/>
      <c r="I41" s="552">
        <v>0</v>
      </c>
      <c r="J41" s="553">
        <v>0</v>
      </c>
      <c r="K41" s="591"/>
    </row>
    <row r="42" spans="2:11" s="94" customFormat="1" ht="14.25" customHeight="1">
      <c r="B42" s="2498"/>
      <c r="C42" s="2480"/>
      <c r="D42" s="323" t="s">
        <v>534</v>
      </c>
      <c r="E42" s="644"/>
      <c r="F42" s="644"/>
      <c r="G42" s="644"/>
      <c r="H42" s="912"/>
      <c r="I42" s="651">
        <v>0</v>
      </c>
      <c r="J42" s="645">
        <v>0</v>
      </c>
      <c r="K42" s="662"/>
    </row>
    <row r="43" spans="2:11" ht="27.75" customHeight="1">
      <c r="B43" s="656"/>
      <c r="C43" s="657"/>
      <c r="D43" s="658" t="s">
        <v>467</v>
      </c>
      <c r="E43" s="664"/>
      <c r="F43" s="664"/>
      <c r="G43" s="664"/>
      <c r="H43" s="664"/>
      <c r="I43" s="663"/>
      <c r="J43" s="660"/>
      <c r="K43" s="661"/>
    </row>
    <row r="44" spans="2:11" ht="14.25" customHeight="1">
      <c r="B44" s="2594">
        <v>1</v>
      </c>
      <c r="C44" s="2595"/>
      <c r="D44" s="639" t="s">
        <v>164</v>
      </c>
      <c r="E44" s="652">
        <v>1</v>
      </c>
      <c r="F44" s="652">
        <v>1</v>
      </c>
      <c r="G44" s="652">
        <v>1</v>
      </c>
      <c r="H44" s="653">
        <v>1</v>
      </c>
      <c r="I44" s="609">
        <f>SUM(E44:H44)</f>
        <v>4</v>
      </c>
      <c r="J44" s="578">
        <f t="shared" si="2"/>
        <v>129</v>
      </c>
      <c r="K44" s="611"/>
    </row>
    <row r="45" spans="2:11" ht="14.25" customHeight="1">
      <c r="B45" s="2596">
        <v>2</v>
      </c>
      <c r="C45" s="2597"/>
      <c r="D45" s="321" t="s">
        <v>165</v>
      </c>
      <c r="E45" s="547">
        <v>1</v>
      </c>
      <c r="F45" s="547">
        <v>1</v>
      </c>
      <c r="G45" s="547">
        <v>1</v>
      </c>
      <c r="H45" s="548">
        <v>1</v>
      </c>
      <c r="I45" s="552">
        <f t="shared" ref="I45:I54" si="4">SUM(E45:H45)</f>
        <v>4</v>
      </c>
      <c r="J45" s="553">
        <f t="shared" si="2"/>
        <v>129</v>
      </c>
      <c r="K45" s="240"/>
    </row>
    <row r="46" spans="2:11" ht="14.25" customHeight="1">
      <c r="B46" s="2596">
        <v>3</v>
      </c>
      <c r="C46" s="2597"/>
      <c r="D46" s="323" t="s">
        <v>191</v>
      </c>
      <c r="E46" s="547">
        <v>0.3</v>
      </c>
      <c r="F46" s="547">
        <v>0.3</v>
      </c>
      <c r="G46" s="547">
        <v>0.3</v>
      </c>
      <c r="H46" s="548"/>
      <c r="I46" s="552">
        <f t="shared" si="4"/>
        <v>0.89999999999999991</v>
      </c>
      <c r="J46" s="553">
        <f t="shared" si="2"/>
        <v>31.5</v>
      </c>
      <c r="K46" s="240"/>
    </row>
    <row r="47" spans="2:11" ht="14.25" customHeight="1">
      <c r="B47" s="2439" t="s">
        <v>246</v>
      </c>
      <c r="C47" s="2440"/>
      <c r="D47" s="2441"/>
      <c r="E47" s="891">
        <f>SUM(E48:E54)</f>
        <v>0</v>
      </c>
      <c r="F47" s="891">
        <f>SUM(F48:F54)</f>
        <v>0</v>
      </c>
      <c r="G47" s="891">
        <f>SUM(G48:G54)</f>
        <v>0</v>
      </c>
      <c r="H47" s="1129">
        <f>SUM(H48:H54)</f>
        <v>3</v>
      </c>
      <c r="I47" s="891">
        <f>SUM(I48:I54)</f>
        <v>3</v>
      </c>
      <c r="J47" s="579">
        <f>E47*$E$8+F47*$F$8+G47*$G$8+H47*$H$8</f>
        <v>72</v>
      </c>
      <c r="K47" s="1094" t="str">
        <f>IF(I47&gt;16,"Błąd !","")</f>
        <v/>
      </c>
    </row>
    <row r="48" spans="2:11" ht="14.25" customHeight="1">
      <c r="B48" s="2596">
        <v>4</v>
      </c>
      <c r="C48" s="2602"/>
      <c r="D48" s="647" t="s">
        <v>50</v>
      </c>
      <c r="E48" s="547"/>
      <c r="F48" s="547"/>
      <c r="G48" s="547"/>
      <c r="H48" s="548">
        <v>2</v>
      </c>
      <c r="I48" s="552">
        <f t="shared" si="4"/>
        <v>2</v>
      </c>
      <c r="J48" s="553">
        <f t="shared" si="2"/>
        <v>48</v>
      </c>
      <c r="K48" s="240" t="s">
        <v>559</v>
      </c>
    </row>
    <row r="49" spans="2:11" ht="14.25" customHeight="1">
      <c r="B49" s="2596">
        <v>5</v>
      </c>
      <c r="C49" s="2597"/>
      <c r="D49" s="647" t="s">
        <v>53</v>
      </c>
      <c r="E49" s="547"/>
      <c r="F49" s="547"/>
      <c r="G49" s="547"/>
      <c r="H49" s="548">
        <v>1</v>
      </c>
      <c r="I49" s="552">
        <f>SUM(E49:H49)</f>
        <v>1</v>
      </c>
      <c r="J49" s="553">
        <f>E49*$E$8+F49*$F$8+G49*$G$8+H49*$H$8</f>
        <v>24</v>
      </c>
      <c r="K49" s="240" t="s">
        <v>560</v>
      </c>
    </row>
    <row r="50" spans="2:11" ht="14.25" customHeight="1">
      <c r="B50" s="2596">
        <v>6</v>
      </c>
      <c r="C50" s="2597"/>
      <c r="D50" s="647"/>
      <c r="E50" s="547"/>
      <c r="F50" s="547"/>
      <c r="G50" s="547"/>
      <c r="H50" s="548"/>
      <c r="I50" s="552">
        <f>SUM(E50:H50)</f>
        <v>0</v>
      </c>
      <c r="J50" s="553">
        <f>E50*$E$8+F50*$F$8+G50*$G$8+H50*$H$8</f>
        <v>0</v>
      </c>
      <c r="K50" s="240"/>
    </row>
    <row r="51" spans="2:11" ht="14.25" customHeight="1">
      <c r="B51" s="2596">
        <v>7</v>
      </c>
      <c r="C51" s="2602"/>
      <c r="D51" s="647"/>
      <c r="E51" s="547"/>
      <c r="F51" s="547"/>
      <c r="G51" s="547"/>
      <c r="H51" s="548"/>
      <c r="I51" s="552">
        <f t="shared" si="4"/>
        <v>0</v>
      </c>
      <c r="J51" s="553">
        <f t="shared" si="2"/>
        <v>0</v>
      </c>
      <c r="K51" s="240"/>
    </row>
    <row r="52" spans="2:11" ht="14.25" customHeight="1">
      <c r="B52" s="2596">
        <v>8</v>
      </c>
      <c r="C52" s="2602"/>
      <c r="D52" s="647"/>
      <c r="E52" s="547"/>
      <c r="F52" s="547"/>
      <c r="G52" s="547"/>
      <c r="H52" s="548"/>
      <c r="I52" s="552">
        <f t="shared" si="4"/>
        <v>0</v>
      </c>
      <c r="J52" s="553">
        <f t="shared" si="2"/>
        <v>0</v>
      </c>
      <c r="K52" s="240"/>
    </row>
    <row r="53" spans="2:11" ht="14.25" customHeight="1">
      <c r="B53" s="2598">
        <v>9</v>
      </c>
      <c r="C53" s="2599"/>
      <c r="D53" s="647"/>
      <c r="E53" s="547"/>
      <c r="F53" s="547"/>
      <c r="G53" s="547"/>
      <c r="H53" s="548"/>
      <c r="I53" s="552">
        <f t="shared" si="4"/>
        <v>0</v>
      </c>
      <c r="J53" s="553">
        <f t="shared" si="2"/>
        <v>0</v>
      </c>
      <c r="K53" s="594"/>
    </row>
    <row r="54" spans="2:11" ht="14.25" customHeight="1" thickBot="1">
      <c r="B54" s="2592">
        <v>10</v>
      </c>
      <c r="C54" s="2593"/>
      <c r="D54" s="648"/>
      <c r="E54" s="571"/>
      <c r="F54" s="571"/>
      <c r="G54" s="571"/>
      <c r="H54" s="572"/>
      <c r="I54" s="575">
        <f t="shared" si="4"/>
        <v>0</v>
      </c>
      <c r="J54" s="576">
        <f t="shared" si="2"/>
        <v>0</v>
      </c>
      <c r="K54" s="595"/>
    </row>
    <row r="55" spans="2:11" s="596" customFormat="1">
      <c r="B55" s="10"/>
      <c r="C55" s="1076" t="s">
        <v>342</v>
      </c>
      <c r="D55" s="1080" t="s">
        <v>536</v>
      </c>
      <c r="E55" s="618"/>
      <c r="F55" s="618"/>
      <c r="G55" s="618"/>
      <c r="H55" s="618"/>
      <c r="I55" s="618"/>
      <c r="J55" s="618"/>
    </row>
    <row r="56" spans="2:11" s="596" customFormat="1">
      <c r="B56" s="5"/>
      <c r="C56" s="5"/>
      <c r="D56" s="613"/>
      <c r="E56" s="614"/>
      <c r="F56" s="614"/>
      <c r="G56" s="614"/>
      <c r="H56" s="614"/>
      <c r="I56" s="615"/>
      <c r="J56" s="615"/>
    </row>
    <row r="57" spans="2:11" s="596" customFormat="1">
      <c r="B57" s="5"/>
      <c r="C57" s="5"/>
      <c r="D57" s="613"/>
      <c r="E57" s="614"/>
      <c r="F57" s="614"/>
      <c r="G57" s="614"/>
      <c r="H57" s="614"/>
      <c r="I57" s="614"/>
      <c r="J57" s="614"/>
    </row>
    <row r="58" spans="2:11" s="596" customFormat="1">
      <c r="B58" s="5"/>
      <c r="C58" s="5"/>
      <c r="D58" s="11"/>
      <c r="E58" s="11"/>
      <c r="F58" s="11"/>
      <c r="G58" s="11"/>
      <c r="H58" s="12"/>
      <c r="I58" s="11"/>
      <c r="J58" s="11"/>
    </row>
    <row r="59" spans="2:11" s="596" customFormat="1">
      <c r="B59" s="5"/>
      <c r="C59" s="5"/>
      <c r="D59" s="6"/>
      <c r="E59" s="8"/>
      <c r="F59" s="8"/>
      <c r="G59" s="8"/>
      <c r="H59" s="7"/>
      <c r="I59" s="6"/>
      <c r="J59" s="6"/>
    </row>
    <row r="60" spans="2:11" s="596" customFormat="1">
      <c r="B60" s="5"/>
      <c r="C60" s="5"/>
      <c r="D60" s="6"/>
      <c r="E60" s="9"/>
      <c r="F60" s="8"/>
      <c r="G60" s="8"/>
      <c r="H60" s="7"/>
      <c r="I60" s="6"/>
      <c r="J60" s="6"/>
    </row>
    <row r="61" spans="2:11" s="596" customFormat="1">
      <c r="B61" s="5"/>
      <c r="C61" s="5"/>
      <c r="D61" s="6"/>
      <c r="E61" s="8"/>
      <c r="F61" s="8"/>
      <c r="G61" s="8"/>
      <c r="H61" s="7"/>
      <c r="I61" s="6"/>
      <c r="J61" s="6"/>
    </row>
    <row r="62" spans="2:11" s="596" customFormat="1">
      <c r="B62" s="5"/>
      <c r="C62" s="5"/>
      <c r="D62" s="10"/>
      <c r="E62" s="10"/>
      <c r="F62" s="10"/>
      <c r="G62" s="10"/>
      <c r="H62" s="10"/>
      <c r="I62" s="10"/>
      <c r="J62" s="10"/>
    </row>
  </sheetData>
  <sheetProtection algorithmName="SHA-512" hashValue="/FsdbVRQBqogdcLjGOMkj/ukLVifDVTzRz5OzAs7n0sOBnszgtIS7KrY6/8t1SvbmW3J1FbBeON8kiXnYlMKhA==" saltValue="amZqLU4l/Bs3yivjBIAtug==" spinCount="100000" sheet="1" objects="1" scenarios="1"/>
  <mergeCells count="28">
    <mergeCell ref="B16:C16"/>
    <mergeCell ref="B48:C48"/>
    <mergeCell ref="B51:C51"/>
    <mergeCell ref="B52:C52"/>
    <mergeCell ref="B17:C17"/>
    <mergeCell ref="B21:C21"/>
    <mergeCell ref="B20:C20"/>
    <mergeCell ref="B19:C19"/>
    <mergeCell ref="B18:C18"/>
    <mergeCell ref="B37:C39"/>
    <mergeCell ref="B54:C54"/>
    <mergeCell ref="B22:B36"/>
    <mergeCell ref="B44:C44"/>
    <mergeCell ref="B45:C45"/>
    <mergeCell ref="B46:C46"/>
    <mergeCell ref="B47:D47"/>
    <mergeCell ref="B49:C49"/>
    <mergeCell ref="B50:C50"/>
    <mergeCell ref="B53:C53"/>
    <mergeCell ref="B40:C42"/>
    <mergeCell ref="B2:H2"/>
    <mergeCell ref="B3:K3"/>
    <mergeCell ref="B5:D9"/>
    <mergeCell ref="E5:H5"/>
    <mergeCell ref="K5:K9"/>
    <mergeCell ref="E7:H7"/>
    <mergeCell ref="E9:H9"/>
    <mergeCell ref="H4:K4"/>
  </mergeCells>
  <printOptions horizontalCentered="1"/>
  <pageMargins left="1.1417322834645669" right="0.31496062992125984" top="0.51181102362204722" bottom="0.70866141732283472" header="0.51181102362204722" footer="0.51181102362204722"/>
  <pageSetup paperSize="9" scale="84" orientation="portrait" horizontalDpi="4294967293" verticalDpi="4294967293" r:id="rId1"/>
  <headerFooter alignWithMargins="0">
    <oddFooter>&amp;L&amp;7CEA - arkusz organizacyjny na rok szkolny 2014/15    nr teczki: &amp;F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0000000}">
          <x14:formula1>
            <xm:f>słownik!$A$2:$A$64</xm:f>
          </x14:formula1>
          <xm:sqref>D48:D54</xm:sqref>
        </x14:dataValidation>
        <x14:dataValidation type="list" allowBlank="1" showInputMessage="1" showErrorMessage="1" xr:uid="{00000000-0002-0000-1300-000001000000}">
          <x14:formula1>
            <xm:f>słownik!$M$50:$M$66</xm:f>
          </x14:formula1>
          <xm:sqref>H4</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B1:K64"/>
  <sheetViews>
    <sheetView showGridLines="0" topLeftCell="B1" zoomScaleNormal="100" zoomScaleSheetLayoutView="100" workbookViewId="0">
      <selection activeCell="R17" sqref="R17"/>
    </sheetView>
  </sheetViews>
  <sheetFormatPr defaultColWidth="9.29296875" defaultRowHeight="12.7"/>
  <cols>
    <col min="1" max="1" width="9.29296875" style="5"/>
    <col min="2" max="2" width="9" style="5" customWidth="1"/>
    <col min="3" max="3" width="5.29296875" style="5" customWidth="1"/>
    <col min="4" max="4" width="30.87890625" style="5" customWidth="1"/>
    <col min="5" max="8" width="6.703125" style="5" customWidth="1"/>
    <col min="9" max="9" width="9.41015625" style="5" customWidth="1"/>
    <col min="10" max="10" width="9.87890625" style="5" customWidth="1"/>
    <col min="11" max="11" width="12.5859375" style="596" customWidth="1"/>
    <col min="12" max="16384" width="9.29296875" style="5"/>
  </cols>
  <sheetData>
    <row r="1" spans="2:11" ht="17.7">
      <c r="B1" s="257"/>
      <c r="C1" s="257"/>
      <c r="D1" s="258" t="str">
        <f>' zestaw 1'!$C$1</f>
        <v>?</v>
      </c>
      <c r="E1" s="259"/>
      <c r="F1" s="259"/>
      <c r="G1" s="259"/>
      <c r="H1" s="259"/>
      <c r="I1" s="259"/>
      <c r="J1" s="259"/>
      <c r="K1" s="1244" t="s">
        <v>576</v>
      </c>
    </row>
    <row r="2" spans="2:11" ht="20">
      <c r="B2" s="2588" t="s">
        <v>131</v>
      </c>
      <c r="C2" s="2588"/>
      <c r="D2" s="2588"/>
      <c r="E2" s="2588"/>
      <c r="F2" s="2588"/>
      <c r="G2" s="2588"/>
      <c r="H2" s="2588"/>
      <c r="I2" s="319" t="str">
        <f>wizyt!H4</f>
        <v>2021/2022</v>
      </c>
      <c r="J2" s="319"/>
      <c r="K2" s="319"/>
    </row>
    <row r="3" spans="2:11" ht="18.75" customHeight="1">
      <c r="B3" s="2447" t="s">
        <v>265</v>
      </c>
      <c r="C3" s="2447"/>
      <c r="D3" s="2447"/>
      <c r="E3" s="2447"/>
      <c r="F3" s="2447"/>
      <c r="G3" s="2447"/>
      <c r="H3" s="2447"/>
      <c r="I3" s="2447"/>
      <c r="J3" s="2447"/>
      <c r="K3" s="2447"/>
    </row>
    <row r="4" spans="2:11" ht="27" customHeight="1" thickBot="1">
      <c r="B4" s="264"/>
      <c r="C4" s="264"/>
      <c r="D4" s="264"/>
      <c r="E4" s="265"/>
      <c r="F4" s="265"/>
      <c r="G4" s="265" t="s">
        <v>35</v>
      </c>
      <c r="H4" s="2481" t="s">
        <v>543</v>
      </c>
      <c r="I4" s="2481"/>
      <c r="J4" s="2481"/>
      <c r="K4" s="2481"/>
    </row>
    <row r="5" spans="2:11" ht="12.75" customHeight="1">
      <c r="B5" s="2448" t="s">
        <v>264</v>
      </c>
      <c r="C5" s="2449"/>
      <c r="D5" s="2450"/>
      <c r="E5" s="2457" t="s">
        <v>36</v>
      </c>
      <c r="F5" s="2458"/>
      <c r="G5" s="2458"/>
      <c r="H5" s="2459"/>
      <c r="I5" s="235" t="s">
        <v>27</v>
      </c>
      <c r="J5" s="228" t="s">
        <v>43</v>
      </c>
      <c r="K5" s="2589" t="s">
        <v>100</v>
      </c>
    </row>
    <row r="6" spans="2:11" ht="12.75" customHeight="1">
      <c r="B6" s="2451"/>
      <c r="C6" s="2452"/>
      <c r="D6" s="2453"/>
      <c r="E6" s="95" t="s">
        <v>3</v>
      </c>
      <c r="F6" s="86" t="s">
        <v>4</v>
      </c>
      <c r="G6" s="86" t="s">
        <v>5</v>
      </c>
      <c r="H6" s="86" t="s">
        <v>7</v>
      </c>
      <c r="I6" s="236" t="s">
        <v>34</v>
      </c>
      <c r="J6" s="229" t="s">
        <v>34</v>
      </c>
      <c r="K6" s="2590"/>
    </row>
    <row r="7" spans="2:11" ht="12.75" customHeight="1">
      <c r="B7" s="2451"/>
      <c r="C7" s="2452"/>
      <c r="D7" s="2453"/>
      <c r="E7" s="2486" t="s">
        <v>37</v>
      </c>
      <c r="F7" s="2486"/>
      <c r="G7" s="2486"/>
      <c r="H7" s="2487"/>
      <c r="I7" s="237" t="s">
        <v>44</v>
      </c>
      <c r="J7" s="230" t="s">
        <v>45</v>
      </c>
      <c r="K7" s="2590"/>
    </row>
    <row r="8" spans="2:11" ht="12.75" customHeight="1">
      <c r="B8" s="2451"/>
      <c r="C8" s="2452"/>
      <c r="D8" s="2453"/>
      <c r="E8" s="616">
        <v>35</v>
      </c>
      <c r="F8" s="870">
        <v>35</v>
      </c>
      <c r="G8" s="870">
        <v>35</v>
      </c>
      <c r="H8" s="870">
        <v>25</v>
      </c>
      <c r="I8" s="236" t="s">
        <v>38</v>
      </c>
      <c r="J8" s="229" t="s">
        <v>46</v>
      </c>
      <c r="K8" s="2590"/>
    </row>
    <row r="9" spans="2:11" ht="16.5" customHeight="1" thickBot="1">
      <c r="B9" s="2454"/>
      <c r="C9" s="2455"/>
      <c r="D9" s="2456"/>
      <c r="E9" s="2488" t="s">
        <v>39</v>
      </c>
      <c r="F9" s="2489"/>
      <c r="G9" s="2489"/>
      <c r="H9" s="2490"/>
      <c r="I9" s="238" t="s">
        <v>40</v>
      </c>
      <c r="J9" s="231" t="s">
        <v>40</v>
      </c>
      <c r="K9" s="2591"/>
    </row>
    <row r="10" spans="2:11" ht="27" customHeight="1" thickBot="1">
      <c r="B10" s="252"/>
      <c r="C10" s="602"/>
      <c r="D10" s="251" t="s">
        <v>247</v>
      </c>
      <c r="E10" s="516">
        <f t="shared" ref="E10:J10" si="0">E14+E11</f>
        <v>37.299999999999997</v>
      </c>
      <c r="F10" s="516">
        <f t="shared" si="0"/>
        <v>38.299999999999997</v>
      </c>
      <c r="G10" s="516">
        <f t="shared" si="0"/>
        <v>42.3</v>
      </c>
      <c r="H10" s="516">
        <f t="shared" si="0"/>
        <v>38</v>
      </c>
      <c r="I10" s="516">
        <f t="shared" si="0"/>
        <v>155.9</v>
      </c>
      <c r="J10" s="518">
        <f t="shared" si="0"/>
        <v>5076.5</v>
      </c>
      <c r="K10" s="586"/>
    </row>
    <row r="11" spans="2:11" ht="23.25" customHeight="1">
      <c r="B11" s="245"/>
      <c r="C11" s="603"/>
      <c r="D11" s="246" t="s">
        <v>243</v>
      </c>
      <c r="E11" s="519">
        <f>SUM(E12:E13)</f>
        <v>35</v>
      </c>
      <c r="F11" s="519">
        <f>SUM(F12:F13)</f>
        <v>36</v>
      </c>
      <c r="G11" s="519">
        <f>SUM(G12:G13)</f>
        <v>40</v>
      </c>
      <c r="H11" s="520">
        <f>SUM(H12:H13)</f>
        <v>34</v>
      </c>
      <c r="I11" s="526">
        <f>SUM(E11:H11)</f>
        <v>145</v>
      </c>
      <c r="J11" s="527">
        <f>SUM(J12:J13)</f>
        <v>4735</v>
      </c>
      <c r="K11" s="587"/>
    </row>
    <row r="12" spans="2:11" ht="14.25" customHeight="1">
      <c r="B12" s="247"/>
      <c r="C12" s="604"/>
      <c r="D12" s="248" t="s">
        <v>241</v>
      </c>
      <c r="E12" s="528">
        <f>SUM(E16:E22)</f>
        <v>13</v>
      </c>
      <c r="F12" s="528">
        <f>SUM(F16:F22)</f>
        <v>17</v>
      </c>
      <c r="G12" s="528">
        <f>SUM(G16:G22)</f>
        <v>19</v>
      </c>
      <c r="H12" s="529">
        <f>SUM(H16:H22)</f>
        <v>16</v>
      </c>
      <c r="I12" s="533">
        <f>SUM(E12:H12)</f>
        <v>65</v>
      </c>
      <c r="J12" s="534">
        <f>SUM(J16:J22)</f>
        <v>2115</v>
      </c>
      <c r="K12" s="587"/>
    </row>
    <row r="13" spans="2:11" ht="14.25" customHeight="1">
      <c r="B13" s="247"/>
      <c r="C13" s="604"/>
      <c r="D13" s="248" t="s">
        <v>242</v>
      </c>
      <c r="E13" s="528">
        <f>SUM(E23:E43)</f>
        <v>22</v>
      </c>
      <c r="F13" s="528">
        <f>SUM(F23:F43)</f>
        <v>19</v>
      </c>
      <c r="G13" s="528">
        <f>SUM(G23:G43)</f>
        <v>21</v>
      </c>
      <c r="H13" s="528">
        <f>SUM(H23:H43)</f>
        <v>18</v>
      </c>
      <c r="I13" s="533">
        <f>SUM(E13:H13)</f>
        <v>80</v>
      </c>
      <c r="J13" s="534">
        <f>SUM(J23:J43)</f>
        <v>2620</v>
      </c>
      <c r="K13" s="587"/>
    </row>
    <row r="14" spans="2:11" ht="21" customHeight="1">
      <c r="B14" s="253"/>
      <c r="C14" s="605"/>
      <c r="D14" s="254" t="s">
        <v>468</v>
      </c>
      <c r="E14" s="535">
        <f>SUM(E47:E48)+IF(E45+E46&gt;2,2,E45+E46)</f>
        <v>2.2999999999999998</v>
      </c>
      <c r="F14" s="535">
        <f>SUM(F47:F48)+IF(F45+F46&gt;2,2,F45+F46)</f>
        <v>2.2999999999999998</v>
      </c>
      <c r="G14" s="535">
        <f>SUM(G47:G48)+IF(G45+G46&gt;2,2,G45+G46)</f>
        <v>2.2999999999999998</v>
      </c>
      <c r="H14" s="536">
        <f>SUM(H47:H48)+IF(H45+H46&gt;2,2,H45+H46)</f>
        <v>4</v>
      </c>
      <c r="I14" s="601">
        <f>SUM(E14:H14)</f>
        <v>10.899999999999999</v>
      </c>
      <c r="J14" s="537">
        <f>SUM(J45:J48)</f>
        <v>341.5</v>
      </c>
      <c r="K14" s="588"/>
    </row>
    <row r="15" spans="2:11" ht="26.25" customHeight="1">
      <c r="B15" s="249"/>
      <c r="C15" s="617"/>
      <c r="D15" s="316" t="s">
        <v>263</v>
      </c>
      <c r="E15" s="538"/>
      <c r="F15" s="538"/>
      <c r="G15" s="538"/>
      <c r="H15" s="538"/>
      <c r="I15" s="538"/>
      <c r="J15" s="540"/>
      <c r="K15" s="589"/>
    </row>
    <row r="16" spans="2:11" s="94" customFormat="1" ht="14.25" customHeight="1">
      <c r="B16" s="2600">
        <v>1</v>
      </c>
      <c r="C16" s="2601"/>
      <c r="D16" s="1015" t="s">
        <v>108</v>
      </c>
      <c r="E16" s="541">
        <v>2</v>
      </c>
      <c r="F16" s="541">
        <v>2</v>
      </c>
      <c r="G16" s="541">
        <v>2</v>
      </c>
      <c r="H16" s="542">
        <v>2</v>
      </c>
      <c r="I16" s="545">
        <f t="shared" ref="I16:I22" si="1">SUM(E16:H16)</f>
        <v>8</v>
      </c>
      <c r="J16" s="577">
        <f>E16*$E$8+F16*$F$8+G16*$G$8+H16*$H$8</f>
        <v>260</v>
      </c>
      <c r="K16" s="590"/>
    </row>
    <row r="17" spans="2:11" s="94" customFormat="1" ht="14.25" customHeight="1">
      <c r="B17" s="2596">
        <v>2</v>
      </c>
      <c r="C17" s="2602"/>
      <c r="D17" s="323" t="s">
        <v>62</v>
      </c>
      <c r="E17" s="547">
        <v>4</v>
      </c>
      <c r="F17" s="547">
        <v>4</v>
      </c>
      <c r="G17" s="547">
        <v>5</v>
      </c>
      <c r="H17" s="548">
        <v>5</v>
      </c>
      <c r="I17" s="552">
        <f t="shared" si="1"/>
        <v>18</v>
      </c>
      <c r="J17" s="553">
        <f t="shared" ref="J17:J56" si="2">E17*$E$8+F17*$F$8+G17*$G$8+H17*$H$8</f>
        <v>580</v>
      </c>
      <c r="K17" s="591"/>
    </row>
    <row r="18" spans="2:11" s="94" customFormat="1" ht="14.25" customHeight="1">
      <c r="B18" s="2596">
        <v>3</v>
      </c>
      <c r="C18" s="2602"/>
      <c r="D18" s="323" t="s">
        <v>63</v>
      </c>
      <c r="E18" s="547">
        <v>2</v>
      </c>
      <c r="F18" s="547">
        <v>2</v>
      </c>
      <c r="G18" s="547">
        <v>3</v>
      </c>
      <c r="H18" s="548"/>
      <c r="I18" s="552">
        <f t="shared" si="1"/>
        <v>7</v>
      </c>
      <c r="J18" s="553">
        <f t="shared" si="2"/>
        <v>245</v>
      </c>
      <c r="K18" s="591"/>
    </row>
    <row r="19" spans="2:11" s="94" customFormat="1" ht="14.25" customHeight="1">
      <c r="B19" s="2596">
        <v>4</v>
      </c>
      <c r="C19" s="2602"/>
      <c r="D19" s="323" t="s">
        <v>64</v>
      </c>
      <c r="E19" s="547">
        <v>2</v>
      </c>
      <c r="F19" s="547">
        <v>3</v>
      </c>
      <c r="G19" s="547">
        <v>2</v>
      </c>
      <c r="H19" s="548"/>
      <c r="I19" s="552">
        <f t="shared" si="1"/>
        <v>7</v>
      </c>
      <c r="J19" s="553">
        <f t="shared" si="2"/>
        <v>245</v>
      </c>
      <c r="K19" s="591"/>
    </row>
    <row r="20" spans="2:11" s="94" customFormat="1" ht="14.25" customHeight="1">
      <c r="B20" s="2596">
        <v>5</v>
      </c>
      <c r="C20" s="2602"/>
      <c r="D20" s="1016" t="s">
        <v>161</v>
      </c>
      <c r="E20" s="895">
        <v>3</v>
      </c>
      <c r="F20" s="895">
        <v>4</v>
      </c>
      <c r="G20" s="895">
        <v>5</v>
      </c>
      <c r="H20" s="1103">
        <v>7</v>
      </c>
      <c r="I20" s="569">
        <f t="shared" si="1"/>
        <v>19</v>
      </c>
      <c r="J20" s="570">
        <f t="shared" si="2"/>
        <v>595</v>
      </c>
      <c r="K20" s="899"/>
    </row>
    <row r="21" spans="2:11" s="94" customFormat="1" ht="14.25" customHeight="1">
      <c r="B21" s="2605" t="s">
        <v>478</v>
      </c>
      <c r="C21" s="2503"/>
      <c r="D21" s="2506" t="s">
        <v>477</v>
      </c>
      <c r="E21" s="2507"/>
      <c r="F21" s="895">
        <v>2</v>
      </c>
      <c r="G21" s="895"/>
      <c r="H21" s="1103">
        <v>2</v>
      </c>
      <c r="I21" s="569">
        <f t="shared" si="1"/>
        <v>4</v>
      </c>
      <c r="J21" s="570">
        <f>E21*$E$8+F21*$F$8+G21*$G$8+H21*$H$8</f>
        <v>120</v>
      </c>
      <c r="K21" s="899"/>
    </row>
    <row r="22" spans="2:11" s="94" customFormat="1" ht="14.25" customHeight="1" thickBot="1">
      <c r="B22" s="2504"/>
      <c r="C22" s="2505"/>
      <c r="D22" s="2508" t="s">
        <v>479</v>
      </c>
      <c r="E22" s="2509"/>
      <c r="F22" s="915"/>
      <c r="G22" s="915">
        <v>2</v>
      </c>
      <c r="H22" s="1104"/>
      <c r="I22" s="916">
        <f t="shared" si="1"/>
        <v>2</v>
      </c>
      <c r="J22" s="917">
        <f>E22*$E$8+F22*$F$8+G22*$G$8+H22*$H$8</f>
        <v>70</v>
      </c>
      <c r="K22" s="918"/>
    </row>
    <row r="23" spans="2:11" s="94" customFormat="1" ht="14.25" customHeight="1" thickTop="1">
      <c r="B23" s="2575" t="s">
        <v>368</v>
      </c>
      <c r="C23" s="1018">
        <v>1</v>
      </c>
      <c r="D23" s="1017" t="s">
        <v>53</v>
      </c>
      <c r="E23" s="652">
        <v>3</v>
      </c>
      <c r="F23" s="652">
        <v>3</v>
      </c>
      <c r="G23" s="652">
        <v>3</v>
      </c>
      <c r="H23" s="653">
        <v>3</v>
      </c>
      <c r="I23" s="609">
        <f t="shared" ref="I23:I43" si="3">SUM(E23:H23)</f>
        <v>12</v>
      </c>
      <c r="J23" s="578">
        <f t="shared" si="2"/>
        <v>390</v>
      </c>
      <c r="K23" s="900"/>
    </row>
    <row r="24" spans="2:11" s="94" customFormat="1" ht="14.25" customHeight="1">
      <c r="B24" s="2575"/>
      <c r="C24" s="606">
        <v>2</v>
      </c>
      <c r="D24" s="323" t="s">
        <v>54</v>
      </c>
      <c r="E24" s="547">
        <v>2</v>
      </c>
      <c r="F24" s="547">
        <v>2</v>
      </c>
      <c r="G24" s="547">
        <v>3</v>
      </c>
      <c r="H24" s="548">
        <v>3</v>
      </c>
      <c r="I24" s="552">
        <f t="shared" si="3"/>
        <v>10</v>
      </c>
      <c r="J24" s="553">
        <f t="shared" si="2"/>
        <v>320</v>
      </c>
      <c r="K24" s="591"/>
    </row>
    <row r="25" spans="2:11" s="94" customFormat="1" ht="14.25" customHeight="1">
      <c r="B25" s="2575"/>
      <c r="C25" s="606">
        <v>3</v>
      </c>
      <c r="D25" s="323" t="s">
        <v>49</v>
      </c>
      <c r="E25" s="547">
        <v>2</v>
      </c>
      <c r="F25" s="547">
        <v>2</v>
      </c>
      <c r="G25" s="547">
        <v>1</v>
      </c>
      <c r="H25" s="548"/>
      <c r="I25" s="552">
        <f t="shared" si="3"/>
        <v>5</v>
      </c>
      <c r="J25" s="553">
        <f t="shared" si="2"/>
        <v>175</v>
      </c>
      <c r="K25" s="591"/>
    </row>
    <row r="26" spans="2:11" s="94" customFormat="1" ht="14.25" customHeight="1">
      <c r="B26" s="2575"/>
      <c r="C26" s="606">
        <v>4</v>
      </c>
      <c r="D26" s="323" t="s">
        <v>51</v>
      </c>
      <c r="E26" s="547">
        <v>2</v>
      </c>
      <c r="F26" s="547"/>
      <c r="G26" s="547"/>
      <c r="H26" s="548"/>
      <c r="I26" s="552">
        <f t="shared" si="3"/>
        <v>2</v>
      </c>
      <c r="J26" s="553">
        <f t="shared" si="2"/>
        <v>70</v>
      </c>
      <c r="K26" s="591"/>
    </row>
    <row r="27" spans="2:11" s="94" customFormat="1" ht="14.25" customHeight="1">
      <c r="B27" s="2575"/>
      <c r="C27" s="606">
        <v>5</v>
      </c>
      <c r="D27" s="323" t="s">
        <v>58</v>
      </c>
      <c r="E27" s="547">
        <v>1</v>
      </c>
      <c r="F27" s="547"/>
      <c r="G27" s="547"/>
      <c r="H27" s="548"/>
      <c r="I27" s="552">
        <f t="shared" si="3"/>
        <v>1</v>
      </c>
      <c r="J27" s="553">
        <f t="shared" si="2"/>
        <v>35</v>
      </c>
      <c r="K27" s="591"/>
    </row>
    <row r="28" spans="2:11" s="94" customFormat="1" ht="14.25" customHeight="1">
      <c r="B28" s="2575"/>
      <c r="C28" s="606">
        <v>6</v>
      </c>
      <c r="D28" s="323" t="s">
        <v>56</v>
      </c>
      <c r="E28" s="547"/>
      <c r="F28" s="547"/>
      <c r="G28" s="547">
        <v>1</v>
      </c>
      <c r="H28" s="548">
        <v>1</v>
      </c>
      <c r="I28" s="552">
        <f t="shared" si="3"/>
        <v>2</v>
      </c>
      <c r="J28" s="553">
        <f t="shared" si="2"/>
        <v>60</v>
      </c>
      <c r="K28" s="591"/>
    </row>
    <row r="29" spans="2:11" s="94" customFormat="1" ht="14.25" customHeight="1">
      <c r="B29" s="2575"/>
      <c r="C29" s="606">
        <v>7</v>
      </c>
      <c r="D29" s="323" t="s">
        <v>52</v>
      </c>
      <c r="E29" s="547">
        <v>1</v>
      </c>
      <c r="F29" s="547"/>
      <c r="G29" s="547"/>
      <c r="H29" s="548"/>
      <c r="I29" s="552">
        <f t="shared" si="3"/>
        <v>1</v>
      </c>
      <c r="J29" s="553">
        <f t="shared" si="2"/>
        <v>35</v>
      </c>
      <c r="K29" s="591"/>
    </row>
    <row r="30" spans="2:11" s="94" customFormat="1" ht="14.25" customHeight="1">
      <c r="B30" s="2575"/>
      <c r="C30" s="606">
        <v>8</v>
      </c>
      <c r="D30" s="323" t="s">
        <v>166</v>
      </c>
      <c r="E30" s="547">
        <v>1</v>
      </c>
      <c r="F30" s="547"/>
      <c r="G30" s="547"/>
      <c r="H30" s="548"/>
      <c r="I30" s="552">
        <f t="shared" si="3"/>
        <v>1</v>
      </c>
      <c r="J30" s="553">
        <f t="shared" si="2"/>
        <v>35</v>
      </c>
      <c r="K30" s="591"/>
    </row>
    <row r="31" spans="2:11" s="94" customFormat="1" ht="14.25" customHeight="1">
      <c r="B31" s="2575"/>
      <c r="C31" s="606">
        <v>9</v>
      </c>
      <c r="D31" s="323" t="s">
        <v>364</v>
      </c>
      <c r="E31" s="547">
        <v>1</v>
      </c>
      <c r="F31" s="547"/>
      <c r="G31" s="547"/>
      <c r="H31" s="548"/>
      <c r="I31" s="552">
        <f t="shared" si="3"/>
        <v>1</v>
      </c>
      <c r="J31" s="553">
        <f t="shared" si="2"/>
        <v>35</v>
      </c>
      <c r="K31" s="591"/>
    </row>
    <row r="32" spans="2:11" s="94" customFormat="1" ht="14.25" customHeight="1">
      <c r="B32" s="2575"/>
      <c r="C32" s="606">
        <v>10</v>
      </c>
      <c r="D32" s="323" t="s">
        <v>363</v>
      </c>
      <c r="E32" s="547">
        <v>1</v>
      </c>
      <c r="F32" s="547"/>
      <c r="G32" s="547"/>
      <c r="H32" s="548"/>
      <c r="I32" s="552">
        <f t="shared" si="3"/>
        <v>1</v>
      </c>
      <c r="J32" s="553">
        <f t="shared" si="2"/>
        <v>35</v>
      </c>
      <c r="K32" s="591"/>
    </row>
    <row r="33" spans="2:11" s="94" customFormat="1" ht="14.25" customHeight="1">
      <c r="B33" s="2575"/>
      <c r="C33" s="606">
        <v>11</v>
      </c>
      <c r="D33" s="323" t="s">
        <v>50</v>
      </c>
      <c r="E33" s="547">
        <v>2</v>
      </c>
      <c r="F33" s="547">
        <v>3</v>
      </c>
      <c r="G33" s="547">
        <v>3</v>
      </c>
      <c r="H33" s="548">
        <v>2</v>
      </c>
      <c r="I33" s="552">
        <f t="shared" si="3"/>
        <v>10</v>
      </c>
      <c r="J33" s="553">
        <f t="shared" si="2"/>
        <v>330</v>
      </c>
      <c r="K33" s="591"/>
    </row>
    <row r="34" spans="2:11" s="94" customFormat="1" ht="14.25" customHeight="1">
      <c r="B34" s="2575"/>
      <c r="C34" s="606">
        <v>12</v>
      </c>
      <c r="D34" s="323" t="s">
        <v>163</v>
      </c>
      <c r="E34" s="547">
        <v>1</v>
      </c>
      <c r="F34" s="547"/>
      <c r="G34" s="547"/>
      <c r="H34" s="548"/>
      <c r="I34" s="552">
        <f t="shared" si="3"/>
        <v>1</v>
      </c>
      <c r="J34" s="553">
        <f t="shared" si="2"/>
        <v>35</v>
      </c>
      <c r="K34" s="591"/>
    </row>
    <row r="35" spans="2:11" s="94" customFormat="1" ht="14.25" customHeight="1">
      <c r="B35" s="2575"/>
      <c r="C35" s="606">
        <v>13</v>
      </c>
      <c r="D35" s="323" t="s">
        <v>55</v>
      </c>
      <c r="E35" s="547">
        <v>3</v>
      </c>
      <c r="F35" s="547">
        <v>3</v>
      </c>
      <c r="G35" s="547">
        <v>3</v>
      </c>
      <c r="H35" s="548">
        <v>3</v>
      </c>
      <c r="I35" s="552">
        <f t="shared" si="3"/>
        <v>12</v>
      </c>
      <c r="J35" s="553">
        <f t="shared" si="2"/>
        <v>390</v>
      </c>
      <c r="K35" s="591"/>
    </row>
    <row r="36" spans="2:11" s="94" customFormat="1" ht="14.25" customHeight="1">
      <c r="B36" s="2575"/>
      <c r="C36" s="606">
        <v>14</v>
      </c>
      <c r="D36" s="323" t="s">
        <v>134</v>
      </c>
      <c r="E36" s="547">
        <v>1</v>
      </c>
      <c r="F36" s="547"/>
      <c r="G36" s="547"/>
      <c r="H36" s="548"/>
      <c r="I36" s="552">
        <f t="shared" si="3"/>
        <v>1</v>
      </c>
      <c r="J36" s="553">
        <f t="shared" si="2"/>
        <v>35</v>
      </c>
      <c r="K36" s="591"/>
    </row>
    <row r="37" spans="2:11" s="94" customFormat="1" ht="14.25" customHeight="1">
      <c r="B37" s="2575"/>
      <c r="C37" s="606">
        <v>15</v>
      </c>
      <c r="D37" s="1016" t="s">
        <v>466</v>
      </c>
      <c r="E37" s="547">
        <v>1</v>
      </c>
      <c r="F37" s="547">
        <v>1</v>
      </c>
      <c r="G37" s="547">
        <v>1</v>
      </c>
      <c r="H37" s="548">
        <v>1</v>
      </c>
      <c r="I37" s="552">
        <f t="shared" si="3"/>
        <v>4</v>
      </c>
      <c r="J37" s="553">
        <f t="shared" si="2"/>
        <v>130</v>
      </c>
      <c r="K37" s="591"/>
    </row>
    <row r="38" spans="2:11" s="94" customFormat="1" ht="14.25" customHeight="1">
      <c r="B38" s="2494" t="s">
        <v>537</v>
      </c>
      <c r="C38" s="2495"/>
      <c r="D38" s="1015" t="s">
        <v>532</v>
      </c>
      <c r="E38" s="541"/>
      <c r="F38" s="541">
        <v>2</v>
      </c>
      <c r="G38" s="541">
        <v>2</v>
      </c>
      <c r="H38" s="542">
        <v>2</v>
      </c>
      <c r="I38" s="545">
        <f t="shared" si="3"/>
        <v>6</v>
      </c>
      <c r="J38" s="546">
        <f t="shared" si="2"/>
        <v>190</v>
      </c>
      <c r="K38" s="590"/>
    </row>
    <row r="39" spans="2:11" s="94" customFormat="1" ht="14.25" customHeight="1">
      <c r="B39" s="2496"/>
      <c r="C39" s="2497"/>
      <c r="D39" s="323" t="s">
        <v>533</v>
      </c>
      <c r="E39" s="547"/>
      <c r="F39" s="547">
        <v>3</v>
      </c>
      <c r="G39" s="547">
        <v>2</v>
      </c>
      <c r="H39" s="548">
        <v>3</v>
      </c>
      <c r="I39" s="552">
        <f t="shared" si="3"/>
        <v>8</v>
      </c>
      <c r="J39" s="553">
        <f t="shared" si="2"/>
        <v>250</v>
      </c>
      <c r="K39" s="591"/>
    </row>
    <row r="40" spans="2:11" s="94" customFormat="1" ht="14.25" customHeight="1">
      <c r="B40" s="2498"/>
      <c r="C40" s="2480"/>
      <c r="D40" s="1046" t="s">
        <v>534</v>
      </c>
      <c r="E40" s="644"/>
      <c r="F40" s="644"/>
      <c r="G40" s="644"/>
      <c r="H40" s="912"/>
      <c r="I40" s="651">
        <f t="shared" si="3"/>
        <v>0</v>
      </c>
      <c r="J40" s="645">
        <f t="shared" si="2"/>
        <v>0</v>
      </c>
      <c r="K40" s="662"/>
    </row>
    <row r="41" spans="2:11" s="94" customFormat="1" ht="14.25" customHeight="1">
      <c r="B41" s="2494" t="s">
        <v>366</v>
      </c>
      <c r="C41" s="2495"/>
      <c r="D41" s="1015" t="s">
        <v>532</v>
      </c>
      <c r="E41" s="541"/>
      <c r="F41" s="541"/>
      <c r="G41" s="541">
        <v>2</v>
      </c>
      <c r="H41" s="542"/>
      <c r="I41" s="545">
        <f t="shared" si="3"/>
        <v>2</v>
      </c>
      <c r="J41" s="546">
        <f t="shared" si="2"/>
        <v>70</v>
      </c>
      <c r="K41" s="590"/>
    </row>
    <row r="42" spans="2:11" s="94" customFormat="1" ht="14.25" customHeight="1">
      <c r="B42" s="2496"/>
      <c r="C42" s="2497"/>
      <c r="D42" s="323" t="s">
        <v>533</v>
      </c>
      <c r="E42" s="547"/>
      <c r="F42" s="547"/>
      <c r="G42" s="547"/>
      <c r="H42" s="548"/>
      <c r="I42" s="552">
        <f t="shared" si="3"/>
        <v>0</v>
      </c>
      <c r="J42" s="553">
        <f t="shared" si="2"/>
        <v>0</v>
      </c>
      <c r="K42" s="591"/>
    </row>
    <row r="43" spans="2:11" s="94" customFormat="1" ht="14.25" customHeight="1">
      <c r="B43" s="2498"/>
      <c r="C43" s="2480"/>
      <c r="D43" s="323" t="s">
        <v>534</v>
      </c>
      <c r="E43" s="644"/>
      <c r="F43" s="644"/>
      <c r="G43" s="644"/>
      <c r="H43" s="912"/>
      <c r="I43" s="651">
        <f t="shared" si="3"/>
        <v>0</v>
      </c>
      <c r="J43" s="645">
        <f t="shared" si="2"/>
        <v>0</v>
      </c>
      <c r="K43" s="662"/>
    </row>
    <row r="44" spans="2:11" ht="27.75" customHeight="1">
      <c r="B44" s="656"/>
      <c r="C44" s="657"/>
      <c r="D44" s="658" t="s">
        <v>467</v>
      </c>
      <c r="E44" s="664"/>
      <c r="F44" s="664"/>
      <c r="G44" s="664"/>
      <c r="H44" s="664"/>
      <c r="I44" s="663"/>
      <c r="J44" s="660"/>
      <c r="K44" s="661"/>
    </row>
    <row r="45" spans="2:11" ht="14.25" customHeight="1">
      <c r="B45" s="2594">
        <v>1</v>
      </c>
      <c r="C45" s="2595"/>
      <c r="D45" s="639" t="s">
        <v>164</v>
      </c>
      <c r="E45" s="652">
        <v>1</v>
      </c>
      <c r="F45" s="652">
        <v>1</v>
      </c>
      <c r="G45" s="652">
        <v>1</v>
      </c>
      <c r="H45" s="653">
        <v>1</v>
      </c>
      <c r="I45" s="609">
        <f>SUM(E45:H45)</f>
        <v>4</v>
      </c>
      <c r="J45" s="578">
        <f t="shared" si="2"/>
        <v>130</v>
      </c>
      <c r="K45" s="611"/>
    </row>
    <row r="46" spans="2:11" ht="14.25" customHeight="1">
      <c r="B46" s="2596">
        <v>2</v>
      </c>
      <c r="C46" s="2597"/>
      <c r="D46" s="321" t="s">
        <v>165</v>
      </c>
      <c r="E46" s="547">
        <v>1</v>
      </c>
      <c r="F46" s="547">
        <v>1</v>
      </c>
      <c r="G46" s="547">
        <v>1</v>
      </c>
      <c r="H46" s="548">
        <v>1</v>
      </c>
      <c r="I46" s="552">
        <f t="shared" ref="I46:I56" si="4">SUM(E46:H46)</f>
        <v>4</v>
      </c>
      <c r="J46" s="553">
        <f t="shared" si="2"/>
        <v>130</v>
      </c>
      <c r="K46" s="240"/>
    </row>
    <row r="47" spans="2:11" ht="14.25" customHeight="1">
      <c r="B47" s="2596">
        <v>3</v>
      </c>
      <c r="C47" s="2597"/>
      <c r="D47" s="323" t="s">
        <v>191</v>
      </c>
      <c r="E47" s="547">
        <v>0.3</v>
      </c>
      <c r="F47" s="547">
        <v>0.3</v>
      </c>
      <c r="G47" s="547">
        <v>0.3</v>
      </c>
      <c r="H47" s="548"/>
      <c r="I47" s="552">
        <f t="shared" si="4"/>
        <v>0.89999999999999991</v>
      </c>
      <c r="J47" s="553">
        <f t="shared" si="2"/>
        <v>31.5</v>
      </c>
      <c r="K47" s="240"/>
    </row>
    <row r="48" spans="2:11" ht="14.25" customHeight="1">
      <c r="B48" s="2439" t="s">
        <v>476</v>
      </c>
      <c r="C48" s="2440"/>
      <c r="D48" s="2441"/>
      <c r="E48" s="891">
        <f>SUM(E49:E56)</f>
        <v>0</v>
      </c>
      <c r="F48" s="891">
        <f>SUM(F49:F56)</f>
        <v>0</v>
      </c>
      <c r="G48" s="891">
        <f>SUM(G49:G56)</f>
        <v>0</v>
      </c>
      <c r="H48" s="891">
        <f>SUM(H49:H56)</f>
        <v>2</v>
      </c>
      <c r="I48" s="904">
        <f>SUM(E48:H48)</f>
        <v>2</v>
      </c>
      <c r="J48" s="921">
        <f>E48*$E$8+F48*$F$8+G48*$G$8+H48*$H$8</f>
        <v>50</v>
      </c>
      <c r="K48" s="1093" t="str">
        <f>IF(I48&gt;16,"Błąd","")</f>
        <v/>
      </c>
    </row>
    <row r="49" spans="2:11" ht="14.25" customHeight="1">
      <c r="B49" s="2596">
        <v>4</v>
      </c>
      <c r="C49" s="2602"/>
      <c r="D49" s="647" t="s">
        <v>50</v>
      </c>
      <c r="E49" s="547"/>
      <c r="F49" s="547"/>
      <c r="G49" s="547"/>
      <c r="H49" s="548">
        <v>2</v>
      </c>
      <c r="I49" s="552">
        <f t="shared" si="4"/>
        <v>2</v>
      </c>
      <c r="J49" s="553">
        <f t="shared" si="2"/>
        <v>50</v>
      </c>
      <c r="K49" s="240" t="s">
        <v>559</v>
      </c>
    </row>
    <row r="50" spans="2:11" ht="14.25" customHeight="1">
      <c r="B50" s="2596">
        <v>5</v>
      </c>
      <c r="C50" s="2597"/>
      <c r="D50" s="647"/>
      <c r="E50" s="547"/>
      <c r="F50" s="547"/>
      <c r="G50" s="547"/>
      <c r="H50" s="548"/>
      <c r="I50" s="552">
        <f>SUM(E50:H50)</f>
        <v>0</v>
      </c>
      <c r="J50" s="553">
        <f>E50*$E$8+F50*$F$8+G50*$G$8+H50*$H$8</f>
        <v>0</v>
      </c>
      <c r="K50" s="240" t="s">
        <v>560</v>
      </c>
    </row>
    <row r="51" spans="2:11" ht="14.25" customHeight="1">
      <c r="B51" s="2596">
        <v>6</v>
      </c>
      <c r="C51" s="2597"/>
      <c r="D51" s="647"/>
      <c r="E51" s="547"/>
      <c r="F51" s="547"/>
      <c r="G51" s="547"/>
      <c r="H51" s="548"/>
      <c r="I51" s="552">
        <f>SUM(E51:H51)</f>
        <v>0</v>
      </c>
      <c r="J51" s="553">
        <f>E51*$E$8+F51*$F$8+G51*$G$8+H51*$H$8</f>
        <v>0</v>
      </c>
      <c r="K51" s="240"/>
    </row>
    <row r="52" spans="2:11" ht="14.25" customHeight="1">
      <c r="B52" s="2596">
        <v>7</v>
      </c>
      <c r="C52" s="2597"/>
      <c r="D52" s="647"/>
      <c r="E52" s="547"/>
      <c r="F52" s="547"/>
      <c r="G52" s="547"/>
      <c r="H52" s="548"/>
      <c r="I52" s="552">
        <f>SUM(E52:H52)</f>
        <v>0</v>
      </c>
      <c r="J52" s="553">
        <f>E52*$E$8+F52*$F$8+G52*$G$8+H52*$H$8</f>
        <v>0</v>
      </c>
      <c r="K52" s="240"/>
    </row>
    <row r="53" spans="2:11" ht="14.25" customHeight="1">
      <c r="B53" s="2596">
        <v>8</v>
      </c>
      <c r="C53" s="2602"/>
      <c r="D53" s="647"/>
      <c r="E53" s="547"/>
      <c r="F53" s="547"/>
      <c r="G53" s="547"/>
      <c r="H53" s="548"/>
      <c r="I53" s="552">
        <f t="shared" si="4"/>
        <v>0</v>
      </c>
      <c r="J53" s="553">
        <f t="shared" si="2"/>
        <v>0</v>
      </c>
      <c r="K53" s="240"/>
    </row>
    <row r="54" spans="2:11" ht="14.25" customHeight="1">
      <c r="B54" s="2596">
        <v>9</v>
      </c>
      <c r="C54" s="2602"/>
      <c r="D54" s="647"/>
      <c r="E54" s="547"/>
      <c r="F54" s="547"/>
      <c r="G54" s="547"/>
      <c r="H54" s="548"/>
      <c r="I54" s="552">
        <f t="shared" si="4"/>
        <v>0</v>
      </c>
      <c r="J54" s="553">
        <f t="shared" si="2"/>
        <v>0</v>
      </c>
      <c r="K54" s="240"/>
    </row>
    <row r="55" spans="2:11" ht="14.25" customHeight="1">
      <c r="B55" s="2598">
        <v>10</v>
      </c>
      <c r="C55" s="2599"/>
      <c r="D55" s="647"/>
      <c r="E55" s="547"/>
      <c r="F55" s="547"/>
      <c r="G55" s="547"/>
      <c r="H55" s="548"/>
      <c r="I55" s="552">
        <f t="shared" si="4"/>
        <v>0</v>
      </c>
      <c r="J55" s="553">
        <f t="shared" si="2"/>
        <v>0</v>
      </c>
      <c r="K55" s="594"/>
    </row>
    <row r="56" spans="2:11" ht="14.25" customHeight="1" thickBot="1">
      <c r="B56" s="2592">
        <v>11</v>
      </c>
      <c r="C56" s="2593"/>
      <c r="D56" s="648"/>
      <c r="E56" s="571"/>
      <c r="F56" s="571"/>
      <c r="G56" s="571"/>
      <c r="H56" s="572"/>
      <c r="I56" s="575">
        <f t="shared" si="4"/>
        <v>0</v>
      </c>
      <c r="J56" s="576">
        <f t="shared" si="2"/>
        <v>0</v>
      </c>
      <c r="K56" s="595"/>
    </row>
    <row r="57" spans="2:11" s="596" customFormat="1">
      <c r="B57" s="10"/>
      <c r="C57" s="1076" t="s">
        <v>342</v>
      </c>
      <c r="D57" s="1080" t="s">
        <v>536</v>
      </c>
      <c r="E57" s="618"/>
      <c r="F57" s="618"/>
      <c r="G57" s="618"/>
      <c r="H57" s="618"/>
      <c r="I57" s="618"/>
      <c r="J57" s="618"/>
    </row>
    <row r="58" spans="2:11" s="596" customFormat="1">
      <c r="B58" s="5"/>
      <c r="C58" s="5"/>
      <c r="D58" s="871"/>
      <c r="E58" s="872"/>
      <c r="F58" s="872"/>
      <c r="G58" s="872"/>
      <c r="H58" s="872"/>
      <c r="I58" s="873"/>
      <c r="J58" s="873"/>
    </row>
    <row r="59" spans="2:11" s="596" customFormat="1">
      <c r="B59" s="5"/>
      <c r="C59" s="5"/>
      <c r="D59" s="871"/>
      <c r="E59" s="872"/>
      <c r="F59" s="872"/>
      <c r="G59" s="872"/>
      <c r="H59" s="872"/>
      <c r="I59" s="872"/>
      <c r="J59" s="872"/>
    </row>
    <row r="60" spans="2:11" s="596" customFormat="1">
      <c r="B60" s="5"/>
      <c r="C60" s="5"/>
      <c r="D60" s="11"/>
      <c r="E60" s="11"/>
      <c r="F60" s="11"/>
      <c r="G60" s="11"/>
      <c r="H60" s="12"/>
      <c r="I60" s="11"/>
      <c r="J60" s="11"/>
    </row>
    <row r="61" spans="2:11" s="596" customFormat="1">
      <c r="B61" s="5"/>
      <c r="C61" s="5"/>
      <c r="D61" s="6"/>
      <c r="E61" s="8"/>
      <c r="F61" s="8"/>
      <c r="G61" s="8"/>
      <c r="H61" s="7"/>
      <c r="I61" s="6"/>
      <c r="J61" s="6"/>
    </row>
    <row r="62" spans="2:11" s="596" customFormat="1">
      <c r="B62" s="5"/>
      <c r="C62" s="5"/>
      <c r="D62" s="6"/>
      <c r="E62" s="9"/>
      <c r="F62" s="8"/>
      <c r="G62" s="8"/>
      <c r="H62" s="7"/>
      <c r="I62" s="6"/>
      <c r="J62" s="6"/>
    </row>
    <row r="63" spans="2:11" s="596" customFormat="1">
      <c r="B63" s="5"/>
      <c r="C63" s="5"/>
      <c r="D63" s="6"/>
      <c r="E63" s="8"/>
      <c r="F63" s="8"/>
      <c r="G63" s="8"/>
      <c r="H63" s="7"/>
      <c r="I63" s="6"/>
      <c r="J63" s="6"/>
    </row>
    <row r="64" spans="2:11" s="596" customFormat="1">
      <c r="B64" s="5"/>
      <c r="C64" s="5"/>
      <c r="D64" s="10"/>
      <c r="E64" s="10"/>
      <c r="F64" s="10"/>
      <c r="G64" s="10"/>
      <c r="H64" s="10"/>
      <c r="I64" s="10"/>
      <c r="J64" s="10"/>
    </row>
  </sheetData>
  <sheetProtection algorithmName="SHA-512" hashValue="gaqQcsYxHDKBVunlTUnmYgbUty5KA2CoTlmd0eIpsmOQI8Gh+j/fwcrRp8xvAzTR340KkrQP9qQUgobXT8b+1A==" saltValue="h2ZdvNOwUNKKXfDyFtp1bg==" spinCount="100000" sheet="1" objects="1" scenarios="1"/>
  <mergeCells count="31">
    <mergeCell ref="B41:C43"/>
    <mergeCell ref="D22:E22"/>
    <mergeCell ref="D21:E21"/>
    <mergeCell ref="B56:C56"/>
    <mergeCell ref="B23:B37"/>
    <mergeCell ref="B45:C45"/>
    <mergeCell ref="B46:C46"/>
    <mergeCell ref="B47:C47"/>
    <mergeCell ref="B48:D48"/>
    <mergeCell ref="B52:C52"/>
    <mergeCell ref="B51:C51"/>
    <mergeCell ref="B50:C50"/>
    <mergeCell ref="B49:C49"/>
    <mergeCell ref="B53:C53"/>
    <mergeCell ref="B54:C54"/>
    <mergeCell ref="B55:C55"/>
    <mergeCell ref="B38:C40"/>
    <mergeCell ref="B16:C16"/>
    <mergeCell ref="B17:C17"/>
    <mergeCell ref="B18:C18"/>
    <mergeCell ref="B19:C19"/>
    <mergeCell ref="B20:C20"/>
    <mergeCell ref="B21:C22"/>
    <mergeCell ref="B2:H2"/>
    <mergeCell ref="B3:K3"/>
    <mergeCell ref="B5:D9"/>
    <mergeCell ref="E5:H5"/>
    <mergeCell ref="K5:K9"/>
    <mergeCell ref="E7:H7"/>
    <mergeCell ref="E9:H9"/>
    <mergeCell ref="H4:K4"/>
  </mergeCells>
  <printOptions horizontalCentered="1"/>
  <pageMargins left="1.1417322834645669" right="0.31496062992125984" top="0.51181102362204722" bottom="0.70866141732283472" header="0.51181102362204722" footer="0.51181102362204722"/>
  <pageSetup paperSize="9" scale="85" orientation="portrait" horizontalDpi="4294967293" verticalDpi="4294967293" r:id="rId1"/>
  <headerFooter alignWithMargins="0">
    <oddFooter>&amp;L&amp;7CEA - arkusz organizacyjny na rok szkolny 2014/15    nr teczki: &amp;F</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słownik!$A$2:$A$64</xm:f>
          </x14:formula1>
          <xm:sqref>D49:D56</xm:sqref>
        </x14:dataValidation>
        <x14:dataValidation type="list" allowBlank="1" showInputMessage="1" showErrorMessage="1" xr:uid="{00000000-0002-0000-1400-000001000000}">
          <x14:formula1>
            <xm:f>słownik!$M$50:$M$66</xm:f>
          </x14:formula1>
          <xm:sqref>H4</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M69"/>
  <sheetViews>
    <sheetView showGridLines="0" view="pageBreakPreview" zoomScaleNormal="90" zoomScaleSheetLayoutView="100" workbookViewId="0">
      <selection activeCell="M10" sqref="M10"/>
    </sheetView>
  </sheetViews>
  <sheetFormatPr defaultColWidth="9.29296875" defaultRowHeight="12.7"/>
  <cols>
    <col min="1" max="1" width="4.703125" style="5" customWidth="1"/>
    <col min="2" max="2" width="6.41015625" style="5" customWidth="1"/>
    <col min="3" max="3" width="2.87890625" style="5" customWidth="1"/>
    <col min="4" max="4" width="5.29296875" style="5" customWidth="1"/>
    <col min="5" max="5" width="30.87890625" style="5" customWidth="1"/>
    <col min="6" max="9" width="6.703125" style="5" customWidth="1"/>
    <col min="10" max="10" width="9.41015625" style="5" customWidth="1"/>
    <col min="11" max="11" width="9.87890625" style="5" customWidth="1"/>
    <col min="12" max="12" width="12.5859375" style="596" customWidth="1"/>
    <col min="13" max="16384" width="9.29296875" style="5"/>
  </cols>
  <sheetData>
    <row r="1" spans="1:13" ht="17.7">
      <c r="B1" s="257"/>
      <c r="C1" s="257"/>
      <c r="D1" s="257"/>
      <c r="E1" s="258" t="str">
        <f>' zestaw 1'!$C$1</f>
        <v>?</v>
      </c>
      <c r="F1" s="259"/>
      <c r="G1" s="259"/>
      <c r="H1" s="259"/>
      <c r="I1" s="259"/>
      <c r="J1" s="259"/>
      <c r="K1" s="259"/>
      <c r="L1" s="672"/>
    </row>
    <row r="2" spans="1:13" ht="20">
      <c r="B2" s="2588" t="s">
        <v>131</v>
      </c>
      <c r="C2" s="2588"/>
      <c r="D2" s="2588"/>
      <c r="E2" s="2588"/>
      <c r="F2" s="2588"/>
      <c r="G2" s="2588"/>
      <c r="H2" s="2588"/>
      <c r="I2" s="2588"/>
      <c r="J2" s="319" t="str">
        <f>wizyt!H4</f>
        <v>2021/2022</v>
      </c>
      <c r="K2" s="319"/>
      <c r="L2" s="319"/>
    </row>
    <row r="3" spans="1:13" ht="18.75" customHeight="1">
      <c r="B3" s="2447" t="s">
        <v>779</v>
      </c>
      <c r="C3" s="2447"/>
      <c r="D3" s="2447"/>
      <c r="E3" s="2447"/>
      <c r="F3" s="2447"/>
      <c r="G3" s="2447"/>
      <c r="H3" s="2447"/>
      <c r="I3" s="2447"/>
      <c r="J3" s="2447"/>
      <c r="K3" s="2447"/>
      <c r="L3" s="2447"/>
      <c r="M3" s="1860"/>
    </row>
    <row r="4" spans="1:13" ht="27" customHeight="1" thickBot="1">
      <c r="A4" s="2625"/>
      <c r="B4" s="2625"/>
      <c r="C4" s="2625"/>
      <c r="D4" s="2625"/>
      <c r="E4" s="1507"/>
      <c r="F4" s="265"/>
      <c r="G4" s="265"/>
      <c r="H4" s="265" t="s">
        <v>35</v>
      </c>
      <c r="I4" s="2481" t="s">
        <v>543</v>
      </c>
      <c r="J4" s="2481"/>
      <c r="K4" s="2481"/>
      <c r="L4" s="2481"/>
    </row>
    <row r="5" spans="1:13" ht="12.75" customHeight="1">
      <c r="B5" s="2448" t="s">
        <v>264</v>
      </c>
      <c r="C5" s="2449"/>
      <c r="D5" s="2449"/>
      <c r="E5" s="2450"/>
      <c r="F5" s="2457" t="s">
        <v>36</v>
      </c>
      <c r="G5" s="2458"/>
      <c r="H5" s="2458"/>
      <c r="I5" s="2459"/>
      <c r="J5" s="235" t="s">
        <v>27</v>
      </c>
      <c r="K5" s="228" t="s">
        <v>43</v>
      </c>
      <c r="L5" s="2589" t="s">
        <v>100</v>
      </c>
    </row>
    <row r="6" spans="1:13" ht="12.75" customHeight="1">
      <c r="B6" s="2451"/>
      <c r="C6" s="2452"/>
      <c r="D6" s="2452"/>
      <c r="E6" s="2453"/>
      <c r="F6" s="2720" t="s">
        <v>3</v>
      </c>
      <c r="G6" s="1851" t="s">
        <v>4</v>
      </c>
      <c r="H6" s="86" t="s">
        <v>5</v>
      </c>
      <c r="I6" s="86" t="s">
        <v>7</v>
      </c>
      <c r="J6" s="236" t="s">
        <v>34</v>
      </c>
      <c r="K6" s="229" t="s">
        <v>34</v>
      </c>
      <c r="L6" s="2590"/>
    </row>
    <row r="7" spans="1:13" ht="12.75" customHeight="1">
      <c r="B7" s="2451"/>
      <c r="C7" s="2452"/>
      <c r="D7" s="2452"/>
      <c r="E7" s="2453"/>
      <c r="F7" s="2486" t="s">
        <v>37</v>
      </c>
      <c r="G7" s="2486"/>
      <c r="H7" s="2486"/>
      <c r="I7" s="2487"/>
      <c r="J7" s="237" t="s">
        <v>44</v>
      </c>
      <c r="K7" s="230" t="s">
        <v>45</v>
      </c>
      <c r="L7" s="2590"/>
    </row>
    <row r="8" spans="1:13" ht="12.75" customHeight="1">
      <c r="B8" s="2451"/>
      <c r="C8" s="2452"/>
      <c r="D8" s="2452"/>
      <c r="E8" s="2453"/>
      <c r="F8" s="1852">
        <f>' kalendarz A'!$F$31</f>
        <v>32</v>
      </c>
      <c r="G8" s="1852">
        <f>' kalendarz A'!$F$31</f>
        <v>32</v>
      </c>
      <c r="H8" s="1457">
        <f>' kalendarz A'!$F$31</f>
        <v>32</v>
      </c>
      <c r="I8" s="1457">
        <f>' kalendarz A'!$F$32</f>
        <v>16</v>
      </c>
      <c r="J8" s="236" t="s">
        <v>38</v>
      </c>
      <c r="K8" s="229" t="s">
        <v>46</v>
      </c>
      <c r="L8" s="2590"/>
    </row>
    <row r="9" spans="1:13" ht="16.5" customHeight="1" thickBot="1">
      <c r="B9" s="2454"/>
      <c r="C9" s="2522"/>
      <c r="D9" s="2455"/>
      <c r="E9" s="2456"/>
      <c r="F9" s="2488" t="s">
        <v>39</v>
      </c>
      <c r="G9" s="2489"/>
      <c r="H9" s="2489"/>
      <c r="I9" s="2490"/>
      <c r="J9" s="238" t="s">
        <v>40</v>
      </c>
      <c r="K9" s="231" t="s">
        <v>40</v>
      </c>
      <c r="L9" s="2591"/>
    </row>
    <row r="10" spans="1:13" ht="27" customHeight="1" thickBot="1">
      <c r="B10" s="252"/>
      <c r="C10" s="602"/>
      <c r="D10" s="602"/>
      <c r="E10" s="251" t="s">
        <v>247</v>
      </c>
      <c r="F10" s="1887">
        <f t="shared" ref="F10:K10" si="0">F14+F11</f>
        <v>0</v>
      </c>
      <c r="G10" s="1834">
        <f t="shared" si="0"/>
        <v>0</v>
      </c>
      <c r="H10" s="516">
        <f t="shared" si="0"/>
        <v>0</v>
      </c>
      <c r="I10" s="516">
        <f t="shared" si="0"/>
        <v>0</v>
      </c>
      <c r="J10" s="516">
        <f t="shared" si="0"/>
        <v>0</v>
      </c>
      <c r="K10" s="518">
        <f t="shared" si="0"/>
        <v>0</v>
      </c>
      <c r="L10" s="586"/>
    </row>
    <row r="11" spans="1:13" ht="23.25" customHeight="1">
      <c r="B11" s="245"/>
      <c r="C11" s="603"/>
      <c r="D11" s="603"/>
      <c r="E11" s="1041" t="s">
        <v>582</v>
      </c>
      <c r="F11" s="1888">
        <f>SUM(F12:F13)</f>
        <v>0</v>
      </c>
      <c r="G11" s="2721">
        <f>SUM(G12:G13)</f>
        <v>0</v>
      </c>
      <c r="H11" s="519">
        <f>SUM(H12:H13)</f>
        <v>0</v>
      </c>
      <c r="I11" s="520">
        <f>SUM(I12:I13)</f>
        <v>0</v>
      </c>
      <c r="J11" s="526">
        <f>SUM(F11:I11)</f>
        <v>0</v>
      </c>
      <c r="K11" s="527">
        <f>SUM(K12:K13)</f>
        <v>0</v>
      </c>
      <c r="L11" s="587"/>
    </row>
    <row r="12" spans="1:13" ht="14.25" customHeight="1">
      <c r="B12" s="247"/>
      <c r="C12" s="604"/>
      <c r="D12" s="604"/>
      <c r="E12" s="1461" t="s">
        <v>241</v>
      </c>
      <c r="F12" s="1889">
        <f>SUM(F16:F22)</f>
        <v>0</v>
      </c>
      <c r="G12" s="1858">
        <f>SUM(G16:G22)</f>
        <v>0</v>
      </c>
      <c r="H12" s="528">
        <f>SUM(H16:H22)</f>
        <v>0</v>
      </c>
      <c r="I12" s="529">
        <f>SUM(I16:I22)</f>
        <v>0</v>
      </c>
      <c r="J12" s="533">
        <f>SUM(F12:I12)</f>
        <v>0</v>
      </c>
      <c r="K12" s="534">
        <f>SUM(K16:K22)</f>
        <v>0</v>
      </c>
      <c r="L12" s="587"/>
    </row>
    <row r="13" spans="1:13" ht="14.25" customHeight="1">
      <c r="B13" s="247"/>
      <c r="C13" s="604"/>
      <c r="D13" s="604"/>
      <c r="E13" s="1461" t="s">
        <v>242</v>
      </c>
      <c r="F13" s="1889">
        <f>SUM(F23:F41)-F37</f>
        <v>0</v>
      </c>
      <c r="G13" s="1858">
        <f>SUM(G23:G41)-G37</f>
        <v>0</v>
      </c>
      <c r="H13" s="528">
        <f>SUM(H23:H41)-H37</f>
        <v>0</v>
      </c>
      <c r="I13" s="528">
        <f>SUM(I23:I41)-I37</f>
        <v>0</v>
      </c>
      <c r="J13" s="533">
        <f>SUM(F13:I13)</f>
        <v>0</v>
      </c>
      <c r="K13" s="534">
        <f>SUM(K23:K39)</f>
        <v>0</v>
      </c>
      <c r="L13" s="587"/>
    </row>
    <row r="14" spans="1:13" ht="21" customHeight="1">
      <c r="B14" s="1284"/>
      <c r="C14" s="1468"/>
      <c r="D14" s="605"/>
      <c r="E14" s="1285" t="s">
        <v>697</v>
      </c>
      <c r="F14" s="1890">
        <f>SUM(F48:F49)+IF(F44+F47&gt;2,2,F44+F47)+F42</f>
        <v>0</v>
      </c>
      <c r="G14" s="2712">
        <f>SUM(G48:G49)+IF(G44+G47&gt;2,2,G44+G47)+G42</f>
        <v>0</v>
      </c>
      <c r="H14" s="535">
        <f>SUM(H48:H49)+IF(H44+H47&gt;2,2,H44+H47)+H42</f>
        <v>0</v>
      </c>
      <c r="I14" s="535">
        <f>SUM(I48:I49)+IF(I44+I47&gt;2,2,I44+I47)+I42</f>
        <v>0</v>
      </c>
      <c r="J14" s="601">
        <f>SUM(F14:I14)</f>
        <v>0</v>
      </c>
      <c r="K14" s="537">
        <f>SUM(K44:K49)</f>
        <v>0</v>
      </c>
      <c r="L14" s="588"/>
    </row>
    <row r="15" spans="1:13" ht="23.45" customHeight="1">
      <c r="B15" s="249"/>
      <c r="C15" s="617"/>
      <c r="D15" s="617"/>
      <c r="E15" s="316" t="s">
        <v>575</v>
      </c>
      <c r="F15" s="1891"/>
      <c r="G15" s="2722"/>
      <c r="H15" s="538"/>
      <c r="I15" s="538"/>
      <c r="J15" s="538"/>
      <c r="K15" s="540"/>
      <c r="L15" s="589"/>
    </row>
    <row r="16" spans="1:13" s="94" customFormat="1" ht="14.25" customHeight="1">
      <c r="B16" s="2532" t="s">
        <v>706</v>
      </c>
      <c r="C16" s="2533"/>
      <c r="D16" s="1405">
        <v>1</v>
      </c>
      <c r="E16" s="1015" t="s">
        <v>108</v>
      </c>
      <c r="F16" s="1892"/>
      <c r="G16" s="1833"/>
      <c r="H16" s="541"/>
      <c r="I16" s="542"/>
      <c r="J16" s="545">
        <f t="shared" ref="J16:J22" si="1">SUM(F16:I16)</f>
        <v>0</v>
      </c>
      <c r="K16" s="1485">
        <f>F16*$F$8+G16*$G$8+H16*$H$8+I16*$I$8</f>
        <v>0</v>
      </c>
      <c r="L16" s="590"/>
    </row>
    <row r="17" spans="2:12" s="94" customFormat="1" ht="14.25" customHeight="1">
      <c r="B17" s="2534"/>
      <c r="C17" s="2535"/>
      <c r="D17" s="1406">
        <v>2</v>
      </c>
      <c r="E17" s="323" t="s">
        <v>62</v>
      </c>
      <c r="F17" s="1893"/>
      <c r="G17" s="1855"/>
      <c r="H17" s="547"/>
      <c r="I17" s="548"/>
      <c r="J17" s="552">
        <f t="shared" si="1"/>
        <v>0</v>
      </c>
      <c r="K17" s="553">
        <f t="shared" ref="K17:K61" si="2">F17*$F$8+G17*$G$8+H17*$H$8+I17*$I$8</f>
        <v>0</v>
      </c>
      <c r="L17" s="591"/>
    </row>
    <row r="18" spans="2:12" s="94" customFormat="1" ht="14.25" customHeight="1">
      <c r="B18" s="2534"/>
      <c r="C18" s="2535"/>
      <c r="D18" s="1406">
        <v>3</v>
      </c>
      <c r="E18" s="323" t="s">
        <v>63</v>
      </c>
      <c r="F18" s="1893"/>
      <c r="G18" s="1855"/>
      <c r="H18" s="547"/>
      <c r="I18" s="548"/>
      <c r="J18" s="552">
        <f t="shared" si="1"/>
        <v>0</v>
      </c>
      <c r="K18" s="553">
        <f t="shared" si="2"/>
        <v>0</v>
      </c>
      <c r="L18" s="591"/>
    </row>
    <row r="19" spans="2:12" s="94" customFormat="1" ht="14.25" customHeight="1">
      <c r="B19" s="2534"/>
      <c r="C19" s="2535"/>
      <c r="D19" s="1406">
        <v>4</v>
      </c>
      <c r="E19" s="323" t="s">
        <v>65</v>
      </c>
      <c r="F19" s="1893"/>
      <c r="G19" s="1855"/>
      <c r="H19" s="547"/>
      <c r="I19" s="548"/>
      <c r="J19" s="552">
        <f t="shared" si="1"/>
        <v>0</v>
      </c>
      <c r="K19" s="553">
        <f t="shared" si="2"/>
        <v>0</v>
      </c>
      <c r="L19" s="591"/>
    </row>
    <row r="20" spans="2:12" s="94" customFormat="1" ht="14.25" customHeight="1">
      <c r="B20" s="2534"/>
      <c r="C20" s="2535"/>
      <c r="D20" s="1411">
        <v>5</v>
      </c>
      <c r="E20" s="1046" t="s">
        <v>573</v>
      </c>
      <c r="F20" s="1894"/>
      <c r="G20" s="2714"/>
      <c r="H20" s="895"/>
      <c r="I20" s="1103"/>
      <c r="J20" s="569">
        <f t="shared" si="1"/>
        <v>0</v>
      </c>
      <c r="K20" s="570">
        <f t="shared" si="2"/>
        <v>0</v>
      </c>
      <c r="L20" s="899"/>
    </row>
    <row r="21" spans="2:12" s="94" customFormat="1" ht="14.25" customHeight="1">
      <c r="B21" s="2534"/>
      <c r="C21" s="2535"/>
      <c r="D21" s="1407">
        <v>6</v>
      </c>
      <c r="E21" s="505" t="s">
        <v>64</v>
      </c>
      <c r="F21" s="1895"/>
      <c r="G21" s="2714"/>
      <c r="H21" s="895"/>
      <c r="I21" s="1103"/>
      <c r="J21" s="569">
        <f t="shared" si="1"/>
        <v>0</v>
      </c>
      <c r="K21" s="570">
        <f t="shared" si="2"/>
        <v>0</v>
      </c>
      <c r="L21" s="899"/>
    </row>
    <row r="22" spans="2:12" s="94" customFormat="1" ht="14.25" customHeight="1" thickBot="1">
      <c r="B22" s="2615"/>
      <c r="C22" s="2616"/>
      <c r="D22" s="1497">
        <v>7</v>
      </c>
      <c r="E22" s="1487" t="s">
        <v>587</v>
      </c>
      <c r="F22" s="1896"/>
      <c r="G22" s="1857"/>
      <c r="H22" s="571"/>
      <c r="I22" s="572"/>
      <c r="J22" s="575">
        <f t="shared" si="1"/>
        <v>0</v>
      </c>
      <c r="K22" s="576">
        <f t="shared" si="2"/>
        <v>0</v>
      </c>
      <c r="L22" s="1051"/>
    </row>
    <row r="23" spans="2:12" s="94" customFormat="1" ht="14.25" customHeight="1">
      <c r="B23" s="2620" t="s">
        <v>700</v>
      </c>
      <c r="C23" s="2617" t="s">
        <v>368</v>
      </c>
      <c r="D23" s="1018">
        <v>1</v>
      </c>
      <c r="E23" s="1043" t="s">
        <v>53</v>
      </c>
      <c r="F23" s="1897"/>
      <c r="G23" s="1854"/>
      <c r="H23" s="652"/>
      <c r="I23" s="653"/>
      <c r="J23" s="609">
        <f t="shared" ref="J23:J39" si="3">SUM(F23:I23)</f>
        <v>0</v>
      </c>
      <c r="K23" s="578">
        <f t="shared" si="2"/>
        <v>0</v>
      </c>
      <c r="L23" s="900"/>
    </row>
    <row r="24" spans="2:12" s="94" customFormat="1" ht="14.25" customHeight="1">
      <c r="B24" s="2492"/>
      <c r="C24" s="2618"/>
      <c r="D24" s="606">
        <v>2</v>
      </c>
      <c r="E24" s="323" t="s">
        <v>577</v>
      </c>
      <c r="F24" s="1893"/>
      <c r="G24" s="1855"/>
      <c r="H24" s="547"/>
      <c r="I24" s="548"/>
      <c r="J24" s="552">
        <f t="shared" si="3"/>
        <v>0</v>
      </c>
      <c r="K24" s="553">
        <f t="shared" si="2"/>
        <v>0</v>
      </c>
      <c r="L24" s="591"/>
    </row>
    <row r="25" spans="2:12" s="94" customFormat="1" ht="14.25" customHeight="1">
      <c r="B25" s="2492"/>
      <c r="C25" s="2618"/>
      <c r="D25" s="606">
        <v>3</v>
      </c>
      <c r="E25" s="323" t="s">
        <v>588</v>
      </c>
      <c r="F25" s="1893"/>
      <c r="G25" s="1855"/>
      <c r="H25" s="547"/>
      <c r="I25" s="548"/>
      <c r="J25" s="552">
        <f t="shared" si="3"/>
        <v>0</v>
      </c>
      <c r="K25" s="553">
        <f t="shared" si="2"/>
        <v>0</v>
      </c>
      <c r="L25" s="591"/>
    </row>
    <row r="26" spans="2:12" s="94" customFormat="1" ht="14.25" customHeight="1">
      <c r="B26" s="2492"/>
      <c r="C26" s="2618"/>
      <c r="D26" s="606">
        <v>4</v>
      </c>
      <c r="E26" s="323" t="s">
        <v>51</v>
      </c>
      <c r="F26" s="1893"/>
      <c r="G26" s="1855"/>
      <c r="H26" s="547"/>
      <c r="I26" s="548"/>
      <c r="J26" s="552">
        <f t="shared" si="3"/>
        <v>0</v>
      </c>
      <c r="K26" s="553">
        <f t="shared" si="2"/>
        <v>0</v>
      </c>
      <c r="L26" s="591"/>
    </row>
    <row r="27" spans="2:12" s="94" customFormat="1" ht="14.25" customHeight="1">
      <c r="B27" s="2492"/>
      <c r="C27" s="2618"/>
      <c r="D27" s="606">
        <v>5</v>
      </c>
      <c r="E27" s="323" t="s">
        <v>58</v>
      </c>
      <c r="F27" s="1893"/>
      <c r="G27" s="1855"/>
      <c r="H27" s="547"/>
      <c r="I27" s="548"/>
      <c r="J27" s="552">
        <f t="shared" si="3"/>
        <v>0</v>
      </c>
      <c r="K27" s="553">
        <f t="shared" si="2"/>
        <v>0</v>
      </c>
      <c r="L27" s="591"/>
    </row>
    <row r="28" spans="2:12" s="94" customFormat="1" ht="14.25" customHeight="1">
      <c r="B28" s="2492"/>
      <c r="C28" s="2618"/>
      <c r="D28" s="606">
        <v>6</v>
      </c>
      <c r="E28" s="323" t="s">
        <v>56</v>
      </c>
      <c r="F28" s="1893"/>
      <c r="G28" s="1855"/>
      <c r="H28" s="547"/>
      <c r="I28" s="548"/>
      <c r="J28" s="552">
        <f t="shared" si="3"/>
        <v>0</v>
      </c>
      <c r="K28" s="553">
        <f t="shared" si="2"/>
        <v>0</v>
      </c>
      <c r="L28" s="591"/>
    </row>
    <row r="29" spans="2:12" s="94" customFormat="1" ht="14.25" customHeight="1">
      <c r="B29" s="2492"/>
      <c r="C29" s="2618"/>
      <c r="D29" s="606">
        <v>7</v>
      </c>
      <c r="E29" s="323" t="s">
        <v>52</v>
      </c>
      <c r="F29" s="1893"/>
      <c r="G29" s="1855"/>
      <c r="H29" s="547"/>
      <c r="I29" s="548"/>
      <c r="J29" s="552">
        <f t="shared" si="3"/>
        <v>0</v>
      </c>
      <c r="K29" s="553">
        <f t="shared" si="2"/>
        <v>0</v>
      </c>
      <c r="L29" s="591"/>
    </row>
    <row r="30" spans="2:12" s="94" customFormat="1" ht="14.25" customHeight="1">
      <c r="B30" s="2492"/>
      <c r="C30" s="2618"/>
      <c r="D30" s="606">
        <v>8</v>
      </c>
      <c r="E30" s="323" t="s">
        <v>166</v>
      </c>
      <c r="F30" s="1893"/>
      <c r="G30" s="1855"/>
      <c r="H30" s="547"/>
      <c r="I30" s="548"/>
      <c r="J30" s="552">
        <f t="shared" si="3"/>
        <v>0</v>
      </c>
      <c r="K30" s="553">
        <f t="shared" si="2"/>
        <v>0</v>
      </c>
      <c r="L30" s="591"/>
    </row>
    <row r="31" spans="2:12" s="94" customFormat="1" ht="14.25" customHeight="1">
      <c r="B31" s="2492"/>
      <c r="C31" s="2618"/>
      <c r="D31" s="606">
        <v>9</v>
      </c>
      <c r="E31" s="323" t="s">
        <v>364</v>
      </c>
      <c r="F31" s="1893"/>
      <c r="G31" s="1855"/>
      <c r="H31" s="547"/>
      <c r="I31" s="548"/>
      <c r="J31" s="552">
        <f t="shared" si="3"/>
        <v>0</v>
      </c>
      <c r="K31" s="553">
        <f t="shared" si="2"/>
        <v>0</v>
      </c>
      <c r="L31" s="591"/>
    </row>
    <row r="32" spans="2:12" s="94" customFormat="1" ht="14.25" customHeight="1">
      <c r="B32" s="2492"/>
      <c r="C32" s="2618"/>
      <c r="D32" s="606">
        <v>10</v>
      </c>
      <c r="E32" s="323" t="s">
        <v>363</v>
      </c>
      <c r="F32" s="1893"/>
      <c r="G32" s="1855"/>
      <c r="H32" s="547"/>
      <c r="I32" s="548"/>
      <c r="J32" s="552">
        <f t="shared" si="3"/>
        <v>0</v>
      </c>
      <c r="K32" s="553">
        <f t="shared" si="2"/>
        <v>0</v>
      </c>
      <c r="L32" s="591"/>
    </row>
    <row r="33" spans="2:12" s="94" customFormat="1" ht="14.25" customHeight="1">
      <c r="B33" s="2492"/>
      <c r="C33" s="2618"/>
      <c r="D33" s="606">
        <v>11</v>
      </c>
      <c r="E33" s="323" t="s">
        <v>50</v>
      </c>
      <c r="F33" s="1893"/>
      <c r="G33" s="1855"/>
      <c r="H33" s="547"/>
      <c r="I33" s="548"/>
      <c r="J33" s="552">
        <f t="shared" si="3"/>
        <v>0</v>
      </c>
      <c r="K33" s="553">
        <f t="shared" si="2"/>
        <v>0</v>
      </c>
      <c r="L33" s="591"/>
    </row>
    <row r="34" spans="2:12" s="94" customFormat="1" ht="14.25" customHeight="1">
      <c r="B34" s="2492"/>
      <c r="C34" s="2618"/>
      <c r="D34" s="606">
        <v>12</v>
      </c>
      <c r="E34" s="323" t="s">
        <v>163</v>
      </c>
      <c r="F34" s="1893"/>
      <c r="G34" s="1855"/>
      <c r="H34" s="547"/>
      <c r="I34" s="548"/>
      <c r="J34" s="552">
        <f t="shared" si="3"/>
        <v>0</v>
      </c>
      <c r="K34" s="553">
        <f t="shared" si="2"/>
        <v>0</v>
      </c>
      <c r="L34" s="591"/>
    </row>
    <row r="35" spans="2:12" s="94" customFormat="1" ht="14.25" customHeight="1">
      <c r="B35" s="2492"/>
      <c r="C35" s="2618"/>
      <c r="D35" s="606">
        <v>13</v>
      </c>
      <c r="E35" s="323" t="s">
        <v>55</v>
      </c>
      <c r="F35" s="1893"/>
      <c r="G35" s="1855"/>
      <c r="H35" s="547"/>
      <c r="I35" s="548"/>
      <c r="J35" s="552">
        <f t="shared" si="3"/>
        <v>0</v>
      </c>
      <c r="K35" s="553">
        <f t="shared" si="2"/>
        <v>0</v>
      </c>
      <c r="L35" s="591"/>
    </row>
    <row r="36" spans="2:12" s="94" customFormat="1" ht="14.25" customHeight="1">
      <c r="B36" s="2492"/>
      <c r="C36" s="2619"/>
      <c r="D36" s="606">
        <v>14</v>
      </c>
      <c r="E36" s="323" t="s">
        <v>134</v>
      </c>
      <c r="F36" s="1893"/>
      <c r="G36" s="1855"/>
      <c r="H36" s="547"/>
      <c r="I36" s="548"/>
      <c r="J36" s="552">
        <f t="shared" si="3"/>
        <v>0</v>
      </c>
      <c r="K36" s="553">
        <f t="shared" si="2"/>
        <v>0</v>
      </c>
      <c r="L36" s="591"/>
    </row>
    <row r="37" spans="2:12" s="94" customFormat="1" ht="14.25" customHeight="1">
      <c r="B37" s="2492"/>
      <c r="C37" s="2621" t="s">
        <v>537</v>
      </c>
      <c r="D37" s="2533"/>
      <c r="E37" s="1015" t="s">
        <v>607</v>
      </c>
      <c r="F37" s="1898">
        <f>F16</f>
        <v>0</v>
      </c>
      <c r="G37" s="2719">
        <f>G16</f>
        <v>0</v>
      </c>
      <c r="H37" s="641">
        <f>H16</f>
        <v>0</v>
      </c>
      <c r="I37" s="641">
        <f>I16</f>
        <v>0</v>
      </c>
      <c r="J37" s="552">
        <f>SUM(F37:I37)</f>
        <v>0</v>
      </c>
      <c r="K37" s="553">
        <f>F37*$F$8+G37*$G$8+H37*$H$8+I37*$I$8</f>
        <v>0</v>
      </c>
      <c r="L37" s="590"/>
    </row>
    <row r="38" spans="2:12" s="94" customFormat="1" ht="14.25" customHeight="1">
      <c r="B38" s="2492"/>
      <c r="C38" s="2622"/>
      <c r="D38" s="2535"/>
      <c r="E38" s="323" t="s">
        <v>597</v>
      </c>
      <c r="F38" s="1893"/>
      <c r="G38" s="1855"/>
      <c r="H38" s="547"/>
      <c r="I38" s="548"/>
      <c r="J38" s="552">
        <f t="shared" si="3"/>
        <v>0</v>
      </c>
      <c r="K38" s="553">
        <f t="shared" si="2"/>
        <v>0</v>
      </c>
      <c r="L38" s="591"/>
    </row>
    <row r="39" spans="2:12" s="94" customFormat="1" ht="14.25" customHeight="1">
      <c r="B39" s="2492"/>
      <c r="C39" s="2623"/>
      <c r="D39" s="2624"/>
      <c r="E39" s="1046" t="s">
        <v>596</v>
      </c>
      <c r="F39" s="1899"/>
      <c r="G39" s="1856"/>
      <c r="H39" s="644"/>
      <c r="I39" s="912"/>
      <c r="J39" s="651">
        <f t="shared" si="3"/>
        <v>0</v>
      </c>
      <c r="K39" s="645">
        <f t="shared" si="2"/>
        <v>0</v>
      </c>
      <c r="L39" s="662"/>
    </row>
    <row r="40" spans="2:12" s="94" customFormat="1" ht="19.5" customHeight="1">
      <c r="B40" s="2492"/>
      <c r="C40" s="2538" t="s">
        <v>707</v>
      </c>
      <c r="D40" s="2539"/>
      <c r="E40" s="1015" t="s">
        <v>578</v>
      </c>
      <c r="F40" s="1892"/>
      <c r="G40" s="1833"/>
      <c r="H40" s="541"/>
      <c r="I40" s="542"/>
      <c r="J40" s="545">
        <f>SUM(F40:I40)</f>
        <v>0</v>
      </c>
      <c r="K40" s="546">
        <f>F40*$F$8+G40*$G$8+H40*$H$8+I40*$I$8</f>
        <v>0</v>
      </c>
      <c r="L40" s="590"/>
    </row>
    <row r="41" spans="2:12" s="94" customFormat="1" ht="19.5" customHeight="1">
      <c r="B41" s="2544"/>
      <c r="C41" s="2542"/>
      <c r="D41" s="2543"/>
      <c r="E41" s="1046" t="s">
        <v>596</v>
      </c>
      <c r="F41" s="1899"/>
      <c r="G41" s="1856"/>
      <c r="H41" s="644"/>
      <c r="I41" s="912"/>
      <c r="J41" s="651">
        <f>SUM(F41:I41)</f>
        <v>0</v>
      </c>
      <c r="K41" s="645">
        <f>F41*$F$8+G41*$G$8+H41*$H$8+I41*$I$8</f>
        <v>0</v>
      </c>
      <c r="L41" s="662"/>
    </row>
    <row r="42" spans="2:12" s="94" customFormat="1" ht="21" customHeight="1">
      <c r="B42" s="1286"/>
      <c r="C42" s="1410"/>
      <c r="D42" s="1282" t="s">
        <v>466</v>
      </c>
      <c r="E42" s="1288"/>
      <c r="F42" s="1900"/>
      <c r="G42" s="2716"/>
      <c r="H42" s="1279"/>
      <c r="I42" s="1279"/>
      <c r="J42" s="651">
        <f>SUM(F42:I42)</f>
        <v>0</v>
      </c>
      <c r="K42" s="645">
        <f>F42*$F$8+G42*$G$8+H42*$H$8+I42*$I$8</f>
        <v>0</v>
      </c>
      <c r="L42" s="1289"/>
    </row>
    <row r="43" spans="2:12" ht="20.100000000000001" customHeight="1">
      <c r="B43" s="656"/>
      <c r="C43" s="1216"/>
      <c r="D43" s="1287" t="s">
        <v>598</v>
      </c>
      <c r="E43" s="658"/>
      <c r="F43" s="1901"/>
      <c r="G43" s="1850"/>
      <c r="H43" s="664"/>
      <c r="I43" s="664"/>
      <c r="J43" s="663"/>
      <c r="K43" s="660"/>
      <c r="L43" s="661"/>
    </row>
    <row r="44" spans="2:12" ht="14.25" customHeight="1">
      <c r="B44" s="2606">
        <v>1</v>
      </c>
      <c r="C44" s="2607"/>
      <c r="D44" s="2608"/>
      <c r="E44" s="647" t="s">
        <v>164</v>
      </c>
      <c r="F44" s="1897"/>
      <c r="G44" s="1854"/>
      <c r="H44" s="652"/>
      <c r="I44" s="653"/>
      <c r="J44" s="609">
        <f>SUM(F44:I44)</f>
        <v>0</v>
      </c>
      <c r="K44" s="578">
        <f t="shared" si="2"/>
        <v>0</v>
      </c>
      <c r="L44" s="611"/>
    </row>
    <row r="45" spans="2:12" ht="14.25" customHeight="1">
      <c r="B45" s="1763"/>
      <c r="C45" s="1764"/>
      <c r="D45" s="1765">
        <v>2</v>
      </c>
      <c r="E45" s="647" t="s">
        <v>165</v>
      </c>
      <c r="F45" s="1897"/>
      <c r="G45" s="1854"/>
      <c r="H45" s="652"/>
      <c r="I45" s="653"/>
      <c r="J45" s="552">
        <f>SUM(F45:I45)</f>
        <v>0</v>
      </c>
      <c r="K45" s="553">
        <f t="shared" si="2"/>
        <v>0</v>
      </c>
      <c r="L45" s="611"/>
    </row>
    <row r="46" spans="2:12" ht="14.25" customHeight="1">
      <c r="B46" s="1602"/>
      <c r="C46" s="1603"/>
      <c r="D46" s="1604">
        <v>3</v>
      </c>
      <c r="E46" s="647" t="s">
        <v>191</v>
      </c>
      <c r="F46" s="1897"/>
      <c r="G46" s="1854"/>
      <c r="H46" s="652"/>
      <c r="I46" s="653"/>
      <c r="J46" s="552">
        <f>SUM(F46:I46)</f>
        <v>0</v>
      </c>
      <c r="K46" s="553">
        <f>F46*$F$8+G46*$G$8+H46*$H$8+I46*$I$8</f>
        <v>0</v>
      </c>
      <c r="L46" s="611"/>
    </row>
    <row r="47" spans="2:12" ht="14.25" customHeight="1">
      <c r="B47" s="2609">
        <v>4</v>
      </c>
      <c r="C47" s="2610"/>
      <c r="D47" s="2611"/>
      <c r="E47" s="647" t="s">
        <v>744</v>
      </c>
      <c r="F47" s="1893"/>
      <c r="G47" s="1855"/>
      <c r="H47" s="547"/>
      <c r="I47" s="548"/>
      <c r="J47" s="552">
        <f t="shared" ref="J47:J61" si="4">SUM(F47:I47)</f>
        <v>0</v>
      </c>
      <c r="K47" s="553">
        <f t="shared" si="2"/>
        <v>0</v>
      </c>
      <c r="L47" s="240"/>
    </row>
    <row r="48" spans="2:12" ht="14.25" customHeight="1">
      <c r="B48" s="2612">
        <v>5</v>
      </c>
      <c r="C48" s="2613"/>
      <c r="D48" s="2614"/>
      <c r="E48" s="1298"/>
      <c r="F48" s="1893"/>
      <c r="G48" s="1855"/>
      <c r="H48" s="547"/>
      <c r="I48" s="548"/>
      <c r="J48" s="569">
        <f t="shared" si="4"/>
        <v>0</v>
      </c>
      <c r="K48" s="570">
        <f t="shared" si="2"/>
        <v>0</v>
      </c>
      <c r="L48" s="1069"/>
    </row>
    <row r="49" spans="2:12" ht="24" customHeight="1">
      <c r="B49" s="1299"/>
      <c r="C49" s="1300"/>
      <c r="D49" s="1300" t="s">
        <v>476</v>
      </c>
      <c r="E49" s="1301"/>
      <c r="F49" s="1902">
        <f>SUM(F50:F61)</f>
        <v>0</v>
      </c>
      <c r="G49" s="2717">
        <f>SUM(G50:G61)</f>
        <v>0</v>
      </c>
      <c r="H49" s="1073">
        <f>SUM(H50:H61)</f>
        <v>0</v>
      </c>
      <c r="I49" s="1073">
        <f>SUM(I50:I61)</f>
        <v>0</v>
      </c>
      <c r="J49" s="1302">
        <f>SUM(F49:I49)</f>
        <v>0</v>
      </c>
      <c r="K49" s="1293">
        <f>F49*$F$8+G49*$G$8+H49*$H$8+I49*$I$8</f>
        <v>0</v>
      </c>
      <c r="L49" s="1303" t="str">
        <f>IF(J49&gt;17,"Błąd","")</f>
        <v/>
      </c>
    </row>
    <row r="50" spans="2:12" ht="15.75" customHeight="1">
      <c r="B50" s="1388"/>
      <c r="C50" s="1389"/>
      <c r="D50" s="1462">
        <v>1</v>
      </c>
      <c r="E50" s="647"/>
      <c r="F50" s="1893"/>
      <c r="G50" s="1855"/>
      <c r="H50" s="547"/>
      <c r="I50" s="548"/>
      <c r="J50" s="609">
        <f t="shared" si="4"/>
        <v>0</v>
      </c>
      <c r="K50" s="578">
        <f t="shared" si="2"/>
        <v>0</v>
      </c>
      <c r="L50" s="611"/>
    </row>
    <row r="51" spans="2:12" ht="14.25" customHeight="1">
      <c r="B51" s="1388"/>
      <c r="C51" s="1389"/>
      <c r="D51" s="1462">
        <v>2</v>
      </c>
      <c r="E51" s="647"/>
      <c r="F51" s="1893"/>
      <c r="G51" s="1855"/>
      <c r="H51" s="547"/>
      <c r="I51" s="548"/>
      <c r="J51" s="552">
        <f t="shared" ref="J51:J57" si="5">SUM(F51:I51)</f>
        <v>0</v>
      </c>
      <c r="K51" s="553">
        <f t="shared" si="2"/>
        <v>0</v>
      </c>
      <c r="L51" s="240"/>
    </row>
    <row r="52" spans="2:12" ht="14.25" customHeight="1">
      <c r="B52" s="1388"/>
      <c r="C52" s="1389"/>
      <c r="D52" s="1462">
        <v>3</v>
      </c>
      <c r="E52" s="647"/>
      <c r="F52" s="1893"/>
      <c r="G52" s="1855"/>
      <c r="H52" s="547"/>
      <c r="I52" s="548"/>
      <c r="J52" s="552">
        <f t="shared" si="5"/>
        <v>0</v>
      </c>
      <c r="K52" s="553">
        <f>F52*$F$8+G52*$G$8+H52*$H$8+I52*$I$8</f>
        <v>0</v>
      </c>
      <c r="L52" s="240"/>
    </row>
    <row r="53" spans="2:12" ht="14.25" customHeight="1">
      <c r="B53" s="1388"/>
      <c r="C53" s="1389"/>
      <c r="D53" s="1462">
        <v>4</v>
      </c>
      <c r="E53" s="647"/>
      <c r="F53" s="1893"/>
      <c r="G53" s="1855"/>
      <c r="H53" s="547"/>
      <c r="I53" s="548"/>
      <c r="J53" s="552">
        <f t="shared" si="5"/>
        <v>0</v>
      </c>
      <c r="K53" s="553">
        <f>F53*$F$8+G53*$G$8+H53*$H$8+I53*$I$8</f>
        <v>0</v>
      </c>
      <c r="L53" s="240"/>
    </row>
    <row r="54" spans="2:12" ht="14.25" customHeight="1">
      <c r="B54" s="1388"/>
      <c r="C54" s="1389"/>
      <c r="D54" s="1462">
        <v>5</v>
      </c>
      <c r="E54" s="647"/>
      <c r="F54" s="1893"/>
      <c r="G54" s="1855"/>
      <c r="H54" s="547"/>
      <c r="I54" s="548"/>
      <c r="J54" s="552">
        <f t="shared" si="5"/>
        <v>0</v>
      </c>
      <c r="K54" s="553">
        <f>F54*$F$8+G54*$G$8+H54*$H$8+I54*$I$8</f>
        <v>0</v>
      </c>
      <c r="L54" s="240"/>
    </row>
    <row r="55" spans="2:12" ht="14.25" customHeight="1">
      <c r="B55" s="1388"/>
      <c r="C55" s="1389"/>
      <c r="D55" s="1462">
        <v>6</v>
      </c>
      <c r="E55" s="647"/>
      <c r="F55" s="1893"/>
      <c r="G55" s="1855"/>
      <c r="H55" s="547"/>
      <c r="I55" s="548"/>
      <c r="J55" s="552">
        <f t="shared" si="5"/>
        <v>0</v>
      </c>
      <c r="K55" s="553">
        <f>F55*$F$8+G55*$G$8+H55*$H$8+I55*$I$8</f>
        <v>0</v>
      </c>
      <c r="L55" s="240"/>
    </row>
    <row r="56" spans="2:12" ht="14.25" customHeight="1">
      <c r="B56" s="1388"/>
      <c r="C56" s="1389"/>
      <c r="D56" s="1462">
        <v>7</v>
      </c>
      <c r="E56" s="647"/>
      <c r="F56" s="1893"/>
      <c r="G56" s="1855"/>
      <c r="H56" s="547"/>
      <c r="I56" s="548"/>
      <c r="J56" s="552">
        <f t="shared" si="5"/>
        <v>0</v>
      </c>
      <c r="K56" s="553">
        <f t="shared" si="2"/>
        <v>0</v>
      </c>
      <c r="L56" s="240"/>
    </row>
    <row r="57" spans="2:12" ht="14.25" customHeight="1">
      <c r="B57" s="1388"/>
      <c r="C57" s="1389"/>
      <c r="D57" s="1462">
        <v>8</v>
      </c>
      <c r="E57" s="647"/>
      <c r="F57" s="1893"/>
      <c r="G57" s="1855"/>
      <c r="H57" s="547"/>
      <c r="I57" s="548"/>
      <c r="J57" s="552">
        <f t="shared" si="5"/>
        <v>0</v>
      </c>
      <c r="K57" s="553">
        <f t="shared" si="2"/>
        <v>0</v>
      </c>
      <c r="L57" s="240"/>
    </row>
    <row r="58" spans="2:12" ht="14.25" customHeight="1">
      <c r="B58" s="1388"/>
      <c r="C58" s="1389"/>
      <c r="D58" s="1462">
        <v>9</v>
      </c>
      <c r="E58" s="647"/>
      <c r="F58" s="1893"/>
      <c r="G58" s="1855"/>
      <c r="H58" s="547"/>
      <c r="I58" s="548"/>
      <c r="J58" s="552">
        <f t="shared" si="4"/>
        <v>0</v>
      </c>
      <c r="K58" s="553">
        <f t="shared" si="2"/>
        <v>0</v>
      </c>
      <c r="L58" s="240"/>
    </row>
    <row r="59" spans="2:12" ht="14.25" customHeight="1">
      <c r="B59" s="1388"/>
      <c r="C59" s="1389"/>
      <c r="D59" s="1462">
        <v>10</v>
      </c>
      <c r="E59" s="647"/>
      <c r="F59" s="1893"/>
      <c r="G59" s="1855"/>
      <c r="H59" s="547"/>
      <c r="I59" s="548"/>
      <c r="J59" s="552">
        <f t="shared" si="4"/>
        <v>0</v>
      </c>
      <c r="K59" s="553">
        <f t="shared" si="2"/>
        <v>0</v>
      </c>
      <c r="L59" s="240"/>
    </row>
    <row r="60" spans="2:12" ht="14.25" customHeight="1">
      <c r="B60" s="1388"/>
      <c r="C60" s="1389"/>
      <c r="D60" s="1462">
        <v>11</v>
      </c>
      <c r="E60" s="647"/>
      <c r="F60" s="1893"/>
      <c r="G60" s="1855"/>
      <c r="H60" s="547"/>
      <c r="I60" s="548"/>
      <c r="J60" s="552">
        <f t="shared" si="4"/>
        <v>0</v>
      </c>
      <c r="K60" s="553">
        <f t="shared" si="2"/>
        <v>0</v>
      </c>
      <c r="L60" s="240"/>
    </row>
    <row r="61" spans="2:12" ht="14.25" customHeight="1" thickBot="1">
      <c r="B61" s="801"/>
      <c r="C61" s="1469"/>
      <c r="D61" s="1519">
        <v>12</v>
      </c>
      <c r="E61" s="648"/>
      <c r="F61" s="1903"/>
      <c r="G61" s="1857"/>
      <c r="H61" s="571"/>
      <c r="I61" s="572"/>
      <c r="J61" s="575">
        <f t="shared" si="4"/>
        <v>0</v>
      </c>
      <c r="K61" s="576">
        <f t="shared" si="2"/>
        <v>0</v>
      </c>
      <c r="L61" s="1264"/>
    </row>
    <row r="62" spans="2:12" s="596" customFormat="1">
      <c r="B62" s="10"/>
      <c r="C62" s="10"/>
      <c r="D62" s="1076" t="s">
        <v>342</v>
      </c>
      <c r="E62" s="1488" t="s">
        <v>589</v>
      </c>
      <c r="F62" s="618"/>
      <c r="G62" s="618"/>
      <c r="H62" s="618"/>
      <c r="I62" s="618"/>
      <c r="J62" s="618"/>
      <c r="K62" s="618"/>
    </row>
    <row r="63" spans="2:12" s="596" customFormat="1">
      <c r="B63" s="1238"/>
      <c r="C63" s="1238"/>
      <c r="D63" s="1238"/>
      <c r="E63" s="1489"/>
      <c r="F63" s="1230"/>
      <c r="G63" s="1230"/>
      <c r="H63" s="1230"/>
      <c r="I63" s="1230"/>
      <c r="J63" s="1231"/>
      <c r="K63" s="1231"/>
    </row>
    <row r="64" spans="2:12" s="596" customFormat="1">
      <c r="B64" s="5"/>
      <c r="C64" s="5"/>
      <c r="D64" s="5"/>
      <c r="E64" s="1229"/>
      <c r="F64" s="1230"/>
      <c r="G64" s="1230"/>
      <c r="H64" s="1230"/>
      <c r="I64" s="1230"/>
      <c r="J64" s="1230"/>
      <c r="K64" s="1230"/>
    </row>
    <row r="65" spans="2:11" s="596" customFormat="1" ht="15.35">
      <c r="B65" s="2528" t="s">
        <v>709</v>
      </c>
      <c r="C65" s="2528"/>
      <c r="D65" s="2528"/>
      <c r="E65" s="2528"/>
      <c r="F65" s="11"/>
      <c r="G65" s="11"/>
      <c r="H65" s="11"/>
      <c r="I65" s="12"/>
      <c r="J65" s="11"/>
      <c r="K65" s="11"/>
    </row>
    <row r="66" spans="2:11" s="596" customFormat="1">
      <c r="B66" s="5"/>
      <c r="C66" s="5"/>
      <c r="D66" s="5"/>
      <c r="E66" s="6"/>
      <c r="F66" s="8"/>
      <c r="G66" s="8"/>
      <c r="H66" s="8"/>
      <c r="I66" s="7"/>
      <c r="J66" s="6"/>
      <c r="K66" s="6"/>
    </row>
    <row r="67" spans="2:11" s="596" customFormat="1">
      <c r="B67" s="5"/>
      <c r="C67" s="5"/>
      <c r="D67" s="5"/>
      <c r="E67" s="6"/>
      <c r="F67" s="9"/>
      <c r="G67" s="8"/>
      <c r="H67" s="8"/>
      <c r="I67" s="7"/>
      <c r="J67" s="6"/>
      <c r="K67" s="6"/>
    </row>
    <row r="68" spans="2:11" s="596" customFormat="1">
      <c r="B68" s="5"/>
      <c r="C68" s="5"/>
      <c r="D68" s="5"/>
      <c r="E68" s="6"/>
      <c r="F68" s="8"/>
      <c r="G68" s="8"/>
      <c r="H68" s="8"/>
      <c r="I68" s="7"/>
      <c r="J68" s="6"/>
      <c r="K68" s="6"/>
    </row>
    <row r="69" spans="2:11" s="596" customFormat="1">
      <c r="B69" s="5"/>
      <c r="C69" s="5"/>
      <c r="D69" s="5"/>
      <c r="E69" s="10"/>
      <c r="F69" s="10"/>
      <c r="G69" s="10"/>
      <c r="H69" s="10"/>
      <c r="I69" s="10"/>
      <c r="J69" s="10"/>
      <c r="K69" s="10"/>
    </row>
  </sheetData>
  <sheetProtection algorithmName="SHA-512" hashValue="vR8vsyiv0fW/CjgLy7SyQ3TcvNdchhDsCOw1ApANpRs60mn//v/373y8X04RfT2LxQ9S/aIan1MhjIsb/qH02Q==" saltValue="XgtIZPQ6yz5TN8vihStkgg==" spinCount="100000" sheet="1" formatRows="0"/>
  <mergeCells count="18">
    <mergeCell ref="B2:I2"/>
    <mergeCell ref="B3:L3"/>
    <mergeCell ref="I4:L4"/>
    <mergeCell ref="B5:E9"/>
    <mergeCell ref="F5:I5"/>
    <mergeCell ref="L5:L9"/>
    <mergeCell ref="F7:I7"/>
    <mergeCell ref="F9:I9"/>
    <mergeCell ref="A4:D4"/>
    <mergeCell ref="B65:E65"/>
    <mergeCell ref="B44:D44"/>
    <mergeCell ref="B47:D47"/>
    <mergeCell ref="B48:D48"/>
    <mergeCell ref="B16:C22"/>
    <mergeCell ref="C23:C36"/>
    <mergeCell ref="B23:B41"/>
    <mergeCell ref="C40:D41"/>
    <mergeCell ref="C37:D39"/>
  </mergeCells>
  <printOptions horizontalCentered="1"/>
  <pageMargins left="1.1417322834645669" right="0.31496062992125984" top="0.51181102362204722" bottom="0.70866141732283472" header="0.51181102362204722" footer="0.51181102362204722"/>
  <pageSetup paperSize="9" scale="79" orientation="portrait" r:id="rId1"/>
  <headerFooter alignWithMargins="0">
    <oddFooter>&amp;L&amp;7CEA - arkusz organizacyjny na rok szkolny 2021/2022    nr teczki: &amp;F</oddFoot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500-000000000000}">
          <x14:formula1>
            <xm:f>słownik!$A$2:$A$64</xm:f>
          </x14:formula1>
          <xm:sqref>E50:E61 E44:E48</xm:sqref>
        </x14:dataValidation>
        <x14:dataValidation type="list" allowBlank="1" showInputMessage="1" showErrorMessage="1" xr:uid="{00000000-0002-0000-1500-000001000000}">
          <x14:formula1>
            <xm:f>słownik!$M$50:$M$66</xm:f>
          </x14:formula1>
          <xm:sqref>I4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pageSetUpPr fitToPage="1"/>
  </sheetPr>
  <dimension ref="B1:P42"/>
  <sheetViews>
    <sheetView showGridLines="0" view="pageBreakPreview" topLeftCell="B22" zoomScaleNormal="100" zoomScaleSheetLayoutView="100" workbookViewId="0">
      <selection activeCell="D32" sqref="D32"/>
    </sheetView>
  </sheetViews>
  <sheetFormatPr defaultColWidth="9.29296875" defaultRowHeight="12.7"/>
  <cols>
    <col min="1" max="1" width="9.29296875" style="5"/>
    <col min="2" max="2" width="6.29296875" style="5" customWidth="1"/>
    <col min="3" max="3" width="4.41015625" style="5" customWidth="1"/>
    <col min="4" max="4" width="30.87890625" style="5" customWidth="1"/>
    <col min="5" max="8" width="6.703125" style="5" customWidth="1"/>
    <col min="9" max="9" width="9.41015625" style="5" customWidth="1"/>
    <col min="10" max="10" width="9.87890625" style="5" customWidth="1"/>
    <col min="11" max="11" width="12.29296875" style="596" customWidth="1"/>
    <col min="12" max="14" width="9.29296875" style="5" customWidth="1"/>
    <col min="15" max="15" width="6" style="5" customWidth="1"/>
    <col min="16" max="16384" width="9.29296875" style="5"/>
  </cols>
  <sheetData>
    <row r="1" spans="2:15" ht="17.7">
      <c r="B1" s="257"/>
      <c r="C1" s="257"/>
      <c r="D1" s="258" t="str">
        <f>' zestaw 1'!$C$1</f>
        <v>?</v>
      </c>
      <c r="E1" s="259"/>
      <c r="F1" s="259"/>
      <c r="G1" s="259"/>
      <c r="H1" s="259"/>
      <c r="I1" s="259"/>
      <c r="J1" s="259"/>
      <c r="K1" s="672"/>
    </row>
    <row r="2" spans="2:15" ht="20">
      <c r="B2" s="1047"/>
      <c r="C2" s="2446" t="s">
        <v>538</v>
      </c>
      <c r="D2" s="2446"/>
      <c r="E2" s="2446"/>
      <c r="F2" s="2446"/>
      <c r="G2" s="2446"/>
      <c r="H2" s="2446"/>
      <c r="I2" s="319" t="str">
        <f>wizyt!H4</f>
        <v>2021/2022</v>
      </c>
      <c r="J2" s="319"/>
      <c r="K2" s="319"/>
    </row>
    <row r="3" spans="2:15" ht="34.5" customHeight="1" thickBot="1">
      <c r="B3" s="2447" t="s">
        <v>265</v>
      </c>
      <c r="C3" s="2447"/>
      <c r="D3" s="2447"/>
      <c r="E3" s="2447"/>
      <c r="F3" s="2447"/>
      <c r="G3" s="2447"/>
      <c r="H3" s="2447"/>
      <c r="I3" s="2447"/>
      <c r="J3" s="2447"/>
      <c r="K3" s="2447"/>
    </row>
    <row r="4" spans="2:15" ht="12.75" customHeight="1">
      <c r="B4" s="2448" t="s">
        <v>264</v>
      </c>
      <c r="C4" s="2449"/>
      <c r="D4" s="2450"/>
      <c r="E4" s="2457" t="s">
        <v>36</v>
      </c>
      <c r="F4" s="2458"/>
      <c r="G4" s="2458"/>
      <c r="H4" s="2568"/>
      <c r="I4" s="228" t="s">
        <v>27</v>
      </c>
      <c r="J4" s="228" t="s">
        <v>43</v>
      </c>
      <c r="K4" s="2589" t="s">
        <v>100</v>
      </c>
    </row>
    <row r="5" spans="2:15" ht="12.75" customHeight="1">
      <c r="B5" s="2451"/>
      <c r="C5" s="2452"/>
      <c r="D5" s="2453"/>
      <c r="E5" s="95" t="s">
        <v>3</v>
      </c>
      <c r="F5" s="86" t="s">
        <v>4</v>
      </c>
      <c r="G5" s="86" t="s">
        <v>5</v>
      </c>
      <c r="H5" s="1055" t="s">
        <v>7</v>
      </c>
      <c r="I5" s="229" t="s">
        <v>34</v>
      </c>
      <c r="J5" s="229" t="s">
        <v>34</v>
      </c>
      <c r="K5" s="2590"/>
    </row>
    <row r="6" spans="2:15" ht="12.75" customHeight="1">
      <c r="B6" s="2451"/>
      <c r="C6" s="2452"/>
      <c r="D6" s="2453"/>
      <c r="E6" s="2486" t="s">
        <v>37</v>
      </c>
      <c r="F6" s="2486"/>
      <c r="G6" s="2486"/>
      <c r="H6" s="2626"/>
      <c r="I6" s="230" t="s">
        <v>44</v>
      </c>
      <c r="J6" s="230" t="s">
        <v>45</v>
      </c>
      <c r="K6" s="2590"/>
    </row>
    <row r="7" spans="2:15" ht="12.75" customHeight="1">
      <c r="B7" s="2451"/>
      <c r="C7" s="2452"/>
      <c r="D7" s="2453"/>
      <c r="E7" s="616">
        <v>35</v>
      </c>
      <c r="F7" s="1021">
        <v>35</v>
      </c>
      <c r="G7" s="1021">
        <v>35</v>
      </c>
      <c r="H7" s="1056">
        <v>25</v>
      </c>
      <c r="I7" s="229" t="s">
        <v>38</v>
      </c>
      <c r="J7" s="229" t="s">
        <v>46</v>
      </c>
      <c r="K7" s="2590"/>
      <c r="O7" s="94"/>
    </row>
    <row r="8" spans="2:15" ht="16.5" customHeight="1" thickBot="1">
      <c r="B8" s="2454"/>
      <c r="C8" s="2455"/>
      <c r="D8" s="2456"/>
      <c r="E8" s="2488" t="s">
        <v>39</v>
      </c>
      <c r="F8" s="2489"/>
      <c r="G8" s="2489"/>
      <c r="H8" s="2627"/>
      <c r="I8" s="1057" t="s">
        <v>40</v>
      </c>
      <c r="J8" s="231" t="s">
        <v>40</v>
      </c>
      <c r="K8" s="2591"/>
    </row>
    <row r="9" spans="2:15" ht="27" customHeight="1" thickBot="1">
      <c r="B9" s="252"/>
      <c r="C9" s="602"/>
      <c r="D9" s="251" t="s">
        <v>247</v>
      </c>
      <c r="E9" s="516">
        <f>SUM(E10:E11)</f>
        <v>2</v>
      </c>
      <c r="F9" s="516">
        <f>SUM(F10:F11)</f>
        <v>16</v>
      </c>
      <c r="G9" s="516">
        <f>SUM(G10:G11)</f>
        <v>16</v>
      </c>
      <c r="H9" s="517">
        <f>SUM(H10:H11)</f>
        <v>11</v>
      </c>
      <c r="I9" s="516">
        <f>SUM(E9:H9)</f>
        <v>45</v>
      </c>
      <c r="J9" s="518">
        <f>SUM(J10:J11)</f>
        <v>1465</v>
      </c>
      <c r="K9" s="586"/>
    </row>
    <row r="10" spans="2:15" ht="14.25" customHeight="1">
      <c r="B10" s="2559" t="s">
        <v>529</v>
      </c>
      <c r="C10" s="2560"/>
      <c r="D10" s="2560"/>
      <c r="E10" s="528">
        <f>SUM(E13:E28)</f>
        <v>0</v>
      </c>
      <c r="F10" s="528">
        <f>SUM(F13:F28)</f>
        <v>0</v>
      </c>
      <c r="G10" s="528">
        <f>SUM(G13:G28)</f>
        <v>0</v>
      </c>
      <c r="H10" s="528">
        <f>SUM(H13:H28)</f>
        <v>0</v>
      </c>
      <c r="I10" s="1058">
        <f>SUM(E10:H10)</f>
        <v>0</v>
      </c>
      <c r="J10" s="534">
        <f>SUM(J13:J28)</f>
        <v>0</v>
      </c>
      <c r="K10" s="587"/>
    </row>
    <row r="11" spans="2:15" ht="14.25" customHeight="1">
      <c r="B11" s="1065"/>
      <c r="C11" s="1066"/>
      <c r="D11" s="1041" t="s">
        <v>530</v>
      </c>
      <c r="E11" s="528">
        <f>SUM(E29:E42)</f>
        <v>2</v>
      </c>
      <c r="F11" s="528">
        <f>SUM(F29:F42)</f>
        <v>16</v>
      </c>
      <c r="G11" s="528">
        <f>SUM(G29:G42)</f>
        <v>16</v>
      </c>
      <c r="H11" s="528">
        <f>SUM(H29:H42)</f>
        <v>11</v>
      </c>
      <c r="I11" s="1058">
        <f>SUM(E11:H11)</f>
        <v>45</v>
      </c>
      <c r="J11" s="534">
        <f>SUM(J29:J42)</f>
        <v>1465</v>
      </c>
      <c r="K11" s="1064"/>
    </row>
    <row r="12" spans="2:15" ht="26.25" customHeight="1">
      <c r="B12" s="249"/>
      <c r="C12" s="617"/>
      <c r="D12" s="316" t="s">
        <v>263</v>
      </c>
      <c r="E12" s="538"/>
      <c r="F12" s="538"/>
      <c r="G12" s="538"/>
      <c r="H12" s="538"/>
      <c r="I12" s="538"/>
      <c r="J12" s="540"/>
      <c r="K12" s="589"/>
    </row>
    <row r="13" spans="2:15" s="94" customFormat="1" ht="14.25" customHeight="1">
      <c r="B13" s="2574" t="s">
        <v>478</v>
      </c>
      <c r="C13" s="2577" t="s">
        <v>477</v>
      </c>
      <c r="D13" s="2578"/>
      <c r="E13" s="1010"/>
      <c r="F13" s="1010"/>
      <c r="G13" s="1010"/>
      <c r="H13" s="1010"/>
      <c r="I13" s="1011"/>
      <c r="J13" s="1012"/>
      <c r="K13" s="1009"/>
      <c r="L13" s="5"/>
      <c r="M13" s="5"/>
      <c r="O13" s="5"/>
    </row>
    <row r="14" spans="2:15" s="94" customFormat="1" ht="14.25" customHeight="1">
      <c r="B14" s="2575"/>
      <c r="C14" s="668">
        <v>1</v>
      </c>
      <c r="D14" s="779"/>
      <c r="E14" s="547"/>
      <c r="F14" s="547"/>
      <c r="G14" s="547"/>
      <c r="H14" s="548"/>
      <c r="I14" s="579">
        <f t="shared" ref="I14:I23" si="0">SUM(E14:H14)</f>
        <v>0</v>
      </c>
      <c r="J14" s="553">
        <f t="shared" ref="J14:J23" si="1">E14*$E$7+F14*$F$7+G14*$G$7+H14*$H$7</f>
        <v>0</v>
      </c>
      <c r="K14" s="591"/>
      <c r="L14" s="5"/>
      <c r="M14" s="5"/>
      <c r="O14" s="5"/>
    </row>
    <row r="15" spans="2:15" s="94" customFormat="1" ht="14.25" customHeight="1">
      <c r="B15" s="2575"/>
      <c r="C15" s="668">
        <v>2</v>
      </c>
      <c r="D15" s="779"/>
      <c r="E15" s="547"/>
      <c r="F15" s="547"/>
      <c r="G15" s="547"/>
      <c r="H15" s="548"/>
      <c r="I15" s="579">
        <f t="shared" si="0"/>
        <v>0</v>
      </c>
      <c r="J15" s="553">
        <f t="shared" si="1"/>
        <v>0</v>
      </c>
      <c r="K15" s="591"/>
      <c r="L15" s="5"/>
      <c r="M15" s="5"/>
      <c r="O15" s="5"/>
    </row>
    <row r="16" spans="2:15" s="94" customFormat="1" ht="14.25" customHeight="1">
      <c r="B16" s="2575"/>
      <c r="C16" s="668">
        <v>3</v>
      </c>
      <c r="D16" s="779"/>
      <c r="E16" s="547"/>
      <c r="F16" s="547"/>
      <c r="G16" s="547"/>
      <c r="H16" s="548"/>
      <c r="I16" s="579">
        <f t="shared" si="0"/>
        <v>0</v>
      </c>
      <c r="J16" s="553">
        <f t="shared" si="1"/>
        <v>0</v>
      </c>
      <c r="K16" s="591"/>
      <c r="L16" s="5"/>
      <c r="M16" s="5"/>
      <c r="O16" s="5"/>
    </row>
    <row r="17" spans="2:15" s="94" customFormat="1" ht="14.25" customHeight="1">
      <c r="B17" s="2575"/>
      <c r="C17" s="668">
        <v>4</v>
      </c>
      <c r="D17" s="779"/>
      <c r="E17" s="547"/>
      <c r="F17" s="547"/>
      <c r="G17" s="547"/>
      <c r="H17" s="548"/>
      <c r="I17" s="579">
        <f t="shared" si="0"/>
        <v>0</v>
      </c>
      <c r="J17" s="553">
        <f t="shared" si="1"/>
        <v>0</v>
      </c>
      <c r="K17" s="591"/>
      <c r="L17" s="5"/>
      <c r="M17" s="5"/>
      <c r="O17" s="5"/>
    </row>
    <row r="18" spans="2:15" s="94" customFormat="1" ht="14.25" customHeight="1">
      <c r="B18" s="2575"/>
      <c r="C18" s="668">
        <v>5</v>
      </c>
      <c r="D18" s="779"/>
      <c r="E18" s="547"/>
      <c r="F18" s="547"/>
      <c r="G18" s="547"/>
      <c r="H18" s="548"/>
      <c r="I18" s="579">
        <f t="shared" si="0"/>
        <v>0</v>
      </c>
      <c r="J18" s="553">
        <f t="shared" si="1"/>
        <v>0</v>
      </c>
      <c r="K18" s="591"/>
      <c r="L18" s="5"/>
      <c r="M18" s="5"/>
      <c r="O18" s="5"/>
    </row>
    <row r="19" spans="2:15" s="94" customFormat="1" ht="14.25" customHeight="1">
      <c r="B19" s="2575"/>
      <c r="C19" s="668">
        <v>6</v>
      </c>
      <c r="D19" s="779"/>
      <c r="E19" s="547"/>
      <c r="F19" s="547"/>
      <c r="G19" s="547"/>
      <c r="H19" s="548"/>
      <c r="I19" s="579">
        <f>SUM(E19:H19)</f>
        <v>0</v>
      </c>
      <c r="J19" s="553">
        <f>E19*$E$7+F19*$F$7+G19*$G$7+H19*$H$7</f>
        <v>0</v>
      </c>
      <c r="K19" s="591"/>
      <c r="L19" s="5"/>
      <c r="M19" s="5"/>
      <c r="O19" s="5"/>
    </row>
    <row r="20" spans="2:15" s="94" customFormat="1" ht="14.25" customHeight="1">
      <c r="B20" s="2575"/>
      <c r="C20" s="668">
        <v>7</v>
      </c>
      <c r="D20" s="779"/>
      <c r="E20" s="547"/>
      <c r="F20" s="547"/>
      <c r="G20" s="547"/>
      <c r="H20" s="548"/>
      <c r="I20" s="579">
        <f t="shared" si="0"/>
        <v>0</v>
      </c>
      <c r="J20" s="553">
        <f t="shared" si="1"/>
        <v>0</v>
      </c>
      <c r="K20" s="591"/>
      <c r="L20" s="5"/>
      <c r="M20" s="5"/>
      <c r="O20" s="5"/>
    </row>
    <row r="21" spans="2:15" s="94" customFormat="1" ht="14.25" customHeight="1">
      <c r="B21" s="2575"/>
      <c r="C21" s="2579" t="s">
        <v>479</v>
      </c>
      <c r="D21" s="2580"/>
      <c r="E21" s="1013"/>
      <c r="F21" s="1013"/>
      <c r="G21" s="1245"/>
      <c r="H21" s="1245"/>
      <c r="I21" s="1059"/>
      <c r="J21" s="1014"/>
      <c r="K21" s="901"/>
      <c r="L21" s="5"/>
      <c r="M21" s="5"/>
      <c r="O21" s="5"/>
    </row>
    <row r="22" spans="2:15" s="94" customFormat="1" ht="14.25" customHeight="1">
      <c r="B22" s="2575"/>
      <c r="C22" s="668">
        <v>1</v>
      </c>
      <c r="D22" s="779"/>
      <c r="E22" s="547"/>
      <c r="F22" s="547"/>
      <c r="G22" s="547"/>
      <c r="H22" s="548"/>
      <c r="I22" s="579">
        <f t="shared" si="0"/>
        <v>0</v>
      </c>
      <c r="J22" s="553">
        <f t="shared" si="1"/>
        <v>0</v>
      </c>
      <c r="K22" s="591"/>
      <c r="L22" s="5"/>
      <c r="M22" s="5"/>
      <c r="O22" s="5"/>
    </row>
    <row r="23" spans="2:15" s="94" customFormat="1" ht="14.25" customHeight="1">
      <c r="B23" s="2575"/>
      <c r="C23" s="668">
        <v>2</v>
      </c>
      <c r="D23" s="779"/>
      <c r="E23" s="547"/>
      <c r="F23" s="547"/>
      <c r="G23" s="547"/>
      <c r="H23" s="548"/>
      <c r="I23" s="579">
        <f t="shared" si="0"/>
        <v>0</v>
      </c>
      <c r="J23" s="553">
        <f t="shared" si="1"/>
        <v>0</v>
      </c>
      <c r="K23" s="591"/>
      <c r="L23" s="5"/>
      <c r="M23" s="5"/>
      <c r="O23" s="5"/>
    </row>
    <row r="24" spans="2:15" s="94" customFormat="1" ht="14.25" customHeight="1">
      <c r="B24" s="2575"/>
      <c r="C24" s="668">
        <v>3</v>
      </c>
      <c r="D24" s="779"/>
      <c r="E24" s="547"/>
      <c r="F24" s="547"/>
      <c r="G24" s="547"/>
      <c r="H24" s="548"/>
      <c r="I24" s="579">
        <f>SUM(E24:H24)</f>
        <v>0</v>
      </c>
      <c r="J24" s="553">
        <f>E24*$E$7+F24*$F$7+G24*$G$7+H24*$H$7</f>
        <v>0</v>
      </c>
      <c r="K24" s="591"/>
      <c r="L24" s="5"/>
      <c r="M24" s="5"/>
      <c r="O24" s="5"/>
    </row>
    <row r="25" spans="2:15" s="94" customFormat="1" ht="14.25" customHeight="1">
      <c r="B25" s="2575"/>
      <c r="C25" s="668">
        <v>4</v>
      </c>
      <c r="D25" s="779"/>
      <c r="E25" s="547"/>
      <c r="F25" s="547"/>
      <c r="G25" s="547"/>
      <c r="H25" s="548"/>
      <c r="I25" s="579">
        <f>SUM(E25:H25)</f>
        <v>0</v>
      </c>
      <c r="J25" s="553">
        <f>E25*$E$7+F25*$F$7+G25*$G$7+H25*$H$7</f>
        <v>0</v>
      </c>
      <c r="K25" s="591"/>
      <c r="L25" s="5"/>
      <c r="M25" s="5"/>
      <c r="O25" s="5"/>
    </row>
    <row r="26" spans="2:15" s="94" customFormat="1" ht="14.25" customHeight="1">
      <c r="B26" s="2575"/>
      <c r="C26" s="668">
        <v>5</v>
      </c>
      <c r="D26" s="779"/>
      <c r="E26" s="547"/>
      <c r="F26" s="547"/>
      <c r="G26" s="547"/>
      <c r="H26" s="548"/>
      <c r="I26" s="579">
        <f t="shared" ref="I26:I31" si="2">SUM(E26:H26)</f>
        <v>0</v>
      </c>
      <c r="J26" s="553">
        <f t="shared" ref="J26:J31" si="3">E26*$E$7+F26*$F$7+G26*$G$7+H26*$H$7</f>
        <v>0</v>
      </c>
      <c r="K26" s="591"/>
      <c r="L26" s="5"/>
      <c r="M26" s="5"/>
      <c r="O26" s="5"/>
    </row>
    <row r="27" spans="2:15" s="94" customFormat="1" ht="14.25" customHeight="1">
      <c r="B27" s="2575"/>
      <c r="C27" s="668">
        <v>6</v>
      </c>
      <c r="D27" s="779"/>
      <c r="E27" s="547"/>
      <c r="F27" s="547"/>
      <c r="G27" s="547"/>
      <c r="H27" s="548"/>
      <c r="I27" s="579">
        <f t="shared" si="2"/>
        <v>0</v>
      </c>
      <c r="J27" s="553">
        <f t="shared" si="3"/>
        <v>0</v>
      </c>
      <c r="K27" s="591"/>
      <c r="L27" s="5"/>
      <c r="M27" s="5"/>
      <c r="O27" s="5"/>
    </row>
    <row r="28" spans="2:15" s="94" customFormat="1" ht="14.25" customHeight="1" thickBot="1">
      <c r="B28" s="2576"/>
      <c r="C28" s="1031">
        <v>7</v>
      </c>
      <c r="D28" s="1032"/>
      <c r="E28" s="915"/>
      <c r="F28" s="915"/>
      <c r="G28" s="915"/>
      <c r="H28" s="1104"/>
      <c r="I28" s="1060">
        <f>SUM(E28:H28)</f>
        <v>0</v>
      </c>
      <c r="J28" s="917">
        <f>E28*$E$7+F28*$F$7+G28*$G$7+H28*$H$7</f>
        <v>0</v>
      </c>
      <c r="K28" s="918"/>
      <c r="L28" s="5"/>
      <c r="M28" s="5"/>
      <c r="O28" s="5"/>
    </row>
    <row r="29" spans="2:15" s="94" customFormat="1" ht="14.25" customHeight="1" thickTop="1">
      <c r="B29" s="2561" t="s">
        <v>367</v>
      </c>
      <c r="C29" s="1028">
        <v>1</v>
      </c>
      <c r="D29" s="1029" t="s">
        <v>132</v>
      </c>
      <c r="E29" s="1052"/>
      <c r="F29" s="1052">
        <v>2</v>
      </c>
      <c r="G29" s="1052">
        <v>2</v>
      </c>
      <c r="H29" s="1130">
        <v>2</v>
      </c>
      <c r="I29" s="1061">
        <f t="shared" si="2"/>
        <v>6</v>
      </c>
      <c r="J29" s="1053">
        <f t="shared" si="3"/>
        <v>190</v>
      </c>
      <c r="K29" s="1054"/>
      <c r="L29" s="5"/>
      <c r="M29" s="5"/>
      <c r="O29" s="5"/>
    </row>
    <row r="30" spans="2:15" s="94" customFormat="1" ht="14.25" customHeight="1">
      <c r="B30" s="2562"/>
      <c r="C30" s="1028">
        <v>2</v>
      </c>
      <c r="D30" s="779" t="s">
        <v>53</v>
      </c>
      <c r="E30" s="652"/>
      <c r="F30" s="652">
        <v>3</v>
      </c>
      <c r="G30" s="652">
        <v>3</v>
      </c>
      <c r="H30" s="653">
        <v>2</v>
      </c>
      <c r="I30" s="1062">
        <f t="shared" si="2"/>
        <v>8</v>
      </c>
      <c r="J30" s="578">
        <f t="shared" si="3"/>
        <v>260</v>
      </c>
      <c r="K30" s="900"/>
      <c r="L30" s="5"/>
      <c r="M30" s="5"/>
      <c r="O30" s="5"/>
    </row>
    <row r="31" spans="2:15" s="94" customFormat="1" ht="14.25" customHeight="1">
      <c r="B31" s="2562"/>
      <c r="C31" s="1028">
        <v>3</v>
      </c>
      <c r="D31" s="779" t="s">
        <v>50</v>
      </c>
      <c r="E31" s="547"/>
      <c r="F31" s="547">
        <v>2</v>
      </c>
      <c r="G31" s="547">
        <v>2</v>
      </c>
      <c r="H31" s="548">
        <v>2</v>
      </c>
      <c r="I31" s="579">
        <f t="shared" si="2"/>
        <v>6</v>
      </c>
      <c r="J31" s="553">
        <f t="shared" si="3"/>
        <v>190</v>
      </c>
      <c r="K31" s="591"/>
      <c r="L31" s="5"/>
      <c r="M31" s="5"/>
      <c r="O31" s="5"/>
    </row>
    <row r="32" spans="2:15" s="94" customFormat="1" ht="14.25" customHeight="1">
      <c r="B32" s="2562"/>
      <c r="C32" s="791">
        <v>4</v>
      </c>
      <c r="D32" s="779" t="s">
        <v>51</v>
      </c>
      <c r="E32" s="547"/>
      <c r="F32" s="547">
        <v>3</v>
      </c>
      <c r="G32" s="547">
        <v>3</v>
      </c>
      <c r="H32" s="548">
        <v>2</v>
      </c>
      <c r="I32" s="579">
        <f t="shared" ref="I32:I42" si="4">SUM(E32:H32)</f>
        <v>8</v>
      </c>
      <c r="J32" s="553">
        <f t="shared" ref="J32:J42" si="5">E32*$E$7+F32*$F$7+G32*$G$7+H32*$H$7</f>
        <v>260</v>
      </c>
      <c r="K32" s="591"/>
      <c r="L32" s="5"/>
      <c r="M32" s="5"/>
      <c r="O32" s="5"/>
    </row>
    <row r="33" spans="2:16" s="94" customFormat="1" ht="14.25" customHeight="1">
      <c r="B33" s="2562"/>
      <c r="C33" s="791">
        <v>5</v>
      </c>
      <c r="D33" s="779" t="s">
        <v>108</v>
      </c>
      <c r="E33" s="547">
        <v>2</v>
      </c>
      <c r="F33" s="547">
        <v>2</v>
      </c>
      <c r="G33" s="547">
        <v>2</v>
      </c>
      <c r="H33" s="548">
        <v>3</v>
      </c>
      <c r="I33" s="579">
        <f t="shared" si="4"/>
        <v>9</v>
      </c>
      <c r="J33" s="553">
        <f t="shared" si="5"/>
        <v>285</v>
      </c>
      <c r="K33" s="591"/>
      <c r="L33" s="5"/>
      <c r="M33" s="5"/>
      <c r="O33" s="5"/>
    </row>
    <row r="34" spans="2:16" s="94" customFormat="1" ht="14.25" customHeight="1">
      <c r="B34" s="2562"/>
      <c r="C34" s="791">
        <v>6</v>
      </c>
      <c r="D34" s="779"/>
      <c r="E34" s="547"/>
      <c r="F34" s="547"/>
      <c r="G34" s="547"/>
      <c r="H34" s="548"/>
      <c r="I34" s="579">
        <f t="shared" si="4"/>
        <v>0</v>
      </c>
      <c r="J34" s="553">
        <f t="shared" si="5"/>
        <v>0</v>
      </c>
      <c r="K34" s="591"/>
      <c r="L34" s="5"/>
      <c r="M34" s="5"/>
      <c r="O34" s="5"/>
    </row>
    <row r="35" spans="2:16" s="596" customFormat="1">
      <c r="B35" s="2563"/>
      <c r="C35" s="792">
        <v>7</v>
      </c>
      <c r="D35" s="780"/>
      <c r="E35" s="644"/>
      <c r="F35" s="644"/>
      <c r="G35" s="644"/>
      <c r="H35" s="912"/>
      <c r="I35" s="1067">
        <f t="shared" si="4"/>
        <v>0</v>
      </c>
      <c r="J35" s="645">
        <f t="shared" si="5"/>
        <v>0</v>
      </c>
      <c r="K35" s="662"/>
      <c r="L35" s="5"/>
      <c r="M35" s="5"/>
      <c r="N35" s="94"/>
      <c r="O35" s="5"/>
      <c r="P35" s="94"/>
    </row>
    <row r="36" spans="2:16" s="596" customFormat="1">
      <c r="B36" s="2564" t="s">
        <v>366</v>
      </c>
      <c r="C36" s="790">
        <v>1</v>
      </c>
      <c r="D36" s="778" t="s">
        <v>376</v>
      </c>
      <c r="E36" s="652"/>
      <c r="F36" s="652">
        <v>2</v>
      </c>
      <c r="G36" s="652">
        <v>2</v>
      </c>
      <c r="H36" s="653"/>
      <c r="I36" s="1062">
        <f t="shared" si="4"/>
        <v>4</v>
      </c>
      <c r="J36" s="578">
        <f t="shared" si="5"/>
        <v>140</v>
      </c>
      <c r="K36" s="900"/>
      <c r="L36" s="5"/>
      <c r="M36" s="5"/>
      <c r="N36" s="94"/>
      <c r="O36" s="5"/>
      <c r="P36" s="94"/>
    </row>
    <row r="37" spans="2:16" s="596" customFormat="1">
      <c r="B37" s="2562"/>
      <c r="C37" s="1028">
        <v>2</v>
      </c>
      <c r="D37" s="779" t="s">
        <v>378</v>
      </c>
      <c r="E37" s="547"/>
      <c r="F37" s="547">
        <v>2</v>
      </c>
      <c r="G37" s="547">
        <v>2</v>
      </c>
      <c r="H37" s="548"/>
      <c r="I37" s="579">
        <f t="shared" si="4"/>
        <v>4</v>
      </c>
      <c r="J37" s="553">
        <f t="shared" si="5"/>
        <v>140</v>
      </c>
      <c r="K37" s="591"/>
      <c r="L37" s="5"/>
      <c r="M37" s="5"/>
      <c r="N37" s="94"/>
      <c r="O37" s="5"/>
      <c r="P37" s="94"/>
    </row>
    <row r="38" spans="2:16" s="596" customFormat="1">
      <c r="B38" s="2562"/>
      <c r="C38" s="1028">
        <v>3</v>
      </c>
      <c r="D38" s="779"/>
      <c r="E38" s="547"/>
      <c r="F38" s="547"/>
      <c r="G38" s="547"/>
      <c r="H38" s="548"/>
      <c r="I38" s="579">
        <f t="shared" si="4"/>
        <v>0</v>
      </c>
      <c r="J38" s="553">
        <f t="shared" si="5"/>
        <v>0</v>
      </c>
      <c r="K38" s="591"/>
      <c r="L38" s="5"/>
      <c r="M38" s="5"/>
      <c r="N38" s="94"/>
      <c r="O38" s="5"/>
      <c r="P38" s="94"/>
    </row>
    <row r="39" spans="2:16" s="596" customFormat="1">
      <c r="B39" s="2562"/>
      <c r="C39" s="1028">
        <v>4</v>
      </c>
      <c r="D39" s="779"/>
      <c r="E39" s="547"/>
      <c r="F39" s="547"/>
      <c r="G39" s="547"/>
      <c r="H39" s="548"/>
      <c r="I39" s="579">
        <f t="shared" si="4"/>
        <v>0</v>
      </c>
      <c r="J39" s="553">
        <f t="shared" si="5"/>
        <v>0</v>
      </c>
      <c r="K39" s="591"/>
      <c r="L39" s="5"/>
      <c r="M39" s="5"/>
      <c r="N39" s="94"/>
      <c r="O39" s="5"/>
      <c r="P39" s="94"/>
    </row>
    <row r="40" spans="2:16" s="596" customFormat="1">
      <c r="B40" s="2562"/>
      <c r="C40" s="791">
        <v>5</v>
      </c>
      <c r="D40" s="779"/>
      <c r="E40" s="547"/>
      <c r="F40" s="547"/>
      <c r="G40" s="547"/>
      <c r="H40" s="548"/>
      <c r="I40" s="579">
        <f t="shared" si="4"/>
        <v>0</v>
      </c>
      <c r="J40" s="553">
        <f t="shared" si="5"/>
        <v>0</v>
      </c>
      <c r="K40" s="591"/>
      <c r="L40" s="5"/>
      <c r="M40" s="5"/>
      <c r="N40" s="94"/>
      <c r="O40" s="5"/>
      <c r="P40" s="94"/>
    </row>
    <row r="41" spans="2:16" s="596" customFormat="1">
      <c r="B41" s="2562"/>
      <c r="C41" s="791">
        <v>6</v>
      </c>
      <c r="D41" s="779"/>
      <c r="E41" s="547"/>
      <c r="F41" s="547"/>
      <c r="G41" s="547"/>
      <c r="H41" s="548"/>
      <c r="I41" s="579">
        <f t="shared" si="4"/>
        <v>0</v>
      </c>
      <c r="J41" s="553">
        <f t="shared" si="5"/>
        <v>0</v>
      </c>
      <c r="K41" s="591"/>
      <c r="L41" s="5"/>
      <c r="M41" s="5"/>
      <c r="N41" s="94"/>
      <c r="O41" s="5"/>
      <c r="P41" s="94"/>
    </row>
    <row r="42" spans="2:16" ht="13" thickBot="1">
      <c r="B42" s="2565"/>
      <c r="C42" s="1037">
        <v>7</v>
      </c>
      <c r="D42" s="1038"/>
      <c r="E42" s="571"/>
      <c r="F42" s="571"/>
      <c r="G42" s="571"/>
      <c r="H42" s="572"/>
      <c r="I42" s="1063">
        <f t="shared" si="4"/>
        <v>0</v>
      </c>
      <c r="J42" s="576">
        <f t="shared" si="5"/>
        <v>0</v>
      </c>
      <c r="K42" s="1051"/>
      <c r="N42" s="94"/>
      <c r="P42" s="94"/>
    </row>
  </sheetData>
  <sheetProtection algorithmName="SHA-512" hashValue="ZQIsxuk1LQrRiq26w63WHGn11ahPIhqpg7S3hCd6paZgdC4FmbGckoiMbc1zbaCQW6hU3bSIVRP33HFyrckt7A==" saltValue="ZNFRXTQJxgcsuQfArBzEyg==" spinCount="100000" sheet="1" objects="1" scenarios="1"/>
  <mergeCells count="13">
    <mergeCell ref="C2:H2"/>
    <mergeCell ref="B10:D10"/>
    <mergeCell ref="B13:B28"/>
    <mergeCell ref="C21:D21"/>
    <mergeCell ref="B29:B35"/>
    <mergeCell ref="B36:B42"/>
    <mergeCell ref="C13:D13"/>
    <mergeCell ref="B3:K3"/>
    <mergeCell ref="B4:D8"/>
    <mergeCell ref="E4:H4"/>
    <mergeCell ref="K4:K8"/>
    <mergeCell ref="E6:H6"/>
    <mergeCell ref="E8:H8"/>
  </mergeCells>
  <printOptions horizontalCentered="1"/>
  <pageMargins left="1.1417322834645669" right="0.11811023622047245" top="0.51181102362204722" bottom="0.70866141732283472" header="0.51181102362204722" footer="0.51181102362204722"/>
  <pageSetup paperSize="9" scale="90" orientation="portrait" horizontalDpi="4294967293" verticalDpi="4294967293" r:id="rId1"/>
  <headerFooter alignWithMargins="0">
    <oddFooter>&amp;L&amp;7CEA - arkusz organizacyjny na rok szkolny 2014/15    nr teczki: &amp;F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0000000}">
          <x14:formula1>
            <xm:f>słownik!$D$24:$D$48</xm:f>
          </x14:formula1>
          <xm:sqref>D29:D35</xm:sqref>
        </x14:dataValidation>
        <x14:dataValidation type="list" allowBlank="1" showInputMessage="1" showErrorMessage="1" xr:uid="{00000000-0002-0000-1600-000001000000}">
          <x14:formula1>
            <xm:f>słownik!$A$2:$A$64</xm:f>
          </x14:formula1>
          <xm:sqref>D36:D42 D22:D28 D14:D20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M62"/>
  <sheetViews>
    <sheetView showGridLines="0" view="pageBreakPreview" topLeftCell="B22" zoomScale="90" zoomScaleNormal="80" zoomScaleSheetLayoutView="90" workbookViewId="0">
      <selection activeCell="H60" sqref="H60"/>
    </sheetView>
  </sheetViews>
  <sheetFormatPr defaultColWidth="9.29296875" defaultRowHeight="12.7"/>
  <cols>
    <col min="1" max="1" width="4.703125" style="5" customWidth="1"/>
    <col min="2" max="2" width="3.703125" style="5" customWidth="1"/>
    <col min="3" max="3" width="3.41015625" style="5" customWidth="1"/>
    <col min="4" max="4" width="4.29296875" style="5" customWidth="1"/>
    <col min="5" max="5" width="34.5859375" style="5" customWidth="1"/>
    <col min="6" max="10" width="6.703125" style="5" customWidth="1"/>
    <col min="11" max="11" width="9.41015625" style="5" customWidth="1"/>
    <col min="12" max="12" width="9.87890625" style="5" customWidth="1"/>
    <col min="13" max="13" width="12.5859375" style="596" customWidth="1"/>
    <col min="14" max="16384" width="9.29296875" style="5"/>
  </cols>
  <sheetData>
    <row r="1" spans="1:13" ht="17.7">
      <c r="B1" s="257"/>
      <c r="C1" s="257"/>
      <c r="D1" s="257"/>
      <c r="E1" s="258" t="str">
        <f>' zestaw 1'!$C$1</f>
        <v>?</v>
      </c>
      <c r="F1" s="259"/>
      <c r="G1" s="259"/>
      <c r="H1" s="259"/>
      <c r="I1" s="259"/>
      <c r="J1" s="259"/>
      <c r="K1" s="259"/>
      <c r="L1" s="259"/>
      <c r="M1" s="672"/>
    </row>
    <row r="2" spans="1:13" ht="20">
      <c r="B2" s="2588" t="s">
        <v>131</v>
      </c>
      <c r="C2" s="2588"/>
      <c r="D2" s="2588"/>
      <c r="E2" s="2588"/>
      <c r="F2" s="2588"/>
      <c r="G2" s="2588"/>
      <c r="H2" s="2588"/>
      <c r="I2" s="2588"/>
      <c r="J2" s="2588"/>
      <c r="K2" s="319" t="str">
        <f>wizyt!H4</f>
        <v>2021/2022</v>
      </c>
      <c r="L2" s="319"/>
      <c r="M2" s="319"/>
    </row>
    <row r="3" spans="1:13" ht="18.75" customHeight="1">
      <c r="B3" s="2447" t="s">
        <v>780</v>
      </c>
      <c r="C3" s="2447"/>
      <c r="D3" s="2447"/>
      <c r="E3" s="2447"/>
      <c r="F3" s="2447"/>
      <c r="G3" s="2447"/>
      <c r="H3" s="2447"/>
      <c r="I3" s="2447"/>
      <c r="J3" s="2447"/>
      <c r="K3" s="2447"/>
      <c r="L3" s="2447"/>
      <c r="M3" s="2447"/>
    </row>
    <row r="4" spans="1:13" ht="27" customHeight="1" thickBot="1">
      <c r="A4" s="2625"/>
      <c r="B4" s="2625"/>
      <c r="C4" s="2625"/>
      <c r="D4" s="2625"/>
      <c r="E4" s="1507"/>
      <c r="F4" s="265"/>
      <c r="G4" s="265"/>
      <c r="H4" s="265" t="s">
        <v>35</v>
      </c>
      <c r="I4" s="265"/>
      <c r="J4" s="2481" t="s">
        <v>543</v>
      </c>
      <c r="K4" s="2481"/>
      <c r="L4" s="2481"/>
      <c r="M4" s="2481"/>
    </row>
    <row r="5" spans="1:13" ht="12.75" customHeight="1">
      <c r="B5" s="2448" t="s">
        <v>264</v>
      </c>
      <c r="C5" s="2449"/>
      <c r="D5" s="2449"/>
      <c r="E5" s="2450"/>
      <c r="F5" s="2457" t="s">
        <v>36</v>
      </c>
      <c r="G5" s="2458"/>
      <c r="H5" s="2458"/>
      <c r="I5" s="2524"/>
      <c r="J5" s="2459"/>
      <c r="K5" s="235" t="s">
        <v>27</v>
      </c>
      <c r="L5" s="228" t="s">
        <v>43</v>
      </c>
      <c r="M5" s="2589" t="s">
        <v>100</v>
      </c>
    </row>
    <row r="6" spans="1:13" ht="12.75" customHeight="1">
      <c r="B6" s="2451"/>
      <c r="C6" s="2452"/>
      <c r="D6" s="2452"/>
      <c r="E6" s="2453"/>
      <c r="F6" s="95" t="s">
        <v>3</v>
      </c>
      <c r="G6" s="86" t="s">
        <v>4</v>
      </c>
      <c r="H6" s="86" t="s">
        <v>5</v>
      </c>
      <c r="I6" s="86" t="s">
        <v>7</v>
      </c>
      <c r="J6" s="86" t="s">
        <v>6</v>
      </c>
      <c r="K6" s="236" t="s">
        <v>34</v>
      </c>
      <c r="L6" s="229" t="s">
        <v>34</v>
      </c>
      <c r="M6" s="2590"/>
    </row>
    <row r="7" spans="1:13" ht="12.75" customHeight="1">
      <c r="B7" s="2451"/>
      <c r="C7" s="2452"/>
      <c r="D7" s="2452"/>
      <c r="E7" s="2453"/>
      <c r="F7" s="2486" t="s">
        <v>37</v>
      </c>
      <c r="G7" s="2486"/>
      <c r="H7" s="2486"/>
      <c r="I7" s="2512"/>
      <c r="J7" s="2487"/>
      <c r="K7" s="237" t="s">
        <v>44</v>
      </c>
      <c r="L7" s="230" t="s">
        <v>45</v>
      </c>
      <c r="M7" s="2590"/>
    </row>
    <row r="8" spans="1:13" ht="12.75" customHeight="1">
      <c r="B8" s="2451"/>
      <c r="C8" s="2452"/>
      <c r="D8" s="2452"/>
      <c r="E8" s="2453"/>
      <c r="F8" s="1457">
        <f>' kalendarz A'!$F$31</f>
        <v>32</v>
      </c>
      <c r="G8" s="1457">
        <f>' kalendarz A'!$F$31</f>
        <v>32</v>
      </c>
      <c r="H8" s="1457">
        <f>' kalendarz A'!$F$31</f>
        <v>32</v>
      </c>
      <c r="I8" s="1457">
        <f>' kalendarz A'!$F$31</f>
        <v>32</v>
      </c>
      <c r="J8" s="1457">
        <f>' kalendarz A'!$F$32</f>
        <v>16</v>
      </c>
      <c r="K8" s="236" t="s">
        <v>38</v>
      </c>
      <c r="L8" s="229" t="s">
        <v>46</v>
      </c>
      <c r="M8" s="2590"/>
    </row>
    <row r="9" spans="1:13" ht="16.5" customHeight="1" thickBot="1">
      <c r="B9" s="2454"/>
      <c r="C9" s="2522"/>
      <c r="D9" s="2455"/>
      <c r="E9" s="2456"/>
      <c r="F9" s="2488" t="s">
        <v>39</v>
      </c>
      <c r="G9" s="2489"/>
      <c r="H9" s="2489"/>
      <c r="I9" s="2518"/>
      <c r="J9" s="2490"/>
      <c r="K9" s="238" t="s">
        <v>40</v>
      </c>
      <c r="L9" s="231" t="s">
        <v>40</v>
      </c>
      <c r="M9" s="2591"/>
    </row>
    <row r="10" spans="1:13" ht="27" customHeight="1" thickBot="1">
      <c r="B10" s="252"/>
      <c r="C10" s="602"/>
      <c r="D10" s="602"/>
      <c r="E10" s="251" t="s">
        <v>247</v>
      </c>
      <c r="F10" s="516">
        <f>F14+F15+F11</f>
        <v>25</v>
      </c>
      <c r="G10" s="516">
        <f>G14+G15+G11</f>
        <v>23</v>
      </c>
      <c r="H10" s="516">
        <f>H14+H15+H11</f>
        <v>25</v>
      </c>
      <c r="I10" s="516">
        <f>I14+I15+I11</f>
        <v>24</v>
      </c>
      <c r="J10" s="516">
        <f>J14+J15+J11</f>
        <v>20</v>
      </c>
      <c r="K10" s="516">
        <f>K15+K11</f>
        <v>117</v>
      </c>
      <c r="L10" s="518">
        <f>L14+L15+L11</f>
        <v>3424</v>
      </c>
      <c r="M10" s="586"/>
    </row>
    <row r="11" spans="1:13" ht="23.25" customHeight="1">
      <c r="B11" s="245"/>
      <c r="C11" s="603"/>
      <c r="D11" s="603"/>
      <c r="E11" s="1041" t="s">
        <v>582</v>
      </c>
      <c r="F11" s="519">
        <f>SUM(F12:F13)</f>
        <v>25</v>
      </c>
      <c r="G11" s="519">
        <f>SUM(G12:G13)</f>
        <v>23</v>
      </c>
      <c r="H11" s="519">
        <f>SUM(H12:H13)</f>
        <v>25</v>
      </c>
      <c r="I11" s="519">
        <f>SUM(I12:I13)</f>
        <v>24</v>
      </c>
      <c r="J11" s="520">
        <f>SUM(J12:J13)</f>
        <v>20</v>
      </c>
      <c r="K11" s="1024">
        <f>SUM(F11:J11)</f>
        <v>117</v>
      </c>
      <c r="L11" s="527">
        <f>SUM(L12:L13)</f>
        <v>3424</v>
      </c>
      <c r="M11" s="587"/>
    </row>
    <row r="12" spans="1:13" ht="14.25" customHeight="1">
      <c r="B12" s="247"/>
      <c r="C12" s="604"/>
      <c r="D12" s="604"/>
      <c r="E12" s="248" t="s">
        <v>241</v>
      </c>
      <c r="F12" s="528">
        <f>SUM(F17:F23)</f>
        <v>0</v>
      </c>
      <c r="G12" s="528">
        <f>SUM(G17:G23)</f>
        <v>0</v>
      </c>
      <c r="H12" s="528">
        <f>SUM(H17:H23)</f>
        <v>0</v>
      </c>
      <c r="I12" s="528">
        <f>SUM(I17:I23)</f>
        <v>0</v>
      </c>
      <c r="J12" s="529">
        <f>SUM(J17:J23)</f>
        <v>0</v>
      </c>
      <c r="K12" s="533">
        <f>SUM(F12:J12)</f>
        <v>0</v>
      </c>
      <c r="L12" s="534">
        <f>SUM(L17:L23)</f>
        <v>0</v>
      </c>
      <c r="M12" s="587"/>
    </row>
    <row r="13" spans="1:13" ht="14.25" customHeight="1">
      <c r="B13" s="1477"/>
      <c r="C13" s="1478"/>
      <c r="D13" s="1478"/>
      <c r="E13" s="1479" t="s">
        <v>242</v>
      </c>
      <c r="F13" s="1480">
        <f>SUM(F24:F40)</f>
        <v>25</v>
      </c>
      <c r="G13" s="1480">
        <f t="shared" ref="G13:J13" si="0">SUM(G24:G40)</f>
        <v>23</v>
      </c>
      <c r="H13" s="1480">
        <f t="shared" si="0"/>
        <v>25</v>
      </c>
      <c r="I13" s="1480">
        <f>SUM(I24:I40)</f>
        <v>24</v>
      </c>
      <c r="J13" s="1480">
        <f t="shared" si="0"/>
        <v>20</v>
      </c>
      <c r="K13" s="1481"/>
      <c r="L13" s="1482">
        <f>SUM(L24:L40)</f>
        <v>3424</v>
      </c>
      <c r="M13" s="1483"/>
    </row>
    <row r="14" spans="1:13" ht="14.25" customHeight="1">
      <c r="B14" s="247"/>
      <c r="C14" s="604"/>
      <c r="D14" s="604"/>
      <c r="E14" s="248" t="s">
        <v>695</v>
      </c>
      <c r="F14" s="528">
        <f>SUM(F42:F46)</f>
        <v>0</v>
      </c>
      <c r="G14" s="528">
        <f>SUM(G42:G46)</f>
        <v>0</v>
      </c>
      <c r="H14" s="528">
        <f>SUM(H42:H46)</f>
        <v>0</v>
      </c>
      <c r="I14" s="528">
        <f>SUM(I42:I46)</f>
        <v>0</v>
      </c>
      <c r="J14" s="528">
        <f>SUM(J42:J46)</f>
        <v>0</v>
      </c>
      <c r="K14" s="533">
        <f>SUM(F14:J14)</f>
        <v>0</v>
      </c>
      <c r="L14" s="534">
        <f>SUM(L42:L46)</f>
        <v>0</v>
      </c>
      <c r="M14" s="587"/>
    </row>
    <row r="15" spans="1:13" ht="21" customHeight="1">
      <c r="B15" s="1473"/>
      <c r="C15" s="1474"/>
      <c r="D15" s="1066"/>
      <c r="E15" s="1248" t="s">
        <v>696</v>
      </c>
      <c r="F15" s="1475">
        <f>SUM(F48:F54)</f>
        <v>0</v>
      </c>
      <c r="G15" s="1475">
        <f>SUM(G48:G54)</f>
        <v>0</v>
      </c>
      <c r="H15" s="1475">
        <f>SUM(H48:H54)</f>
        <v>0</v>
      </c>
      <c r="I15" s="1475">
        <f>SUM(I48:I54)</f>
        <v>0</v>
      </c>
      <c r="J15" s="1475">
        <f>SUM(J48:J54)</f>
        <v>0</v>
      </c>
      <c r="K15" s="1484">
        <f>SUM(F15:J15)</f>
        <v>0</v>
      </c>
      <c r="L15" s="1476">
        <f>SUM(L48:L54)</f>
        <v>0</v>
      </c>
      <c r="M15" s="1064"/>
    </row>
    <row r="16" spans="1:13" ht="23.45" customHeight="1">
      <c r="B16" s="249"/>
      <c r="C16" s="617"/>
      <c r="D16" s="617"/>
      <c r="E16" s="316" t="s">
        <v>575</v>
      </c>
      <c r="F16" s="538"/>
      <c r="G16" s="538"/>
      <c r="H16" s="538"/>
      <c r="I16" s="1208"/>
      <c r="J16" s="538"/>
      <c r="K16" s="538"/>
      <c r="L16" s="540"/>
      <c r="M16" s="589"/>
    </row>
    <row r="17" spans="2:13" s="94" customFormat="1" ht="14.25" customHeight="1">
      <c r="B17" s="2532" t="s">
        <v>699</v>
      </c>
      <c r="C17" s="2533"/>
      <c r="D17" s="790">
        <v>1</v>
      </c>
      <c r="E17" s="1015" t="s">
        <v>108</v>
      </c>
      <c r="F17" s="1782"/>
      <c r="G17" s="1782"/>
      <c r="H17" s="1782"/>
      <c r="I17" s="1783"/>
      <c r="J17" s="1783"/>
      <c r="K17" s="545">
        <f t="shared" ref="K17:K23" si="1">SUM(F17:J17)</f>
        <v>0</v>
      </c>
      <c r="L17" s="546">
        <f t="shared" ref="L17:L25" si="2">F17*$F$8+G17*$G$8+H17*$H$8+J17*$J$8+I17*$I$8</f>
        <v>0</v>
      </c>
      <c r="M17" s="590"/>
    </row>
    <row r="18" spans="2:13" s="94" customFormat="1" ht="14.25" customHeight="1">
      <c r="B18" s="2534"/>
      <c r="C18" s="2535"/>
      <c r="D18" s="791">
        <v>2</v>
      </c>
      <c r="E18" s="323" t="s">
        <v>62</v>
      </c>
      <c r="F18" s="1784"/>
      <c r="G18" s="1784"/>
      <c r="H18" s="1784"/>
      <c r="I18" s="1785"/>
      <c r="J18" s="1785"/>
      <c r="K18" s="552">
        <f t="shared" si="1"/>
        <v>0</v>
      </c>
      <c r="L18" s="553">
        <f t="shared" si="2"/>
        <v>0</v>
      </c>
      <c r="M18" s="591"/>
    </row>
    <row r="19" spans="2:13" s="94" customFormat="1" ht="14.25" customHeight="1">
      <c r="B19" s="2534"/>
      <c r="C19" s="2535"/>
      <c r="D19" s="791">
        <v>3</v>
      </c>
      <c r="E19" s="323" t="s">
        <v>63</v>
      </c>
      <c r="F19" s="1784"/>
      <c r="G19" s="1784"/>
      <c r="H19" s="1784"/>
      <c r="I19" s="1785"/>
      <c r="J19" s="1785"/>
      <c r="K19" s="552">
        <f t="shared" si="1"/>
        <v>0</v>
      </c>
      <c r="L19" s="553">
        <f t="shared" si="2"/>
        <v>0</v>
      </c>
      <c r="M19" s="591"/>
    </row>
    <row r="20" spans="2:13" s="94" customFormat="1" ht="14.25" customHeight="1">
      <c r="B20" s="2534"/>
      <c r="C20" s="2535"/>
      <c r="D20" s="791">
        <v>4</v>
      </c>
      <c r="E20" s="323" t="s">
        <v>65</v>
      </c>
      <c r="F20" s="1784"/>
      <c r="G20" s="1784"/>
      <c r="H20" s="1784"/>
      <c r="I20" s="1785"/>
      <c r="J20" s="1785"/>
      <c r="K20" s="552">
        <f>SUM(F20:J20)</f>
        <v>0</v>
      </c>
      <c r="L20" s="553">
        <f t="shared" si="2"/>
        <v>0</v>
      </c>
      <c r="M20" s="591"/>
    </row>
    <row r="21" spans="2:13" s="94" customFormat="1" ht="14.25" customHeight="1">
      <c r="B21" s="2534"/>
      <c r="C21" s="2535"/>
      <c r="D21" s="1466">
        <v>5</v>
      </c>
      <c r="E21" s="1046" t="s">
        <v>573</v>
      </c>
      <c r="F21" s="1786"/>
      <c r="G21" s="1786"/>
      <c r="H21" s="1786"/>
      <c r="I21" s="1787"/>
      <c r="J21" s="1787"/>
      <c r="K21" s="569">
        <f t="shared" si="1"/>
        <v>0</v>
      </c>
      <c r="L21" s="553">
        <f t="shared" si="2"/>
        <v>0</v>
      </c>
      <c r="M21" s="899"/>
    </row>
    <row r="22" spans="2:13" s="94" customFormat="1" ht="14.25" customHeight="1">
      <c r="B22" s="2534"/>
      <c r="C22" s="2535"/>
      <c r="D22" s="1467">
        <v>6</v>
      </c>
      <c r="E22" s="505" t="s">
        <v>64</v>
      </c>
      <c r="F22" s="1788"/>
      <c r="G22" s="1786"/>
      <c r="H22" s="1786"/>
      <c r="I22" s="1787"/>
      <c r="J22" s="1787"/>
      <c r="K22" s="569">
        <f t="shared" si="1"/>
        <v>0</v>
      </c>
      <c r="L22" s="553">
        <f t="shared" si="2"/>
        <v>0</v>
      </c>
      <c r="M22" s="899"/>
    </row>
    <row r="23" spans="2:13" s="94" customFormat="1" ht="14.25" customHeight="1" thickBot="1">
      <c r="B23" s="2615"/>
      <c r="C23" s="2616"/>
      <c r="D23" s="1486">
        <v>7</v>
      </c>
      <c r="E23" s="1487" t="s">
        <v>587</v>
      </c>
      <c r="F23" s="1789"/>
      <c r="G23" s="1790"/>
      <c r="H23" s="1790"/>
      <c r="I23" s="1791"/>
      <c r="J23" s="1791"/>
      <c r="K23" s="575">
        <f t="shared" si="1"/>
        <v>0</v>
      </c>
      <c r="L23" s="580">
        <f t="shared" si="2"/>
        <v>0</v>
      </c>
      <c r="M23" s="1051"/>
    </row>
    <row r="24" spans="2:13" s="94" customFormat="1" ht="14.25" customHeight="1">
      <c r="B24" s="2492" t="s">
        <v>700</v>
      </c>
      <c r="C24" s="2633" t="s">
        <v>701</v>
      </c>
      <c r="D24" s="1018">
        <v>1</v>
      </c>
      <c r="E24" s="1043" t="s">
        <v>53</v>
      </c>
      <c r="F24" s="652">
        <v>4</v>
      </c>
      <c r="G24" s="652">
        <v>3</v>
      </c>
      <c r="H24" s="652">
        <v>3</v>
      </c>
      <c r="I24" s="653">
        <v>3</v>
      </c>
      <c r="J24" s="653">
        <v>3</v>
      </c>
      <c r="K24" s="609">
        <f t="shared" ref="K24:K37" si="3">SUM(F24:J24)</f>
        <v>16</v>
      </c>
      <c r="L24" s="553">
        <f t="shared" si="2"/>
        <v>464</v>
      </c>
      <c r="M24" s="900"/>
    </row>
    <row r="25" spans="2:13" s="94" customFormat="1" ht="14.25" customHeight="1">
      <c r="B25" s="2492"/>
      <c r="C25" s="2633"/>
      <c r="D25" s="606">
        <v>2</v>
      </c>
      <c r="E25" s="323" t="s">
        <v>577</v>
      </c>
      <c r="F25" s="547">
        <v>3</v>
      </c>
      <c r="G25" s="547">
        <v>3</v>
      </c>
      <c r="H25" s="547">
        <v>2</v>
      </c>
      <c r="I25" s="548">
        <v>2</v>
      </c>
      <c r="J25" s="548">
        <v>2</v>
      </c>
      <c r="K25" s="552">
        <f t="shared" si="3"/>
        <v>12</v>
      </c>
      <c r="L25" s="553">
        <f t="shared" si="2"/>
        <v>352</v>
      </c>
      <c r="M25" s="591"/>
    </row>
    <row r="26" spans="2:13" s="94" customFormat="1" ht="14.25" customHeight="1">
      <c r="B26" s="2492"/>
      <c r="C26" s="2633"/>
      <c r="D26" s="606">
        <v>3</v>
      </c>
      <c r="E26" s="323" t="s">
        <v>588</v>
      </c>
      <c r="F26" s="547">
        <v>1</v>
      </c>
      <c r="G26" s="547">
        <v>1</v>
      </c>
      <c r="H26" s="547">
        <v>2</v>
      </c>
      <c r="I26" s="548">
        <v>2</v>
      </c>
      <c r="J26" s="548">
        <v>2</v>
      </c>
      <c r="K26" s="552">
        <f t="shared" si="3"/>
        <v>8</v>
      </c>
      <c r="L26" s="553">
        <f t="shared" ref="L26:L40" si="4">F26*$F$8+G26*$G$8+H26*$H$8+J26*$J$8+I26*$I$8</f>
        <v>224</v>
      </c>
      <c r="M26" s="591"/>
    </row>
    <row r="27" spans="2:13" s="94" customFormat="1" ht="14.25" customHeight="1">
      <c r="B27" s="2492"/>
      <c r="C27" s="2633"/>
      <c r="D27" s="606">
        <v>4</v>
      </c>
      <c r="E27" s="323" t="s">
        <v>698</v>
      </c>
      <c r="F27" s="547">
        <v>1</v>
      </c>
      <c r="G27" s="547"/>
      <c r="H27" s="547"/>
      <c r="I27" s="548"/>
      <c r="J27" s="548"/>
      <c r="K27" s="552">
        <f>SUM(F27:J27)</f>
        <v>1</v>
      </c>
      <c r="L27" s="553">
        <f t="shared" si="4"/>
        <v>32</v>
      </c>
      <c r="M27" s="591"/>
    </row>
    <row r="28" spans="2:13" s="94" customFormat="1" ht="14.25" customHeight="1">
      <c r="B28" s="2492"/>
      <c r="C28" s="2633"/>
      <c r="D28" s="606">
        <v>5</v>
      </c>
      <c r="E28" s="323" t="s">
        <v>51</v>
      </c>
      <c r="F28" s="547">
        <v>2</v>
      </c>
      <c r="G28" s="547">
        <v>2</v>
      </c>
      <c r="H28" s="547">
        <v>2</v>
      </c>
      <c r="I28" s="548">
        <v>1</v>
      </c>
      <c r="J28" s="548">
        <v>1</v>
      </c>
      <c r="K28" s="552">
        <f>SUM(F28:J28)</f>
        <v>8</v>
      </c>
      <c r="L28" s="553">
        <f t="shared" si="4"/>
        <v>240</v>
      </c>
      <c r="M28" s="591"/>
    </row>
    <row r="29" spans="2:13" s="94" customFormat="1" ht="14.25" customHeight="1">
      <c r="B29" s="2492"/>
      <c r="C29" s="2633"/>
      <c r="D29" s="606">
        <v>6</v>
      </c>
      <c r="E29" s="323" t="s">
        <v>58</v>
      </c>
      <c r="F29" s="547"/>
      <c r="G29" s="547"/>
      <c r="H29" s="547"/>
      <c r="I29" s="548">
        <v>1</v>
      </c>
      <c r="J29" s="548">
        <v>1</v>
      </c>
      <c r="K29" s="552">
        <f t="shared" si="3"/>
        <v>2</v>
      </c>
      <c r="L29" s="553">
        <f t="shared" si="4"/>
        <v>48</v>
      </c>
      <c r="M29" s="591"/>
    </row>
    <row r="30" spans="2:13" s="94" customFormat="1" ht="14.25" customHeight="1">
      <c r="B30" s="2492"/>
      <c r="C30" s="2633"/>
      <c r="D30" s="606">
        <v>7</v>
      </c>
      <c r="E30" s="323" t="s">
        <v>56</v>
      </c>
      <c r="F30" s="547"/>
      <c r="G30" s="547"/>
      <c r="H30" s="547">
        <v>1</v>
      </c>
      <c r="I30" s="548">
        <v>1</v>
      </c>
      <c r="J30" s="548"/>
      <c r="K30" s="552">
        <f t="shared" si="3"/>
        <v>2</v>
      </c>
      <c r="L30" s="553">
        <f t="shared" si="4"/>
        <v>64</v>
      </c>
      <c r="M30" s="591"/>
    </row>
    <row r="31" spans="2:13" s="94" customFormat="1" ht="14.25" customHeight="1">
      <c r="B31" s="2492"/>
      <c r="C31" s="2633"/>
      <c r="D31" s="606">
        <v>8</v>
      </c>
      <c r="E31" s="323" t="s">
        <v>52</v>
      </c>
      <c r="F31" s="547">
        <v>1</v>
      </c>
      <c r="G31" s="547">
        <v>1</v>
      </c>
      <c r="H31" s="547">
        <v>1</v>
      </c>
      <c r="I31" s="548">
        <v>1</v>
      </c>
      <c r="J31" s="548"/>
      <c r="K31" s="552">
        <f t="shared" si="3"/>
        <v>4</v>
      </c>
      <c r="L31" s="553">
        <f t="shared" si="4"/>
        <v>128</v>
      </c>
      <c r="M31" s="591"/>
    </row>
    <row r="32" spans="2:13" s="94" customFormat="1" ht="14.25" customHeight="1">
      <c r="B32" s="2492"/>
      <c r="C32" s="2633"/>
      <c r="D32" s="606">
        <v>9</v>
      </c>
      <c r="E32" s="323" t="s">
        <v>166</v>
      </c>
      <c r="F32" s="547">
        <v>1</v>
      </c>
      <c r="G32" s="547">
        <v>1</v>
      </c>
      <c r="H32" s="547">
        <v>1</v>
      </c>
      <c r="I32" s="548">
        <v>1</v>
      </c>
      <c r="J32" s="548"/>
      <c r="K32" s="552">
        <f t="shared" si="3"/>
        <v>4</v>
      </c>
      <c r="L32" s="553">
        <f t="shared" si="4"/>
        <v>128</v>
      </c>
      <c r="M32" s="591"/>
    </row>
    <row r="33" spans="2:13" s="94" customFormat="1" ht="14.25" customHeight="1">
      <c r="B33" s="2492"/>
      <c r="C33" s="2633"/>
      <c r="D33" s="606">
        <v>10</v>
      </c>
      <c r="E33" s="323" t="s">
        <v>364</v>
      </c>
      <c r="F33" s="547">
        <v>1</v>
      </c>
      <c r="G33" s="547">
        <v>1</v>
      </c>
      <c r="H33" s="547">
        <v>1</v>
      </c>
      <c r="I33" s="548">
        <v>1</v>
      </c>
      <c r="J33" s="548"/>
      <c r="K33" s="552">
        <f t="shared" si="3"/>
        <v>4</v>
      </c>
      <c r="L33" s="553">
        <f t="shared" si="4"/>
        <v>128</v>
      </c>
      <c r="M33" s="591"/>
    </row>
    <row r="34" spans="2:13" s="94" customFormat="1" ht="14.25" customHeight="1">
      <c r="B34" s="2492"/>
      <c r="C34" s="2633"/>
      <c r="D34" s="606">
        <v>11</v>
      </c>
      <c r="E34" s="323" t="s">
        <v>363</v>
      </c>
      <c r="F34" s="547">
        <v>1</v>
      </c>
      <c r="G34" s="547">
        <v>1</v>
      </c>
      <c r="H34" s="547">
        <v>1</v>
      </c>
      <c r="I34" s="548">
        <v>1</v>
      </c>
      <c r="J34" s="548"/>
      <c r="K34" s="552">
        <f t="shared" si="3"/>
        <v>4</v>
      </c>
      <c r="L34" s="553">
        <f t="shared" si="4"/>
        <v>128</v>
      </c>
      <c r="M34" s="591"/>
    </row>
    <row r="35" spans="2:13" s="94" customFormat="1" ht="14.25" customHeight="1">
      <c r="B35" s="2492"/>
      <c r="C35" s="2633"/>
      <c r="D35" s="606">
        <v>12</v>
      </c>
      <c r="E35" s="323" t="s">
        <v>50</v>
      </c>
      <c r="F35" s="547">
        <v>2</v>
      </c>
      <c r="G35" s="547">
        <v>3</v>
      </c>
      <c r="H35" s="547">
        <v>3</v>
      </c>
      <c r="I35" s="548">
        <v>3</v>
      </c>
      <c r="J35" s="548">
        <v>3</v>
      </c>
      <c r="K35" s="552">
        <f t="shared" si="3"/>
        <v>14</v>
      </c>
      <c r="L35" s="553">
        <f t="shared" si="4"/>
        <v>400</v>
      </c>
      <c r="M35" s="591"/>
    </row>
    <row r="36" spans="2:13" s="94" customFormat="1" ht="14.25" customHeight="1">
      <c r="B36" s="2492"/>
      <c r="C36" s="2633"/>
      <c r="D36" s="606">
        <v>13</v>
      </c>
      <c r="E36" s="323" t="s">
        <v>163</v>
      </c>
      <c r="F36" s="547">
        <v>1</v>
      </c>
      <c r="G36" s="547">
        <v>1</v>
      </c>
      <c r="H36" s="547">
        <v>1</v>
      </c>
      <c r="I36" s="548"/>
      <c r="J36" s="548"/>
      <c r="K36" s="552">
        <f t="shared" si="3"/>
        <v>3</v>
      </c>
      <c r="L36" s="553">
        <f t="shared" si="4"/>
        <v>96</v>
      </c>
      <c r="M36" s="591"/>
    </row>
    <row r="37" spans="2:13" s="94" customFormat="1" ht="14.25" customHeight="1">
      <c r="B37" s="2492"/>
      <c r="C37" s="2633"/>
      <c r="D37" s="606">
        <v>14</v>
      </c>
      <c r="E37" s="323" t="s">
        <v>55</v>
      </c>
      <c r="F37" s="547">
        <v>3</v>
      </c>
      <c r="G37" s="547">
        <v>3</v>
      </c>
      <c r="H37" s="547">
        <v>3</v>
      </c>
      <c r="I37" s="548">
        <v>3</v>
      </c>
      <c r="J37" s="548">
        <v>3</v>
      </c>
      <c r="K37" s="552">
        <f t="shared" si="3"/>
        <v>15</v>
      </c>
      <c r="L37" s="553">
        <f t="shared" si="4"/>
        <v>432</v>
      </c>
      <c r="M37" s="591"/>
    </row>
    <row r="38" spans="2:13" s="94" customFormat="1" ht="14.25" customHeight="1">
      <c r="B38" s="2492"/>
      <c r="C38" s="2633"/>
      <c r="D38" s="606">
        <v>15</v>
      </c>
      <c r="E38" s="323" t="s">
        <v>134</v>
      </c>
      <c r="F38" s="547">
        <v>1</v>
      </c>
      <c r="G38" s="547"/>
      <c r="H38" s="547"/>
      <c r="I38" s="548"/>
      <c r="J38" s="548"/>
      <c r="K38" s="552">
        <f>SUM(F38:J38)</f>
        <v>1</v>
      </c>
      <c r="L38" s="553">
        <f t="shared" si="4"/>
        <v>32</v>
      </c>
      <c r="M38" s="591"/>
    </row>
    <row r="39" spans="2:13" s="94" customFormat="1" ht="14.25" customHeight="1">
      <c r="B39" s="2492"/>
      <c r="C39" s="2634"/>
      <c r="D39" s="606">
        <v>16</v>
      </c>
      <c r="E39" s="323" t="s">
        <v>466</v>
      </c>
      <c r="F39" s="547">
        <v>1</v>
      </c>
      <c r="G39" s="547">
        <v>1</v>
      </c>
      <c r="H39" s="547">
        <v>1</v>
      </c>
      <c r="I39" s="548">
        <v>1</v>
      </c>
      <c r="J39" s="548">
        <v>1</v>
      </c>
      <c r="K39" s="552">
        <f>SUM(F39:J39)</f>
        <v>5</v>
      </c>
      <c r="L39" s="645">
        <f t="shared" si="4"/>
        <v>144</v>
      </c>
      <c r="M39" s="591"/>
    </row>
    <row r="40" spans="2:13" s="94" customFormat="1" ht="22.5" customHeight="1">
      <c r="B40" s="2544"/>
      <c r="C40" s="2628" t="s">
        <v>693</v>
      </c>
      <c r="D40" s="2629"/>
      <c r="E40" s="2630"/>
      <c r="F40" s="541">
        <v>2</v>
      </c>
      <c r="G40" s="541">
        <v>2</v>
      </c>
      <c r="H40" s="541">
        <v>3</v>
      </c>
      <c r="I40" s="542">
        <v>3</v>
      </c>
      <c r="J40" s="542">
        <v>4</v>
      </c>
      <c r="K40" s="545">
        <f>SUM(F40:J40)</f>
        <v>14</v>
      </c>
      <c r="L40" s="578">
        <f t="shared" si="4"/>
        <v>384</v>
      </c>
      <c r="M40" s="590"/>
    </row>
    <row r="41" spans="2:13" ht="20.100000000000001" customHeight="1">
      <c r="B41" s="1460" t="s">
        <v>476</v>
      </c>
      <c r="C41" s="1459"/>
      <c r="D41" s="1300"/>
      <c r="E41" s="658"/>
      <c r="F41" s="664"/>
      <c r="G41" s="664"/>
      <c r="H41" s="664"/>
      <c r="I41" s="1217"/>
      <c r="J41" s="664"/>
      <c r="K41" s="663"/>
      <c r="L41" s="660"/>
      <c r="M41" s="661"/>
    </row>
    <row r="42" spans="2:13" ht="14.25" customHeight="1">
      <c r="B42" s="2606">
        <v>1</v>
      </c>
      <c r="C42" s="2607"/>
      <c r="D42" s="2608"/>
      <c r="E42" s="647"/>
      <c r="F42" s="652"/>
      <c r="G42" s="652"/>
      <c r="H42" s="652"/>
      <c r="I42" s="653"/>
      <c r="J42" s="653"/>
      <c r="K42" s="609">
        <f>SUM(F42:J42)</f>
        <v>0</v>
      </c>
      <c r="L42" s="553">
        <f>F42*$F$8+G42*$G$8+H42*$H$8+J42*$J$8+I42*$I$8</f>
        <v>0</v>
      </c>
      <c r="M42" s="611"/>
    </row>
    <row r="43" spans="2:13" ht="14.25" customHeight="1">
      <c r="B43" s="1763"/>
      <c r="C43" s="1764"/>
      <c r="D43" s="1765">
        <v>2</v>
      </c>
      <c r="E43" s="647"/>
      <c r="F43" s="652"/>
      <c r="G43" s="652"/>
      <c r="H43" s="652"/>
      <c r="I43" s="653"/>
      <c r="J43" s="653"/>
      <c r="K43" s="552">
        <f>SUM(F43:J43)</f>
        <v>0</v>
      </c>
      <c r="L43" s="553">
        <f>F43*$F$8+G43*$G$8+H43*$H$8+J43*$J$8+I43*$I$8</f>
        <v>0</v>
      </c>
      <c r="M43" s="611"/>
    </row>
    <row r="44" spans="2:13" ht="14.25" customHeight="1">
      <c r="B44" s="1408"/>
      <c r="C44" s="1470"/>
      <c r="D44" s="1409">
        <v>3</v>
      </c>
      <c r="E44" s="647"/>
      <c r="F44" s="652"/>
      <c r="G44" s="652"/>
      <c r="H44" s="652"/>
      <c r="I44" s="653"/>
      <c r="J44" s="653"/>
      <c r="K44" s="552">
        <f>SUM(F44:J44)</f>
        <v>0</v>
      </c>
      <c r="L44" s="553">
        <f>F44*$F$8+G44*$G$8+H44*$H$8+J44*$J$8+I44*$I$8</f>
        <v>0</v>
      </c>
      <c r="M44" s="611"/>
    </row>
    <row r="45" spans="2:13" ht="14.25" customHeight="1">
      <c r="B45" s="2609">
        <v>4</v>
      </c>
      <c r="C45" s="2610"/>
      <c r="D45" s="2611"/>
      <c r="E45" s="647"/>
      <c r="F45" s="547"/>
      <c r="G45" s="547"/>
      <c r="H45" s="547"/>
      <c r="I45" s="548"/>
      <c r="J45" s="548"/>
      <c r="K45" s="552">
        <f>SUM(F45:J45)</f>
        <v>0</v>
      </c>
      <c r="L45" s="553">
        <f>F45*$F$8+G45*$G$8+H45*$H$8+J45*$J$8+I45*$I$8</f>
        <v>0</v>
      </c>
      <c r="M45" s="240"/>
    </row>
    <row r="46" spans="2:13" ht="14.25" customHeight="1">
      <c r="B46" s="2612">
        <v>5</v>
      </c>
      <c r="C46" s="2613"/>
      <c r="D46" s="2614"/>
      <c r="E46" s="1298"/>
      <c r="F46" s="547"/>
      <c r="G46" s="547"/>
      <c r="H46" s="547"/>
      <c r="I46" s="548"/>
      <c r="J46" s="548"/>
      <c r="K46" s="569">
        <f>SUM(F46:J46)</f>
        <v>0</v>
      </c>
      <c r="L46" s="553">
        <f>F46*$F$8+G46*$G$8+H46*$H$8+J46*$J$8+I46*$I$8</f>
        <v>0</v>
      </c>
      <c r="M46" s="1069"/>
    </row>
    <row r="47" spans="2:13" ht="24" customHeight="1">
      <c r="B47" s="2631" t="s">
        <v>694</v>
      </c>
      <c r="C47" s="2632"/>
      <c r="D47" s="2632"/>
      <c r="E47" s="2632"/>
      <c r="F47" s="1471"/>
      <c r="G47" s="1471"/>
      <c r="H47" s="1471"/>
      <c r="I47" s="1471"/>
      <c r="J47" s="1471"/>
      <c r="K47" s="1472"/>
      <c r="L47" s="1472"/>
      <c r="M47" s="1303"/>
    </row>
    <row r="48" spans="2:13" ht="15.75" customHeight="1">
      <c r="B48" s="1388"/>
      <c r="C48" s="1389"/>
      <c r="D48" s="1462">
        <v>1</v>
      </c>
      <c r="E48" s="647" t="s">
        <v>165</v>
      </c>
      <c r="F48" s="547"/>
      <c r="G48" s="547"/>
      <c r="H48" s="547"/>
      <c r="I48" s="548"/>
      <c r="J48" s="548"/>
      <c r="K48" s="609">
        <f t="shared" ref="K48:K54" si="5">SUM(F48:J48)</f>
        <v>0</v>
      </c>
      <c r="L48" s="553">
        <f t="shared" ref="L48:L54" si="6">F48*$F$8+G48*$G$8+H48*$H$8+J48*$J$8+I48*$I$8</f>
        <v>0</v>
      </c>
      <c r="M48" s="611"/>
    </row>
    <row r="49" spans="2:13" ht="14.25" customHeight="1">
      <c r="B49" s="1388"/>
      <c r="C49" s="1389"/>
      <c r="D49" s="1462">
        <v>2</v>
      </c>
      <c r="E49" s="647" t="s">
        <v>164</v>
      </c>
      <c r="F49" s="547"/>
      <c r="G49" s="547"/>
      <c r="H49" s="547"/>
      <c r="I49" s="548"/>
      <c r="J49" s="548"/>
      <c r="K49" s="552">
        <f t="shared" si="5"/>
        <v>0</v>
      </c>
      <c r="L49" s="553">
        <f t="shared" si="6"/>
        <v>0</v>
      </c>
      <c r="M49" s="240"/>
    </row>
    <row r="50" spans="2:13" ht="14.25" customHeight="1">
      <c r="B50" s="1388"/>
      <c r="C50" s="1389"/>
      <c r="D50" s="1462">
        <v>3</v>
      </c>
      <c r="E50" s="647" t="s">
        <v>744</v>
      </c>
      <c r="F50" s="547"/>
      <c r="G50" s="547"/>
      <c r="H50" s="547"/>
      <c r="I50" s="548"/>
      <c r="J50" s="548"/>
      <c r="K50" s="552">
        <f t="shared" si="5"/>
        <v>0</v>
      </c>
      <c r="L50" s="553">
        <f t="shared" si="6"/>
        <v>0</v>
      </c>
      <c r="M50" s="240"/>
    </row>
    <row r="51" spans="2:13" ht="14.25" customHeight="1">
      <c r="B51" s="1388"/>
      <c r="C51" s="1389"/>
      <c r="D51" s="1462">
        <v>4</v>
      </c>
      <c r="E51" s="647"/>
      <c r="F51" s="547"/>
      <c r="G51" s="547"/>
      <c r="H51" s="547"/>
      <c r="I51" s="548"/>
      <c r="J51" s="548"/>
      <c r="K51" s="552">
        <f t="shared" si="5"/>
        <v>0</v>
      </c>
      <c r="L51" s="553">
        <f t="shared" si="6"/>
        <v>0</v>
      </c>
      <c r="M51" s="240"/>
    </row>
    <row r="52" spans="2:13" ht="14.25" customHeight="1">
      <c r="B52" s="1388"/>
      <c r="C52" s="1389"/>
      <c r="D52" s="1462">
        <v>5</v>
      </c>
      <c r="E52" s="647"/>
      <c r="F52" s="547"/>
      <c r="G52" s="547"/>
      <c r="H52" s="547"/>
      <c r="I52" s="548"/>
      <c r="J52" s="548"/>
      <c r="K52" s="552">
        <f t="shared" si="5"/>
        <v>0</v>
      </c>
      <c r="L52" s="553">
        <f t="shared" si="6"/>
        <v>0</v>
      </c>
      <c r="M52" s="240"/>
    </row>
    <row r="53" spans="2:13" ht="21.75" customHeight="1">
      <c r="B53" s="1388"/>
      <c r="C53" s="1389"/>
      <c r="D53" s="1462">
        <v>6</v>
      </c>
      <c r="E53" s="647"/>
      <c r="F53" s="547"/>
      <c r="G53" s="547"/>
      <c r="H53" s="547"/>
      <c r="I53" s="548"/>
      <c r="J53" s="548"/>
      <c r="K53" s="552">
        <f t="shared" si="5"/>
        <v>0</v>
      </c>
      <c r="L53" s="553">
        <f t="shared" si="6"/>
        <v>0</v>
      </c>
      <c r="M53" s="240"/>
    </row>
    <row r="54" spans="2:13" ht="14.25" customHeight="1" thickBot="1">
      <c r="B54" s="801"/>
      <c r="C54" s="1469"/>
      <c r="D54" s="1412">
        <v>7</v>
      </c>
      <c r="E54" s="648"/>
      <c r="F54" s="571"/>
      <c r="G54" s="571"/>
      <c r="H54" s="571"/>
      <c r="I54" s="572"/>
      <c r="J54" s="572"/>
      <c r="K54" s="575">
        <f t="shared" si="5"/>
        <v>0</v>
      </c>
      <c r="L54" s="553">
        <f t="shared" si="6"/>
        <v>0</v>
      </c>
      <c r="M54" s="1264"/>
    </row>
    <row r="55" spans="2:13" s="596" customFormat="1">
      <c r="B55" s="10"/>
      <c r="C55" s="10"/>
      <c r="D55" s="1776" t="s">
        <v>342</v>
      </c>
      <c r="E55" s="1777" t="s">
        <v>589</v>
      </c>
      <c r="F55" s="618"/>
      <c r="G55" s="618"/>
      <c r="H55" s="618"/>
      <c r="I55" s="618"/>
      <c r="J55" s="618"/>
      <c r="K55" s="618"/>
      <c r="L55" s="618"/>
    </row>
    <row r="56" spans="2:13" s="596" customFormat="1">
      <c r="B56" s="1238"/>
      <c r="C56" s="1238"/>
      <c r="D56" s="1238"/>
      <c r="E56" s="1320"/>
      <c r="F56" s="1398"/>
      <c r="G56" s="1398"/>
      <c r="H56" s="1398"/>
      <c r="I56" s="1398"/>
      <c r="J56" s="1398"/>
      <c r="K56" s="1399"/>
      <c r="L56" s="1399"/>
    </row>
    <row r="57" spans="2:13" s="596" customFormat="1">
      <c r="B57" s="5"/>
      <c r="C57" s="5"/>
      <c r="D57" s="5"/>
      <c r="E57" s="1397"/>
      <c r="F57" s="1398"/>
      <c r="G57" s="1398"/>
      <c r="H57" s="1398"/>
      <c r="I57" s="1398"/>
      <c r="J57" s="1398"/>
      <c r="K57" s="1398"/>
      <c r="L57" s="1398"/>
    </row>
    <row r="58" spans="2:13" s="596" customFormat="1" ht="15.35">
      <c r="B58" s="2528" t="s">
        <v>708</v>
      </c>
      <c r="C58" s="2528"/>
      <c r="D58" s="2528"/>
      <c r="E58" s="2528"/>
      <c r="F58" s="11"/>
      <c r="G58" s="11"/>
      <c r="H58" s="11"/>
      <c r="I58" s="11"/>
      <c r="J58" s="12"/>
      <c r="K58" s="11"/>
      <c r="L58" s="11"/>
    </row>
    <row r="59" spans="2:13" s="596" customFormat="1">
      <c r="B59" s="5"/>
      <c r="C59" s="5"/>
      <c r="D59" s="5"/>
      <c r="E59" s="6"/>
      <c r="F59" s="8"/>
      <c r="G59" s="8"/>
      <c r="H59" s="8"/>
      <c r="I59" s="8"/>
      <c r="J59" s="7"/>
      <c r="K59" s="6"/>
      <c r="L59" s="6"/>
    </row>
    <row r="60" spans="2:13" s="596" customFormat="1">
      <c r="B60" s="5"/>
      <c r="C60" s="5"/>
      <c r="D60" s="5"/>
      <c r="E60" s="6"/>
      <c r="F60" s="9"/>
      <c r="G60" s="8"/>
      <c r="H60" s="8"/>
      <c r="I60" s="8"/>
      <c r="J60" s="7"/>
      <c r="K60" s="6"/>
      <c r="L60" s="6"/>
    </row>
    <row r="61" spans="2:13" s="596" customFormat="1">
      <c r="B61" s="5"/>
      <c r="C61" s="5"/>
      <c r="D61" s="5"/>
      <c r="E61" s="6"/>
      <c r="F61" s="8"/>
      <c r="G61" s="8"/>
      <c r="H61" s="8"/>
      <c r="I61" s="8"/>
      <c r="J61" s="7"/>
      <c r="K61" s="6"/>
      <c r="L61" s="6"/>
    </row>
    <row r="62" spans="2:13" s="596" customFormat="1">
      <c r="B62" s="5"/>
      <c r="C62" s="5"/>
      <c r="D62" s="5"/>
      <c r="E62" s="10"/>
      <c r="F62" s="10"/>
      <c r="G62" s="10"/>
      <c r="H62" s="10"/>
      <c r="I62" s="10"/>
      <c r="J62" s="10"/>
      <c r="K62" s="10"/>
      <c r="L62" s="10"/>
    </row>
  </sheetData>
  <sheetProtection algorithmName="SHA-512" hashValue="TpcHPeJWq5glqPGWjAelPTWYDUxo7IW/Iz3ddfq3BSO+XjIgUAqNwzFm2uisJfBoOGxxXUZzzPbUYVYQX6styw==" saltValue="S6To3WOHjcaopJ2sjSWAqg==" spinCount="100000" sheet="1" objects="1" scenarios="1" formatRows="0"/>
  <mergeCells count="18">
    <mergeCell ref="B2:J2"/>
    <mergeCell ref="B3:M3"/>
    <mergeCell ref="A4:D4"/>
    <mergeCell ref="J4:M4"/>
    <mergeCell ref="B5:E9"/>
    <mergeCell ref="F5:J5"/>
    <mergeCell ref="M5:M9"/>
    <mergeCell ref="F7:J7"/>
    <mergeCell ref="F9:J9"/>
    <mergeCell ref="C40:E40"/>
    <mergeCell ref="B58:E58"/>
    <mergeCell ref="B17:C23"/>
    <mergeCell ref="B46:D46"/>
    <mergeCell ref="B47:E47"/>
    <mergeCell ref="B42:D42"/>
    <mergeCell ref="B45:D45"/>
    <mergeCell ref="C24:C39"/>
    <mergeCell ref="B24:B40"/>
  </mergeCells>
  <printOptions horizontalCentered="1"/>
  <pageMargins left="1.1417322834645669" right="0.31496062992125984" top="0.51181102362204722" bottom="0.70866141732283472" header="0.51181102362204722" footer="0.51181102362204722"/>
  <pageSetup paperSize="9" scale="78" orientation="portrait" r:id="rId1"/>
  <headerFooter alignWithMargins="0">
    <oddFooter>&amp;L&amp;7CEA - arkusz organizacyjny na rok szkolny 2021/2022    nr teczki: &amp;F</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700-000000000000}">
          <x14:formula1>
            <xm:f>słownik!$A$2:$A$64</xm:f>
          </x14:formula1>
          <xm:sqref>E42:E46 E48:E54</xm:sqref>
        </x14:dataValidation>
        <x14:dataValidation type="list" allowBlank="1" showInputMessage="1" showErrorMessage="1" xr:uid="{00000000-0002-0000-1700-000001000000}">
          <x14:formula1>
            <xm:f>słownik!$M$50:$M$66</xm:f>
          </x14:formula1>
          <xm:sqref>J4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L38"/>
  <sheetViews>
    <sheetView showGridLines="0" view="pageBreakPreview" topLeftCell="A15" zoomScaleNormal="100" zoomScaleSheetLayoutView="100" workbookViewId="0">
      <selection activeCell="O37" sqref="O37"/>
    </sheetView>
  </sheetViews>
  <sheetFormatPr defaultColWidth="9.29296875" defaultRowHeight="12.7"/>
  <cols>
    <col min="1" max="1" width="9.29296875" style="5"/>
    <col min="2" max="2" width="6.29296875" style="5" customWidth="1"/>
    <col min="3" max="3" width="4.41015625" style="5" customWidth="1"/>
    <col min="4" max="4" width="30.87890625" style="5" customWidth="1"/>
    <col min="5" max="9" width="6.703125" style="5" customWidth="1"/>
    <col min="10" max="10" width="9.41015625" style="5" customWidth="1"/>
    <col min="11" max="11" width="9.87890625" style="5" customWidth="1"/>
    <col min="12" max="12" width="12.5859375" style="596" customWidth="1"/>
    <col min="13" max="16384" width="9.29296875" style="5"/>
  </cols>
  <sheetData>
    <row r="1" spans="1:12" ht="17.7">
      <c r="B1" s="257"/>
      <c r="C1" s="257"/>
      <c r="D1" s="258" t="str">
        <f>' zestaw 1'!$C$1</f>
        <v>?</v>
      </c>
      <c r="E1" s="259"/>
      <c r="F1" s="259"/>
      <c r="G1" s="259"/>
      <c r="H1" s="259"/>
      <c r="I1" s="259"/>
      <c r="J1" s="259"/>
      <c r="K1" s="259"/>
      <c r="L1" s="1240"/>
    </row>
    <row r="2" spans="1:12" ht="15.75" customHeight="1">
      <c r="A2" s="2635"/>
      <c r="B2" s="2635"/>
      <c r="C2" s="2635"/>
      <c r="D2" s="1507"/>
      <c r="E2" s="259"/>
      <c r="F2" s="259"/>
      <c r="G2" s="259"/>
      <c r="H2" s="259"/>
      <c r="I2" s="259"/>
      <c r="J2" s="259"/>
      <c r="K2" s="259"/>
      <c r="L2" s="1240"/>
    </row>
    <row r="3" spans="1:12" ht="20">
      <c r="B3" s="1047"/>
      <c r="C3" s="2446" t="s">
        <v>538</v>
      </c>
      <c r="D3" s="2446"/>
      <c r="E3" s="2446"/>
      <c r="F3" s="2446"/>
      <c r="G3" s="2446"/>
      <c r="H3" s="2446"/>
      <c r="I3" s="2446"/>
      <c r="J3" s="1241" t="str">
        <f>wizyt!H4</f>
        <v>2021/2022</v>
      </c>
      <c r="K3" s="1241"/>
      <c r="L3" s="1241"/>
    </row>
    <row r="4" spans="1:12" ht="34.5" customHeight="1" thickBot="1">
      <c r="B4" s="2447" t="s">
        <v>774</v>
      </c>
      <c r="C4" s="2447"/>
      <c r="D4" s="2447"/>
      <c r="E4" s="2447"/>
      <c r="F4" s="2447"/>
      <c r="G4" s="2447"/>
      <c r="H4" s="2447"/>
      <c r="I4" s="2447"/>
      <c r="J4" s="2447"/>
      <c r="K4" s="2447"/>
      <c r="L4" s="2447"/>
    </row>
    <row r="5" spans="1:12" ht="12.75" customHeight="1">
      <c r="B5" s="2448" t="s">
        <v>264</v>
      </c>
      <c r="C5" s="2449"/>
      <c r="D5" s="2521"/>
      <c r="E5" s="2457" t="s">
        <v>36</v>
      </c>
      <c r="F5" s="2524"/>
      <c r="G5" s="2524"/>
      <c r="H5" s="2638"/>
      <c r="I5" s="2524"/>
      <c r="J5" s="1242" t="s">
        <v>27</v>
      </c>
      <c r="K5" s="1242" t="s">
        <v>43</v>
      </c>
      <c r="L5" s="2639" t="s">
        <v>100</v>
      </c>
    </row>
    <row r="6" spans="1:12" ht="12.75" customHeight="1">
      <c r="B6" s="2451"/>
      <c r="C6" s="2452"/>
      <c r="D6" s="2453"/>
      <c r="E6" s="95" t="s">
        <v>3</v>
      </c>
      <c r="F6" s="86" t="s">
        <v>4</v>
      </c>
      <c r="G6" s="86" t="s">
        <v>5</v>
      </c>
      <c r="H6" s="1055" t="s">
        <v>7</v>
      </c>
      <c r="I6" s="1055" t="s">
        <v>6</v>
      </c>
      <c r="J6" s="229" t="s">
        <v>34</v>
      </c>
      <c r="K6" s="229" t="s">
        <v>34</v>
      </c>
      <c r="L6" s="2590"/>
    </row>
    <row r="7" spans="1:12" ht="12.75" customHeight="1">
      <c r="B7" s="2451"/>
      <c r="C7" s="2452"/>
      <c r="D7" s="2453"/>
      <c r="E7" s="2512" t="s">
        <v>37</v>
      </c>
      <c r="F7" s="2512"/>
      <c r="G7" s="2512"/>
      <c r="H7" s="2512"/>
      <c r="I7" s="2512"/>
      <c r="J7" s="230" t="s">
        <v>44</v>
      </c>
      <c r="K7" s="230" t="s">
        <v>45</v>
      </c>
      <c r="L7" s="2590"/>
    </row>
    <row r="8" spans="1:12" ht="12.75" customHeight="1">
      <c r="B8" s="2451"/>
      <c r="C8" s="2452"/>
      <c r="D8" s="2453"/>
      <c r="E8" s="1457">
        <f>' kalendarz A'!$F$31</f>
        <v>32</v>
      </c>
      <c r="F8" s="1457">
        <f>' kalendarz A'!$F$31</f>
        <v>32</v>
      </c>
      <c r="G8" s="1457">
        <f>' kalendarz A'!$F$31</f>
        <v>32</v>
      </c>
      <c r="H8" s="1457">
        <f>' kalendarz A'!$F$31</f>
        <v>32</v>
      </c>
      <c r="I8" s="1457">
        <f>' kalendarz A'!$F$32</f>
        <v>16</v>
      </c>
      <c r="J8" s="229" t="s">
        <v>38</v>
      </c>
      <c r="K8" s="229" t="s">
        <v>46</v>
      </c>
      <c r="L8" s="2590"/>
    </row>
    <row r="9" spans="1:12" ht="16.5" customHeight="1" thickBot="1">
      <c r="B9" s="2454"/>
      <c r="C9" s="2522"/>
      <c r="D9" s="2523"/>
      <c r="E9" s="2517" t="s">
        <v>39</v>
      </c>
      <c r="F9" s="2518"/>
      <c r="G9" s="2518"/>
      <c r="H9" s="2518"/>
      <c r="I9" s="2518"/>
      <c r="J9" s="1057" t="s">
        <v>40</v>
      </c>
      <c r="K9" s="1057" t="s">
        <v>40</v>
      </c>
      <c r="L9" s="2591"/>
    </row>
    <row r="10" spans="1:12" ht="27" customHeight="1" thickBot="1">
      <c r="B10" s="252"/>
      <c r="C10" s="602"/>
      <c r="D10" s="251" t="s">
        <v>247</v>
      </c>
      <c r="E10" s="516">
        <f>SUM(E11:E12)</f>
        <v>0</v>
      </c>
      <c r="F10" s="516">
        <f>SUM(F11:F12)</f>
        <v>0</v>
      </c>
      <c r="G10" s="516">
        <f>SUM(G11:G12)</f>
        <v>0</v>
      </c>
      <c r="H10" s="516">
        <f>SUM(H11:H12)</f>
        <v>0</v>
      </c>
      <c r="I10" s="517">
        <f>SUM(I11:I12)</f>
        <v>0</v>
      </c>
      <c r="J10" s="516">
        <f>SUM(E10:I10)</f>
        <v>0</v>
      </c>
      <c r="K10" s="518">
        <f>SUM(K11:K12)</f>
        <v>0</v>
      </c>
      <c r="L10" s="586"/>
    </row>
    <row r="11" spans="1:12" ht="14.25" customHeight="1">
      <c r="B11" s="1246"/>
      <c r="C11" s="1247"/>
      <c r="D11" s="1276" t="s">
        <v>602</v>
      </c>
      <c r="E11" s="528">
        <f>SUM(E13:E21)</f>
        <v>0</v>
      </c>
      <c r="F11" s="528">
        <f>SUM(F13:F21)</f>
        <v>0</v>
      </c>
      <c r="G11" s="528">
        <f>SUM(G13:G21)</f>
        <v>0</v>
      </c>
      <c r="H11" s="528">
        <f>SUM(H13:H21)</f>
        <v>0</v>
      </c>
      <c r="I11" s="528">
        <f>SUM(I13:I21)</f>
        <v>0</v>
      </c>
      <c r="J11" s="1058">
        <f>SUM(E11:I11)</f>
        <v>0</v>
      </c>
      <c r="K11" s="534">
        <f>SUM(K13:K21)</f>
        <v>0</v>
      </c>
      <c r="L11" s="587"/>
    </row>
    <row r="12" spans="1:12" ht="14.25" customHeight="1">
      <c r="B12" s="1065"/>
      <c r="C12" s="1066"/>
      <c r="D12" s="1248" t="s">
        <v>580</v>
      </c>
      <c r="E12" s="1224">
        <f>SUM(E13:E37)</f>
        <v>0</v>
      </c>
      <c r="F12" s="1224">
        <f>SUM(F13:F37)</f>
        <v>0</v>
      </c>
      <c r="G12" s="1224">
        <f>SUM(G13:G37)</f>
        <v>0</v>
      </c>
      <c r="H12" s="1224">
        <f>SUM(H13:H37)</f>
        <v>0</v>
      </c>
      <c r="I12" s="1224">
        <f>SUM(I13:I37)</f>
        <v>0</v>
      </c>
      <c r="J12" s="1249">
        <f>SUM(E12:I12)</f>
        <v>0</v>
      </c>
      <c r="K12" s="1250">
        <f>SUM(K22:K37)</f>
        <v>0</v>
      </c>
      <c r="L12" s="1064"/>
    </row>
    <row r="13" spans="1:12" s="94" customFormat="1" ht="14.25" customHeight="1">
      <c r="B13" s="2562" t="s">
        <v>601</v>
      </c>
      <c r="C13" s="1028">
        <v>1</v>
      </c>
      <c r="D13" s="1029"/>
      <c r="E13" s="652"/>
      <c r="F13" s="652"/>
      <c r="G13" s="652"/>
      <c r="H13" s="653"/>
      <c r="I13" s="653"/>
      <c r="J13" s="1062">
        <f t="shared" ref="J13:J37" si="0">SUM(E13:I13)</f>
        <v>0</v>
      </c>
      <c r="K13" s="578">
        <f>E13*$E$8+F13*$F$8+G13*$G$8+I13*$I$8</f>
        <v>0</v>
      </c>
      <c r="L13" s="900"/>
    </row>
    <row r="14" spans="1:12" s="94" customFormat="1" ht="14.25" customHeight="1">
      <c r="B14" s="2562"/>
      <c r="C14" s="1028">
        <v>2</v>
      </c>
      <c r="D14" s="779"/>
      <c r="E14" s="652"/>
      <c r="F14" s="652"/>
      <c r="G14" s="652"/>
      <c r="H14" s="653"/>
      <c r="I14" s="653"/>
      <c r="J14" s="1062">
        <f t="shared" si="0"/>
        <v>0</v>
      </c>
      <c r="K14" s="578">
        <f t="shared" ref="K14:K37" si="1">E14*$E$8+F14*$F$8+G14*$G$8+I14*$I$8</f>
        <v>0</v>
      </c>
      <c r="L14" s="900"/>
    </row>
    <row r="15" spans="1:12" s="94" customFormat="1" ht="14.25" customHeight="1">
      <c r="B15" s="2562"/>
      <c r="C15" s="1028">
        <v>3</v>
      </c>
      <c r="D15" s="779"/>
      <c r="E15" s="547"/>
      <c r="F15" s="547"/>
      <c r="G15" s="547"/>
      <c r="H15" s="548"/>
      <c r="I15" s="548"/>
      <c r="J15" s="579">
        <f t="shared" si="0"/>
        <v>0</v>
      </c>
      <c r="K15" s="553">
        <f t="shared" si="1"/>
        <v>0</v>
      </c>
      <c r="L15" s="591"/>
    </row>
    <row r="16" spans="1:12" s="94" customFormat="1" ht="14.25" customHeight="1">
      <c r="B16" s="2562"/>
      <c r="C16" s="791">
        <v>4</v>
      </c>
      <c r="D16" s="779"/>
      <c r="E16" s="547"/>
      <c r="F16" s="547"/>
      <c r="G16" s="547"/>
      <c r="H16" s="548"/>
      <c r="I16" s="548"/>
      <c r="J16" s="579">
        <f t="shared" si="0"/>
        <v>0</v>
      </c>
      <c r="K16" s="553">
        <f t="shared" si="1"/>
        <v>0</v>
      </c>
      <c r="L16" s="591"/>
    </row>
    <row r="17" spans="2:12" s="94" customFormat="1" ht="14.25" customHeight="1">
      <c r="B17" s="2562"/>
      <c r="C17" s="1028">
        <v>5</v>
      </c>
      <c r="D17" s="779"/>
      <c r="E17" s="547"/>
      <c r="F17" s="547"/>
      <c r="G17" s="547"/>
      <c r="H17" s="548"/>
      <c r="I17" s="548"/>
      <c r="J17" s="579">
        <f>SUM(E17:I17)</f>
        <v>0</v>
      </c>
      <c r="K17" s="553">
        <f>E17*$E$8+F17*$F$8+G17*$G$8+I17*$I$8</f>
        <v>0</v>
      </c>
      <c r="L17" s="591"/>
    </row>
    <row r="18" spans="2:12" s="94" customFormat="1" ht="14.25" customHeight="1">
      <c r="B18" s="2562"/>
      <c r="C18" s="791">
        <v>6</v>
      </c>
      <c r="D18" s="779"/>
      <c r="E18" s="547"/>
      <c r="F18" s="547"/>
      <c r="G18" s="547"/>
      <c r="H18" s="548"/>
      <c r="I18" s="548"/>
      <c r="J18" s="579">
        <f>SUM(E18:I18)</f>
        <v>0</v>
      </c>
      <c r="K18" s="553">
        <f>E18*$E$8+F18*$F$8+G18*$G$8+I18*$I$8</f>
        <v>0</v>
      </c>
      <c r="L18" s="591"/>
    </row>
    <row r="19" spans="2:12" s="94" customFormat="1" ht="14.25" customHeight="1">
      <c r="B19" s="2562"/>
      <c r="C19" s="1028">
        <v>7</v>
      </c>
      <c r="D19" s="779"/>
      <c r="E19" s="547"/>
      <c r="F19" s="547"/>
      <c r="G19" s="547"/>
      <c r="H19" s="548"/>
      <c r="I19" s="548"/>
      <c r="J19" s="579">
        <f t="shared" si="0"/>
        <v>0</v>
      </c>
      <c r="K19" s="553">
        <f t="shared" si="1"/>
        <v>0</v>
      </c>
      <c r="L19" s="591"/>
    </row>
    <row r="20" spans="2:12" s="94" customFormat="1" ht="14.25" customHeight="1">
      <c r="B20" s="2562"/>
      <c r="C20" s="791">
        <v>8</v>
      </c>
      <c r="D20" s="779"/>
      <c r="E20" s="547"/>
      <c r="F20" s="547"/>
      <c r="G20" s="547"/>
      <c r="H20" s="548"/>
      <c r="I20" s="548"/>
      <c r="J20" s="579">
        <f t="shared" si="0"/>
        <v>0</v>
      </c>
      <c r="K20" s="553">
        <f t="shared" si="1"/>
        <v>0</v>
      </c>
      <c r="L20" s="591"/>
    </row>
    <row r="21" spans="2:12" s="596" customFormat="1">
      <c r="B21" s="2636"/>
      <c r="C21" s="792">
        <v>9</v>
      </c>
      <c r="D21" s="780"/>
      <c r="E21" s="644"/>
      <c r="F21" s="644"/>
      <c r="G21" s="644"/>
      <c r="H21" s="912"/>
      <c r="I21" s="912"/>
      <c r="J21" s="1067">
        <f t="shared" si="0"/>
        <v>0</v>
      </c>
      <c r="K21" s="645">
        <f t="shared" si="1"/>
        <v>0</v>
      </c>
      <c r="L21" s="662"/>
    </row>
    <row r="22" spans="2:12" s="596" customFormat="1">
      <c r="B22" s="2637" t="s">
        <v>585</v>
      </c>
      <c r="C22" s="790">
        <v>1</v>
      </c>
      <c r="D22" s="1233"/>
      <c r="E22" s="652"/>
      <c r="F22" s="652"/>
      <c r="G22" s="652"/>
      <c r="H22" s="653"/>
      <c r="I22" s="653"/>
      <c r="J22" s="1062">
        <f t="shared" si="0"/>
        <v>0</v>
      </c>
      <c r="K22" s="578">
        <f t="shared" si="1"/>
        <v>0</v>
      </c>
      <c r="L22" s="900"/>
    </row>
    <row r="23" spans="2:12" s="596" customFormat="1">
      <c r="B23" s="2562"/>
      <c r="C23" s="1028">
        <v>2</v>
      </c>
      <c r="D23" s="1234"/>
      <c r="E23" s="652"/>
      <c r="F23" s="652"/>
      <c r="G23" s="652"/>
      <c r="H23" s="653"/>
      <c r="I23" s="653"/>
      <c r="J23" s="1062">
        <f t="shared" ref="J23:J31" si="2">SUM(E23:I23)</f>
        <v>0</v>
      </c>
      <c r="K23" s="578">
        <f t="shared" ref="K23:K31" si="3">E23*$E$8+F23*$F$8+G23*$G$8+I23*$I$8</f>
        <v>0</v>
      </c>
      <c r="L23" s="900"/>
    </row>
    <row r="24" spans="2:12" s="596" customFormat="1">
      <c r="B24" s="2562"/>
      <c r="C24" s="1028">
        <v>3</v>
      </c>
      <c r="D24" s="1234"/>
      <c r="E24" s="652"/>
      <c r="F24" s="652"/>
      <c r="G24" s="652"/>
      <c r="H24" s="653"/>
      <c r="I24" s="653"/>
      <c r="J24" s="1062">
        <f t="shared" si="2"/>
        <v>0</v>
      </c>
      <c r="K24" s="578">
        <f t="shared" si="3"/>
        <v>0</v>
      </c>
      <c r="L24" s="900"/>
    </row>
    <row r="25" spans="2:12" s="596" customFormat="1">
      <c r="B25" s="2562"/>
      <c r="C25" s="1028">
        <v>4</v>
      </c>
      <c r="D25" s="1234"/>
      <c r="E25" s="652"/>
      <c r="F25" s="652"/>
      <c r="G25" s="652"/>
      <c r="H25" s="653"/>
      <c r="I25" s="653"/>
      <c r="J25" s="1062">
        <f t="shared" si="2"/>
        <v>0</v>
      </c>
      <c r="K25" s="578">
        <f t="shared" si="3"/>
        <v>0</v>
      </c>
      <c r="L25" s="900"/>
    </row>
    <row r="26" spans="2:12" s="596" customFormat="1">
      <c r="B26" s="2562"/>
      <c r="C26" s="1028">
        <v>5</v>
      </c>
      <c r="D26" s="1234"/>
      <c r="E26" s="652"/>
      <c r="F26" s="652"/>
      <c r="G26" s="652"/>
      <c r="H26" s="653"/>
      <c r="I26" s="653"/>
      <c r="J26" s="1062">
        <f t="shared" si="2"/>
        <v>0</v>
      </c>
      <c r="K26" s="578">
        <f t="shared" si="3"/>
        <v>0</v>
      </c>
      <c r="L26" s="900"/>
    </row>
    <row r="27" spans="2:12" s="596" customFormat="1">
      <c r="B27" s="2562"/>
      <c r="C27" s="1028">
        <v>6</v>
      </c>
      <c r="D27" s="1234"/>
      <c r="E27" s="652"/>
      <c r="F27" s="652"/>
      <c r="G27" s="652"/>
      <c r="H27" s="653"/>
      <c r="I27" s="653"/>
      <c r="J27" s="1062">
        <f t="shared" si="2"/>
        <v>0</v>
      </c>
      <c r="K27" s="578">
        <f t="shared" si="3"/>
        <v>0</v>
      </c>
      <c r="L27" s="900"/>
    </row>
    <row r="28" spans="2:12" s="596" customFormat="1">
      <c r="B28" s="2562"/>
      <c r="C28" s="1028">
        <v>7</v>
      </c>
      <c r="D28" s="1234"/>
      <c r="E28" s="652"/>
      <c r="F28" s="652"/>
      <c r="G28" s="652"/>
      <c r="H28" s="653"/>
      <c r="I28" s="653"/>
      <c r="J28" s="1062">
        <f t="shared" si="2"/>
        <v>0</v>
      </c>
      <c r="K28" s="578">
        <f t="shared" si="3"/>
        <v>0</v>
      </c>
      <c r="L28" s="900"/>
    </row>
    <row r="29" spans="2:12" s="596" customFormat="1">
      <c r="B29" s="2562"/>
      <c r="C29" s="1028">
        <v>8</v>
      </c>
      <c r="D29" s="1234"/>
      <c r="E29" s="652"/>
      <c r="F29" s="652"/>
      <c r="G29" s="652"/>
      <c r="H29" s="653"/>
      <c r="I29" s="653"/>
      <c r="J29" s="1062">
        <f t="shared" si="2"/>
        <v>0</v>
      </c>
      <c r="K29" s="578">
        <f t="shared" si="3"/>
        <v>0</v>
      </c>
      <c r="L29" s="900"/>
    </row>
    <row r="30" spans="2:12" s="596" customFormat="1">
      <c r="B30" s="2562"/>
      <c r="C30" s="1028">
        <v>9</v>
      </c>
      <c r="D30" s="1234"/>
      <c r="E30" s="652"/>
      <c r="F30" s="652"/>
      <c r="G30" s="652"/>
      <c r="H30" s="653"/>
      <c r="I30" s="653"/>
      <c r="J30" s="1062">
        <f t="shared" si="2"/>
        <v>0</v>
      </c>
      <c r="K30" s="578">
        <f t="shared" si="3"/>
        <v>0</v>
      </c>
      <c r="L30" s="900"/>
    </row>
    <row r="31" spans="2:12" s="596" customFormat="1">
      <c r="B31" s="2562"/>
      <c r="C31" s="1028">
        <v>10</v>
      </c>
      <c r="D31" s="1234"/>
      <c r="E31" s="652"/>
      <c r="F31" s="652"/>
      <c r="G31" s="652"/>
      <c r="H31" s="653"/>
      <c r="I31" s="653"/>
      <c r="J31" s="1062">
        <f t="shared" si="2"/>
        <v>0</v>
      </c>
      <c r="K31" s="578">
        <f t="shared" si="3"/>
        <v>0</v>
      </c>
      <c r="L31" s="900"/>
    </row>
    <row r="32" spans="2:12" s="596" customFormat="1">
      <c r="B32" s="2562"/>
      <c r="C32" s="1028">
        <v>11</v>
      </c>
      <c r="D32" s="779"/>
      <c r="E32" s="547"/>
      <c r="F32" s="547"/>
      <c r="G32" s="547"/>
      <c r="H32" s="548"/>
      <c r="I32" s="548"/>
      <c r="J32" s="579">
        <f t="shared" si="0"/>
        <v>0</v>
      </c>
      <c r="K32" s="553">
        <f t="shared" si="1"/>
        <v>0</v>
      </c>
      <c r="L32" s="591"/>
    </row>
    <row r="33" spans="2:12" s="596" customFormat="1">
      <c r="B33" s="2562"/>
      <c r="C33" s="1028">
        <v>12</v>
      </c>
      <c r="D33" s="779"/>
      <c r="E33" s="547"/>
      <c r="F33" s="547"/>
      <c r="G33" s="547"/>
      <c r="H33" s="548"/>
      <c r="I33" s="548"/>
      <c r="J33" s="579">
        <f t="shared" si="0"/>
        <v>0</v>
      </c>
      <c r="K33" s="553">
        <f t="shared" si="1"/>
        <v>0</v>
      </c>
      <c r="L33" s="591"/>
    </row>
    <row r="34" spans="2:12" s="596" customFormat="1">
      <c r="B34" s="2562"/>
      <c r="C34" s="1028">
        <v>13</v>
      </c>
      <c r="D34" s="779"/>
      <c r="E34" s="547"/>
      <c r="F34" s="547"/>
      <c r="G34" s="547"/>
      <c r="H34" s="548"/>
      <c r="I34" s="548"/>
      <c r="J34" s="579">
        <f t="shared" si="0"/>
        <v>0</v>
      </c>
      <c r="K34" s="553">
        <f t="shared" si="1"/>
        <v>0</v>
      </c>
      <c r="L34" s="591"/>
    </row>
    <row r="35" spans="2:12" s="596" customFormat="1">
      <c r="B35" s="2562"/>
      <c r="C35" s="1028">
        <v>14</v>
      </c>
      <c r="D35" s="779"/>
      <c r="E35" s="547"/>
      <c r="F35" s="547"/>
      <c r="G35" s="547"/>
      <c r="H35" s="548"/>
      <c r="I35" s="548"/>
      <c r="J35" s="579">
        <f t="shared" si="0"/>
        <v>0</v>
      </c>
      <c r="K35" s="553">
        <f t="shared" si="1"/>
        <v>0</v>
      </c>
      <c r="L35" s="591"/>
    </row>
    <row r="36" spans="2:12" s="596" customFormat="1">
      <c r="B36" s="2562"/>
      <c r="C36" s="1028">
        <v>15</v>
      </c>
      <c r="D36" s="779"/>
      <c r="E36" s="547"/>
      <c r="F36" s="547"/>
      <c r="G36" s="547"/>
      <c r="H36" s="548"/>
      <c r="I36" s="548"/>
      <c r="J36" s="579">
        <f t="shared" si="0"/>
        <v>0</v>
      </c>
      <c r="K36" s="553">
        <f t="shared" si="1"/>
        <v>0</v>
      </c>
      <c r="L36" s="591"/>
    </row>
    <row r="37" spans="2:12" ht="13" thickBot="1">
      <c r="B37" s="2565"/>
      <c r="C37" s="1037">
        <v>16</v>
      </c>
      <c r="D37" s="1038"/>
      <c r="E37" s="571"/>
      <c r="F37" s="571"/>
      <c r="G37" s="571"/>
      <c r="H37" s="572"/>
      <c r="I37" s="572"/>
      <c r="J37" s="1063">
        <f t="shared" si="0"/>
        <v>0</v>
      </c>
      <c r="K37" s="576">
        <f t="shared" si="1"/>
        <v>0</v>
      </c>
      <c r="L37" s="1051"/>
    </row>
    <row r="38" spans="2:12">
      <c r="C38" s="1238" t="s">
        <v>584</v>
      </c>
      <c r="D38" s="1239" t="s">
        <v>590</v>
      </c>
    </row>
  </sheetData>
  <sheetProtection algorithmName="SHA-512" hashValue="ZtwC0BRbOkH1UIiINMdo20GVygxKfCRhFRPKOtnzBfwyGK8GfrvJPJtQGRJv7V1UYi3Hq2UMVk/hGmxHO66Psw==" saltValue="deywFgFSsAnjoJFtLIffQQ==" spinCount="100000" sheet="1" objects="1" scenarios="1" formatRows="0"/>
  <mergeCells count="10">
    <mergeCell ref="A2:C2"/>
    <mergeCell ref="B13:B21"/>
    <mergeCell ref="B22:B37"/>
    <mergeCell ref="C3:I3"/>
    <mergeCell ref="B4:L4"/>
    <mergeCell ref="B5:D9"/>
    <mergeCell ref="E5:I5"/>
    <mergeCell ref="L5:L9"/>
    <mergeCell ref="E7:I7"/>
    <mergeCell ref="E9:I9"/>
  </mergeCells>
  <printOptions horizontalCentered="1"/>
  <pageMargins left="1.1417322834645669" right="0.11811023622047245" top="0.51181102362204722" bottom="0.70866141732283472" header="0.51181102362204722" footer="0.51181102362204722"/>
  <pageSetup paperSize="9" scale="84" orientation="portrait" horizontalDpi="4294967293" verticalDpi="4294967293" r:id="rId1"/>
  <headerFooter alignWithMargins="0">
    <oddFooter>&amp;L&amp;7CEA - arkusz organizacyjny na rok szkolny 2020/2021    nr teczki: &amp;F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słownik!$D$24:$D$48</xm:f>
          </x14:formula1>
          <xm:sqref>D13:D21</xm:sqref>
        </x14:dataValidation>
        <x14:dataValidation type="list" allowBlank="1" showInputMessage="1" showErrorMessage="1" xr:uid="{00000000-0002-0000-1800-000001000000}">
          <x14:formula1>
            <xm:f>słownik!$A$2:$A$64</xm:f>
          </x14:formula1>
          <xm:sqref>D22:D37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B1:M38"/>
  <sheetViews>
    <sheetView showGridLines="0" view="pageBreakPreview" zoomScaleNormal="100" zoomScaleSheetLayoutView="100" workbookViewId="0">
      <selection activeCell="C55" sqref="C55"/>
    </sheetView>
  </sheetViews>
  <sheetFormatPr defaultColWidth="9.29296875" defaultRowHeight="12.7"/>
  <cols>
    <col min="1" max="1" width="9.29296875" style="5"/>
    <col min="2" max="2" width="4.41015625" style="5" customWidth="1"/>
    <col min="3" max="3" width="32.1171875" style="5" customWidth="1"/>
    <col min="4" max="7" width="6.703125" style="5" customWidth="1"/>
    <col min="8" max="8" width="9.41015625" style="5" customWidth="1"/>
    <col min="9" max="9" width="9.87890625" style="5" customWidth="1"/>
    <col min="10" max="10" width="10.5859375" style="5" customWidth="1"/>
    <col min="11" max="13" width="9.29296875" style="5" customWidth="1"/>
    <col min="14" max="16384" width="9.29296875" style="5"/>
  </cols>
  <sheetData>
    <row r="1" spans="2:13" ht="17.7">
      <c r="B1" s="257"/>
      <c r="C1" s="258" t="str">
        <f>' zestaw 1'!$C$1</f>
        <v>?</v>
      </c>
      <c r="D1" s="259"/>
      <c r="E1" s="259"/>
      <c r="F1" s="2625">
        <f>wizyt!B1</f>
        <v>0</v>
      </c>
      <c r="G1" s="2625"/>
      <c r="H1" s="2625"/>
      <c r="I1" s="2640" t="str">
        <f>wizyt!D1</f>
        <v>.</v>
      </c>
      <c r="J1" s="2640"/>
    </row>
    <row r="2" spans="2:13" ht="20.350000000000001">
      <c r="B2" s="318"/>
      <c r="C2" s="2588" t="s">
        <v>131</v>
      </c>
      <c r="D2" s="2588"/>
      <c r="E2" s="2588"/>
      <c r="F2" s="2588"/>
      <c r="G2" s="2588"/>
      <c r="H2" s="2588"/>
      <c r="I2" s="319" t="str">
        <f>wizyt!H4</f>
        <v>2021/2022</v>
      </c>
      <c r="J2" s="319"/>
    </row>
    <row r="3" spans="2:13" ht="18.75" customHeight="1">
      <c r="B3" s="2447" t="s">
        <v>320</v>
      </c>
      <c r="C3" s="2447"/>
      <c r="D3" s="2447"/>
      <c r="E3" s="2447"/>
      <c r="F3" s="2447"/>
      <c r="G3" s="2447"/>
      <c r="H3" s="2447"/>
      <c r="I3" s="2447"/>
      <c r="J3" s="2447"/>
    </row>
    <row r="4" spans="2:13" ht="27" customHeight="1" thickBot="1">
      <c r="B4" s="264"/>
      <c r="C4" s="264"/>
      <c r="D4" s="265"/>
      <c r="E4" s="265"/>
      <c r="F4" s="265" t="s">
        <v>35</v>
      </c>
      <c r="G4" s="2481" t="s">
        <v>702</v>
      </c>
      <c r="H4" s="2481"/>
      <c r="I4" s="2481"/>
      <c r="J4" s="2481"/>
    </row>
    <row r="5" spans="2:13" ht="12.75" customHeight="1">
      <c r="B5" s="2448" t="s">
        <v>264</v>
      </c>
      <c r="C5" s="2450"/>
      <c r="D5" s="2457" t="s">
        <v>41</v>
      </c>
      <c r="E5" s="2458"/>
      <c r="F5" s="2458"/>
      <c r="G5" s="2459"/>
      <c r="H5" s="235" t="s">
        <v>27</v>
      </c>
      <c r="I5" s="228" t="s">
        <v>43</v>
      </c>
      <c r="J5" s="2589" t="s">
        <v>100</v>
      </c>
    </row>
    <row r="6" spans="2:13" ht="12.75" customHeight="1">
      <c r="B6" s="2451"/>
      <c r="C6" s="2453"/>
      <c r="D6" s="95" t="s">
        <v>3</v>
      </c>
      <c r="E6" s="86" t="s">
        <v>4</v>
      </c>
      <c r="F6" s="86" t="s">
        <v>5</v>
      </c>
      <c r="G6" s="86" t="s">
        <v>7</v>
      </c>
      <c r="H6" s="236" t="s">
        <v>34</v>
      </c>
      <c r="I6" s="229" t="s">
        <v>34</v>
      </c>
      <c r="J6" s="2590"/>
    </row>
    <row r="7" spans="2:13" ht="12.75" customHeight="1">
      <c r="B7" s="2451"/>
      <c r="C7" s="2453"/>
      <c r="D7" s="2486" t="s">
        <v>37</v>
      </c>
      <c r="E7" s="2486"/>
      <c r="F7" s="2486"/>
      <c r="G7" s="2487"/>
      <c r="H7" s="237" t="s">
        <v>44</v>
      </c>
      <c r="I7" s="230" t="s">
        <v>45</v>
      </c>
      <c r="J7" s="2590"/>
    </row>
    <row r="8" spans="2:13" ht="12.75" customHeight="1">
      <c r="B8" s="2451"/>
      <c r="C8" s="2453"/>
      <c r="D8" s="1457">
        <f>' kalendarz A'!$F$31</f>
        <v>32</v>
      </c>
      <c r="E8" s="1457">
        <f>' kalendarz A'!$F$31</f>
        <v>32</v>
      </c>
      <c r="F8" s="1457">
        <f>' kalendarz A'!$F$31</f>
        <v>32</v>
      </c>
      <c r="G8" s="1457">
        <f>' kalendarz A'!$F$32</f>
        <v>16</v>
      </c>
      <c r="H8" s="236" t="s">
        <v>38</v>
      </c>
      <c r="I8" s="229" t="s">
        <v>46</v>
      </c>
      <c r="J8" s="2590"/>
      <c r="M8" s="94"/>
    </row>
    <row r="9" spans="2:13" ht="16.5" customHeight="1" thickBot="1">
      <c r="B9" s="2454"/>
      <c r="C9" s="2456"/>
      <c r="D9" s="2488" t="s">
        <v>39</v>
      </c>
      <c r="E9" s="2489"/>
      <c r="F9" s="2489"/>
      <c r="G9" s="2490"/>
      <c r="H9" s="238" t="s">
        <v>40</v>
      </c>
      <c r="I9" s="231" t="s">
        <v>40</v>
      </c>
      <c r="J9" s="2591"/>
    </row>
    <row r="10" spans="2:13" ht="27" customHeight="1" thickBot="1">
      <c r="B10" s="252"/>
      <c r="C10" s="251" t="s">
        <v>247</v>
      </c>
      <c r="D10" s="516">
        <f>D11+D12</f>
        <v>0</v>
      </c>
      <c r="E10" s="516">
        <f>E11+E12</f>
        <v>0</v>
      </c>
      <c r="F10" s="516">
        <f>F11+F12</f>
        <v>0</v>
      </c>
      <c r="G10" s="516">
        <f>G11+G12</f>
        <v>0</v>
      </c>
      <c r="H10" s="516">
        <f>SUM(D10:G10)</f>
        <v>0</v>
      </c>
      <c r="I10" s="518">
        <f>SUM(I11:I12)</f>
        <v>0</v>
      </c>
      <c r="J10" s="256"/>
    </row>
    <row r="11" spans="2:13" ht="14.25" customHeight="1">
      <c r="B11" s="247"/>
      <c r="C11" s="1304" t="s">
        <v>241</v>
      </c>
      <c r="D11" s="528">
        <f>SUM(D14:D20)</f>
        <v>0</v>
      </c>
      <c r="E11" s="528">
        <f>SUM(E14:E20)</f>
        <v>0</v>
      </c>
      <c r="F11" s="528">
        <f>SUM(F14:F20)</f>
        <v>0</v>
      </c>
      <c r="G11" s="529">
        <f>SUM(G14:G20)</f>
        <v>0</v>
      </c>
      <c r="H11" s="533">
        <f>SUM(D11:G11)</f>
        <v>0</v>
      </c>
      <c r="I11" s="534">
        <f>D11*$D$8+E11*$E$8+F11*$F$8+G11*$G$8</f>
        <v>0</v>
      </c>
      <c r="J11" s="250"/>
    </row>
    <row r="12" spans="2:13" ht="21" customHeight="1">
      <c r="B12" s="253"/>
      <c r="C12" s="1305" t="s">
        <v>57</v>
      </c>
      <c r="D12" s="535">
        <f>SUM(D22:D30)</f>
        <v>0</v>
      </c>
      <c r="E12" s="535">
        <f>SUM(E22:E30)</f>
        <v>0</v>
      </c>
      <c r="F12" s="535">
        <f>SUM(F22:F30)</f>
        <v>0</v>
      </c>
      <c r="G12" s="535">
        <f>SUM(G22:G30)</f>
        <v>0</v>
      </c>
      <c r="H12" s="535">
        <f>SUM(H22:H30)</f>
        <v>0</v>
      </c>
      <c r="I12" s="537">
        <f>D12*$D$8+E12*$E$8+F12*$F$8+G12*$G$8</f>
        <v>0</v>
      </c>
      <c r="J12" s="255"/>
    </row>
    <row r="13" spans="2:13" ht="26.25" customHeight="1">
      <c r="B13" s="249"/>
      <c r="C13" s="1237" t="s">
        <v>575</v>
      </c>
      <c r="D13" s="538"/>
      <c r="E13" s="538"/>
      <c r="F13" s="538"/>
      <c r="G13" s="538"/>
      <c r="H13" s="538"/>
      <c r="I13" s="540"/>
      <c r="J13" s="317"/>
    </row>
    <row r="14" spans="2:13" s="94" customFormat="1" ht="14.25" customHeight="1">
      <c r="B14" s="233">
        <v>1</v>
      </c>
      <c r="C14" s="320" t="s">
        <v>108</v>
      </c>
      <c r="D14" s="541"/>
      <c r="E14" s="541"/>
      <c r="F14" s="541"/>
      <c r="G14" s="542"/>
      <c r="H14" s="545">
        <f t="shared" ref="H14:H20" si="0">SUM(D14:G14)</f>
        <v>0</v>
      </c>
      <c r="I14" s="577">
        <f>D14*$D$8+E14*$E$8+F14*$F$8+G14*$G$8</f>
        <v>0</v>
      </c>
      <c r="J14" s="243"/>
      <c r="K14" s="5"/>
      <c r="M14" s="5"/>
    </row>
    <row r="15" spans="2:13" s="94" customFormat="1" ht="14.25" customHeight="1">
      <c r="B15" s="234">
        <v>2</v>
      </c>
      <c r="C15" s="321" t="s">
        <v>62</v>
      </c>
      <c r="D15" s="547"/>
      <c r="E15" s="547"/>
      <c r="F15" s="547"/>
      <c r="G15" s="548"/>
      <c r="H15" s="552">
        <f t="shared" si="0"/>
        <v>0</v>
      </c>
      <c r="I15" s="553">
        <f t="shared" ref="I15:I30" si="1">D15*$D$8+E15*$E$8+F15*$F$8+G15*$G$8</f>
        <v>0</v>
      </c>
      <c r="J15" s="244"/>
      <c r="K15" s="5"/>
      <c r="M15" s="5"/>
    </row>
    <row r="16" spans="2:13" s="94" customFormat="1" ht="14.25" customHeight="1">
      <c r="B16" s="234">
        <v>3</v>
      </c>
      <c r="C16" s="321" t="s">
        <v>63</v>
      </c>
      <c r="D16" s="547"/>
      <c r="E16" s="547"/>
      <c r="F16" s="547"/>
      <c r="G16" s="548"/>
      <c r="H16" s="552">
        <f t="shared" si="0"/>
        <v>0</v>
      </c>
      <c r="I16" s="553">
        <f t="shared" si="1"/>
        <v>0</v>
      </c>
      <c r="J16" s="244"/>
      <c r="K16" s="5"/>
      <c r="M16" s="5"/>
    </row>
    <row r="17" spans="2:13" s="94" customFormat="1" ht="14.25" customHeight="1">
      <c r="B17" s="234">
        <v>4</v>
      </c>
      <c r="C17" s="321" t="s">
        <v>65</v>
      </c>
      <c r="D17" s="547"/>
      <c r="E17" s="547"/>
      <c r="F17" s="547"/>
      <c r="G17" s="548"/>
      <c r="H17" s="552">
        <f t="shared" si="0"/>
        <v>0</v>
      </c>
      <c r="I17" s="553">
        <f t="shared" si="1"/>
        <v>0</v>
      </c>
      <c r="J17" s="244"/>
      <c r="K17" s="5"/>
      <c r="M17" s="5"/>
    </row>
    <row r="18" spans="2:13" s="94" customFormat="1" ht="14.25" customHeight="1">
      <c r="B18" s="1232">
        <v>5</v>
      </c>
      <c r="C18" s="321" t="s">
        <v>573</v>
      </c>
      <c r="D18" s="547"/>
      <c r="E18" s="547"/>
      <c r="F18" s="547"/>
      <c r="G18" s="548"/>
      <c r="H18" s="552">
        <f>SUM(D18:G18)</f>
        <v>0</v>
      </c>
      <c r="I18" s="553">
        <f>D18*$D$8+E18*$E$8+F18*$F$8+G18*$G$8</f>
        <v>0</v>
      </c>
      <c r="J18" s="244"/>
      <c r="K18" s="5"/>
      <c r="M18" s="5"/>
    </row>
    <row r="19" spans="2:13" s="94" customFormat="1" ht="14.25" customHeight="1">
      <c r="B19" s="234">
        <v>6</v>
      </c>
      <c r="C19" s="505" t="s">
        <v>583</v>
      </c>
      <c r="D19" s="547"/>
      <c r="E19" s="547"/>
      <c r="F19" s="547"/>
      <c r="G19" s="548"/>
      <c r="H19" s="552">
        <f t="shared" si="0"/>
        <v>0</v>
      </c>
      <c r="I19" s="553">
        <f t="shared" si="1"/>
        <v>0</v>
      </c>
      <c r="J19" s="244"/>
      <c r="K19" s="5"/>
      <c r="M19" s="5"/>
    </row>
    <row r="20" spans="2:13" s="94" customFormat="1" ht="14.25" customHeight="1">
      <c r="B20" s="911">
        <v>7</v>
      </c>
      <c r="C20" s="922" t="s">
        <v>574</v>
      </c>
      <c r="D20" s="644"/>
      <c r="E20" s="644"/>
      <c r="F20" s="644"/>
      <c r="G20" s="912"/>
      <c r="H20" s="651">
        <f t="shared" si="0"/>
        <v>0</v>
      </c>
      <c r="I20" s="645">
        <f t="shared" si="1"/>
        <v>0</v>
      </c>
      <c r="J20" s="923"/>
      <c r="K20" s="5"/>
      <c r="M20" s="5"/>
    </row>
    <row r="21" spans="2:13" ht="25.35" customHeight="1">
      <c r="B21" s="1296"/>
      <c r="C21" s="1296" t="s">
        <v>57</v>
      </c>
      <c r="D21" s="1278"/>
      <c r="E21" s="1278"/>
      <c r="F21" s="1278"/>
      <c r="G21" s="1292"/>
      <c r="H21" s="1293"/>
      <c r="I21" s="1294"/>
      <c r="J21" s="1295"/>
    </row>
    <row r="22" spans="2:13" ht="14.25" customHeight="1">
      <c r="B22" s="1290">
        <v>1</v>
      </c>
      <c r="C22" s="1291"/>
      <c r="D22" s="652"/>
      <c r="E22" s="652"/>
      <c r="F22" s="652"/>
      <c r="G22" s="653"/>
      <c r="H22" s="609">
        <f t="shared" ref="H22:H30" si="2">SUM(D22:G22)</f>
        <v>0</v>
      </c>
      <c r="I22" s="578">
        <f t="shared" si="1"/>
        <v>0</v>
      </c>
      <c r="J22" s="611"/>
    </row>
    <row r="23" spans="2:13" ht="14.25" customHeight="1">
      <c r="B23" s="241">
        <v>2</v>
      </c>
      <c r="C23" s="232"/>
      <c r="D23" s="547"/>
      <c r="E23" s="547"/>
      <c r="F23" s="547"/>
      <c r="G23" s="548"/>
      <c r="H23" s="552">
        <f t="shared" si="2"/>
        <v>0</v>
      </c>
      <c r="I23" s="553">
        <f t="shared" si="1"/>
        <v>0</v>
      </c>
      <c r="J23" s="240"/>
    </row>
    <row r="24" spans="2:13" ht="14.25" customHeight="1">
      <c r="B24" s="241">
        <v>3</v>
      </c>
      <c r="C24" s="232"/>
      <c r="D24" s="547"/>
      <c r="E24" s="547"/>
      <c r="F24" s="547"/>
      <c r="G24" s="548"/>
      <c r="H24" s="552">
        <f>SUM(D24:G24)</f>
        <v>0</v>
      </c>
      <c r="I24" s="553">
        <f>D24*$D$8+E24*$E$8+F24*$F$8+G24*$G$8</f>
        <v>0</v>
      </c>
      <c r="J24" s="240"/>
    </row>
    <row r="25" spans="2:13" ht="14.25" customHeight="1">
      <c r="B25" s="241">
        <v>4</v>
      </c>
      <c r="C25" s="232"/>
      <c r="D25" s="547"/>
      <c r="E25" s="547"/>
      <c r="F25" s="547"/>
      <c r="G25" s="548"/>
      <c r="H25" s="552">
        <f>SUM(D25:G25)</f>
        <v>0</v>
      </c>
      <c r="I25" s="553">
        <f>D25*$D$8+E25*$E$8+F25*$F$8+G25*$G$8</f>
        <v>0</v>
      </c>
      <c r="J25" s="240"/>
    </row>
    <row r="26" spans="2:13" ht="14.25" customHeight="1">
      <c r="B26" s="241">
        <v>5</v>
      </c>
      <c r="C26" s="232"/>
      <c r="D26" s="547"/>
      <c r="E26" s="547"/>
      <c r="F26" s="547"/>
      <c r="G26" s="548"/>
      <c r="H26" s="552">
        <f>SUM(D26:G26)</f>
        <v>0</v>
      </c>
      <c r="I26" s="553">
        <f>D26*$D$8+E26*$E$8+F26*$F$8+G26*$G$8</f>
        <v>0</v>
      </c>
      <c r="J26" s="240"/>
    </row>
    <row r="27" spans="2:13" ht="14.25" customHeight="1">
      <c r="B27" s="241">
        <v>6</v>
      </c>
      <c r="C27" s="232"/>
      <c r="D27" s="547"/>
      <c r="E27" s="547"/>
      <c r="F27" s="547"/>
      <c r="G27" s="548"/>
      <c r="H27" s="552">
        <f t="shared" si="2"/>
        <v>0</v>
      </c>
      <c r="I27" s="553">
        <f t="shared" si="1"/>
        <v>0</v>
      </c>
      <c r="J27" s="240"/>
    </row>
    <row r="28" spans="2:13" ht="14.25" customHeight="1">
      <c r="B28" s="241">
        <v>7</v>
      </c>
      <c r="C28" s="232"/>
      <c r="D28" s="547"/>
      <c r="E28" s="547"/>
      <c r="F28" s="547"/>
      <c r="G28" s="548"/>
      <c r="H28" s="552">
        <f t="shared" si="2"/>
        <v>0</v>
      </c>
      <c r="I28" s="553">
        <f t="shared" si="1"/>
        <v>0</v>
      </c>
      <c r="J28" s="240"/>
    </row>
    <row r="29" spans="2:13" ht="14.25" customHeight="1">
      <c r="B29" s="242">
        <v>8</v>
      </c>
      <c r="C29" s="232"/>
      <c r="D29" s="547"/>
      <c r="E29" s="547"/>
      <c r="F29" s="547"/>
      <c r="G29" s="548"/>
      <c r="H29" s="552">
        <f t="shared" si="2"/>
        <v>0</v>
      </c>
      <c r="I29" s="553">
        <f t="shared" si="1"/>
        <v>0</v>
      </c>
      <c r="J29" s="239"/>
    </row>
    <row r="30" spans="2:13" ht="14.25" customHeight="1" thickBot="1">
      <c r="B30" s="267">
        <v>9</v>
      </c>
      <c r="C30" s="268"/>
      <c r="D30" s="571"/>
      <c r="E30" s="571"/>
      <c r="F30" s="571"/>
      <c r="G30" s="572"/>
      <c r="H30" s="575">
        <f t="shared" si="2"/>
        <v>0</v>
      </c>
      <c r="I30" s="580">
        <f t="shared" si="1"/>
        <v>0</v>
      </c>
      <c r="J30" s="269"/>
    </row>
    <row r="31" spans="2:13">
      <c r="B31" s="10"/>
      <c r="C31" s="2557"/>
      <c r="D31" s="2558"/>
      <c r="E31" s="2558"/>
      <c r="F31" s="2558"/>
      <c r="G31" s="2558"/>
      <c r="H31" s="2558"/>
      <c r="I31" s="2558"/>
    </row>
    <row r="32" spans="2:13">
      <c r="C32" s="2442"/>
      <c r="D32" s="2443"/>
      <c r="E32" s="2443"/>
      <c r="F32" s="2443"/>
      <c r="G32" s="2443"/>
      <c r="H32" s="2444"/>
      <c r="I32" s="2444"/>
    </row>
    <row r="33" spans="2:9" ht="15.35">
      <c r="B33" s="1491" t="s">
        <v>703</v>
      </c>
      <c r="C33" s="1490"/>
      <c r="D33" s="1401"/>
      <c r="E33" s="1401"/>
      <c r="F33" s="1401"/>
      <c r="G33" s="1401"/>
      <c r="H33" s="1401"/>
      <c r="I33" s="1401"/>
    </row>
    <row r="34" spans="2:9">
      <c r="C34" s="11"/>
      <c r="D34" s="11"/>
      <c r="E34" s="11"/>
      <c r="F34" s="11"/>
      <c r="G34" s="12"/>
      <c r="H34" s="11"/>
      <c r="I34" s="11"/>
    </row>
    <row r="35" spans="2:9">
      <c r="C35" s="6"/>
      <c r="D35" s="8"/>
      <c r="E35" s="8"/>
      <c r="F35" s="8"/>
      <c r="G35" s="7"/>
      <c r="H35" s="6"/>
      <c r="I35" s="6"/>
    </row>
    <row r="36" spans="2:9">
      <c r="C36" s="6"/>
      <c r="D36" s="9"/>
      <c r="E36" s="8"/>
      <c r="F36" s="8"/>
      <c r="G36" s="7"/>
      <c r="H36" s="6"/>
      <c r="I36" s="6"/>
    </row>
    <row r="37" spans="2:9">
      <c r="C37" s="6"/>
      <c r="D37" s="8"/>
      <c r="E37" s="8"/>
      <c r="F37" s="8"/>
      <c r="G37" s="7"/>
      <c r="H37" s="6"/>
      <c r="I37" s="6"/>
    </row>
    <row r="38" spans="2:9">
      <c r="C38" s="10"/>
      <c r="D38" s="10"/>
      <c r="E38" s="10"/>
      <c r="F38" s="10"/>
      <c r="G38" s="10"/>
      <c r="H38" s="10"/>
      <c r="I38" s="10"/>
    </row>
  </sheetData>
  <sheetProtection algorithmName="SHA-512" hashValue="cD0iyWbZ3IH3l1PSeqR6OjVE0av6aVB+wbSn4koVwnISgT4d6EQ/OHsrfg7kOb8PJTfV88GMdJHn0RygRai9Wg==" saltValue="BU9tfNLJRuASEMTi1tec0A==" spinCount="100000" sheet="1" objects="1" scenarios="1" formatRows="0"/>
  <mergeCells count="12">
    <mergeCell ref="F1:H1"/>
    <mergeCell ref="I1:J1"/>
    <mergeCell ref="C31:I31"/>
    <mergeCell ref="C32:I32"/>
    <mergeCell ref="C2:H2"/>
    <mergeCell ref="B3:J3"/>
    <mergeCell ref="B5:C9"/>
    <mergeCell ref="D5:G5"/>
    <mergeCell ref="J5:J9"/>
    <mergeCell ref="D7:G7"/>
    <mergeCell ref="D9:G9"/>
    <mergeCell ref="G4:J4"/>
  </mergeCells>
  <phoneticPr fontId="11" type="noConversion"/>
  <printOptions horizontalCentered="1"/>
  <pageMargins left="1.1417322834645669" right="0.11811023622047245" top="0.51181102362204722" bottom="0.70866141732283472" header="0.51181102362204722" footer="0.51181102362204722"/>
  <pageSetup paperSize="9" scale="84" orientation="portrait" horizontalDpi="4294967293" verticalDpi="4294967293" r:id="rId1"/>
  <headerFooter alignWithMargins="0">
    <oddFooter>&amp;L&amp;7CEA - arkusz organizacyjny na rok szkolny 2021/2022    nr teczki: &amp;F</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900-000000000000}">
          <x14:formula1>
            <xm:f>słownik!$A$2:$A$64</xm:f>
          </x14:formula1>
          <xm:sqref>C22:C30</xm:sqref>
        </x14:dataValidation>
        <x14:dataValidation type="list" allowBlank="1" showInputMessage="1" showErrorMessage="1" xr:uid="{00000000-0002-0000-1900-000001000000}">
          <x14:formula1>
            <xm:f>słownik!$M$50:$M$66</xm:f>
          </x14:formula1>
          <xm:sqref>G4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B1:R38"/>
  <sheetViews>
    <sheetView showGridLines="0" view="pageBreakPreview" zoomScaleNormal="100" zoomScaleSheetLayoutView="100" workbookViewId="0">
      <selection activeCell="H4" sqref="H4:K4"/>
    </sheetView>
  </sheetViews>
  <sheetFormatPr defaultColWidth="9.29296875" defaultRowHeight="12.7"/>
  <cols>
    <col min="1" max="1" width="9.29296875" style="5"/>
    <col min="2" max="2" width="17" style="5" customWidth="1"/>
    <col min="3" max="3" width="3.703125" style="5" customWidth="1"/>
    <col min="4" max="4" width="32.1171875" style="5" customWidth="1"/>
    <col min="5" max="8" width="6.703125" style="5" customWidth="1"/>
    <col min="9" max="9" width="9.41015625" style="5" customWidth="1"/>
    <col min="10" max="10" width="9.87890625" style="5" customWidth="1"/>
    <col min="11" max="11" width="10.5859375" style="5" customWidth="1"/>
    <col min="12" max="14" width="9.29296875" style="5" customWidth="1"/>
    <col min="15" max="15" width="4.703125" style="5" customWidth="1"/>
    <col min="16" max="16384" width="9.29296875" style="5"/>
  </cols>
  <sheetData>
    <row r="1" spans="2:18" ht="39" customHeight="1">
      <c r="B1" s="257"/>
      <c r="C1" s="257"/>
      <c r="D1" s="258" t="str">
        <f>' zestaw 1'!$C$1</f>
        <v>?</v>
      </c>
      <c r="E1" s="259"/>
      <c r="F1" s="259"/>
      <c r="G1" s="259"/>
      <c r="H1" s="259"/>
      <c r="I1" s="259"/>
      <c r="J1" s="259"/>
      <c r="K1" s="1235" t="s">
        <v>576</v>
      </c>
    </row>
    <row r="2" spans="2:18" ht="20">
      <c r="B2" s="2588" t="s">
        <v>131</v>
      </c>
      <c r="C2" s="2588"/>
      <c r="D2" s="2588"/>
      <c r="E2" s="2588"/>
      <c r="F2" s="2588"/>
      <c r="G2" s="2588"/>
      <c r="H2" s="319" t="str">
        <f>wizyt!H4</f>
        <v>2021/2022</v>
      </c>
      <c r="I2" s="1047"/>
      <c r="K2" s="319"/>
    </row>
    <row r="3" spans="2:18" ht="18.75" customHeight="1">
      <c r="B3" s="2447" t="s">
        <v>320</v>
      </c>
      <c r="C3" s="2447"/>
      <c r="D3" s="2447"/>
      <c r="E3" s="2447"/>
      <c r="F3" s="2447"/>
      <c r="G3" s="2447"/>
      <c r="H3" s="2447"/>
      <c r="I3" s="2447"/>
      <c r="J3" s="2447"/>
      <c r="K3" s="2447"/>
    </row>
    <row r="4" spans="2:18" ht="27" customHeight="1" thickBot="1">
      <c r="B4" s="264"/>
      <c r="C4" s="264"/>
      <c r="D4" s="264"/>
      <c r="E4" s="265"/>
      <c r="F4" s="265"/>
      <c r="G4" s="265" t="s">
        <v>35</v>
      </c>
      <c r="H4" s="2647" t="s">
        <v>543</v>
      </c>
      <c r="I4" s="2647"/>
      <c r="J4" s="2647"/>
      <c r="K4" s="2647"/>
    </row>
    <row r="5" spans="2:18" ht="12.75" customHeight="1">
      <c r="B5" s="2448" t="s">
        <v>264</v>
      </c>
      <c r="C5" s="2449"/>
      <c r="D5" s="2450"/>
      <c r="E5" s="2457" t="s">
        <v>41</v>
      </c>
      <c r="F5" s="2458"/>
      <c r="G5" s="2458"/>
      <c r="H5" s="2459"/>
      <c r="I5" s="235" t="s">
        <v>27</v>
      </c>
      <c r="J5" s="228" t="s">
        <v>43</v>
      </c>
      <c r="K5" s="2589" t="s">
        <v>100</v>
      </c>
    </row>
    <row r="6" spans="2:18" ht="12.75" customHeight="1">
      <c r="B6" s="2451"/>
      <c r="C6" s="2452"/>
      <c r="D6" s="2453"/>
      <c r="E6" s="95" t="s">
        <v>3</v>
      </c>
      <c r="F6" s="86" t="s">
        <v>4</v>
      </c>
      <c r="G6" s="86" t="s">
        <v>5</v>
      </c>
      <c r="H6" s="86" t="s">
        <v>7</v>
      </c>
      <c r="I6" s="236" t="s">
        <v>34</v>
      </c>
      <c r="J6" s="229" t="s">
        <v>34</v>
      </c>
      <c r="K6" s="2590"/>
    </row>
    <row r="7" spans="2:18" ht="12.75" customHeight="1">
      <c r="B7" s="2451"/>
      <c r="C7" s="2452"/>
      <c r="D7" s="2453"/>
      <c r="E7" s="2486" t="s">
        <v>37</v>
      </c>
      <c r="F7" s="2486"/>
      <c r="G7" s="2486"/>
      <c r="H7" s="2487"/>
      <c r="I7" s="237" t="s">
        <v>44</v>
      </c>
      <c r="J7" s="230" t="s">
        <v>45</v>
      </c>
      <c r="K7" s="2590"/>
      <c r="R7" s="1100"/>
    </row>
    <row r="8" spans="2:18" ht="12.75" customHeight="1">
      <c r="B8" s="2451"/>
      <c r="C8" s="2452"/>
      <c r="D8" s="2453"/>
      <c r="E8" s="616">
        <v>17</v>
      </c>
      <c r="F8" s="870">
        <v>17</v>
      </c>
      <c r="G8" s="870">
        <v>17</v>
      </c>
      <c r="H8" s="870">
        <v>17</v>
      </c>
      <c r="I8" s="236" t="s">
        <v>38</v>
      </c>
      <c r="J8" s="229" t="s">
        <v>46</v>
      </c>
      <c r="K8" s="2590"/>
      <c r="N8" s="94"/>
    </row>
    <row r="9" spans="2:18" ht="16.5" customHeight="1" thickBot="1">
      <c r="B9" s="2454"/>
      <c r="C9" s="2522"/>
      <c r="D9" s="2456"/>
      <c r="E9" s="2488" t="s">
        <v>39</v>
      </c>
      <c r="F9" s="2489"/>
      <c r="G9" s="2489"/>
      <c r="H9" s="2490"/>
      <c r="I9" s="238" t="s">
        <v>40</v>
      </c>
      <c r="J9" s="231" t="s">
        <v>40</v>
      </c>
      <c r="K9" s="2591"/>
    </row>
    <row r="10" spans="2:18" ht="27" customHeight="1" thickBot="1">
      <c r="B10" s="252"/>
      <c r="C10" s="602"/>
      <c r="D10" s="251" t="s">
        <v>247</v>
      </c>
      <c r="E10" s="516">
        <f t="shared" ref="E10:J10" si="0">SUM(E11:E12)</f>
        <v>34</v>
      </c>
      <c r="F10" s="516">
        <f t="shared" si="0"/>
        <v>32</v>
      </c>
      <c r="G10" s="516">
        <f t="shared" si="0"/>
        <v>34</v>
      </c>
      <c r="H10" s="517">
        <f t="shared" si="0"/>
        <v>25</v>
      </c>
      <c r="I10" s="992">
        <f t="shared" si="0"/>
        <v>62.5</v>
      </c>
      <c r="J10" s="518">
        <f t="shared" si="0"/>
        <v>2125</v>
      </c>
      <c r="K10" s="256"/>
    </row>
    <row r="11" spans="2:18" ht="21.75" customHeight="1">
      <c r="B11" s="247"/>
      <c r="C11" s="604"/>
      <c r="D11" s="926" t="s">
        <v>528</v>
      </c>
      <c r="E11" s="928">
        <f>SUM(E14:E20)</f>
        <v>31</v>
      </c>
      <c r="F11" s="928">
        <f>SUM(F14:F20)</f>
        <v>32</v>
      </c>
      <c r="G11" s="928">
        <f>SUM(G14:G20)</f>
        <v>34</v>
      </c>
      <c r="H11" s="929">
        <f>SUM(H14:H20)</f>
        <v>23</v>
      </c>
      <c r="I11" s="930">
        <f>SUM(E11:H11)/2</f>
        <v>60</v>
      </c>
      <c r="J11" s="931">
        <f>E11*$E$8+F11*$F$8+G11*$G$8+H11*$H$8</f>
        <v>2040</v>
      </c>
      <c r="K11" s="250"/>
    </row>
    <row r="12" spans="2:18" ht="21" customHeight="1">
      <c r="B12" s="253"/>
      <c r="C12" s="605"/>
      <c r="D12" s="254" t="s">
        <v>469</v>
      </c>
      <c r="E12" s="927">
        <f>SUM(E23:E30)</f>
        <v>3</v>
      </c>
      <c r="F12" s="927">
        <f>SUM(F23:F30)</f>
        <v>0</v>
      </c>
      <c r="G12" s="927">
        <f>SUM(G23:G30)</f>
        <v>0</v>
      </c>
      <c r="H12" s="993">
        <f>SUM(H23:H30)</f>
        <v>2</v>
      </c>
      <c r="I12" s="994">
        <f>SUM(E12:H12)/2</f>
        <v>2.5</v>
      </c>
      <c r="J12" s="932">
        <f>E12*$E$8+F12*$F$8+G12*$G$8+H12*$H$8</f>
        <v>85</v>
      </c>
      <c r="K12" s="255"/>
    </row>
    <row r="13" spans="2:18" ht="26.25" customHeight="1">
      <c r="B13" s="249"/>
      <c r="C13" s="617"/>
      <c r="D13" s="316" t="s">
        <v>263</v>
      </c>
      <c r="E13" s="538"/>
      <c r="F13" s="538"/>
      <c r="G13" s="538"/>
      <c r="H13" s="538"/>
      <c r="I13" s="538"/>
      <c r="J13" s="540"/>
      <c r="K13" s="317"/>
    </row>
    <row r="14" spans="2:18" s="94" customFormat="1" ht="17.25" customHeight="1">
      <c r="B14" s="793"/>
      <c r="C14" s="1084">
        <v>1</v>
      </c>
      <c r="D14" s="320" t="s">
        <v>108</v>
      </c>
      <c r="E14" s="541">
        <v>2</v>
      </c>
      <c r="F14" s="541">
        <v>2</v>
      </c>
      <c r="G14" s="541">
        <v>3</v>
      </c>
      <c r="H14" s="542">
        <v>3</v>
      </c>
      <c r="I14" s="545">
        <f t="shared" ref="I14:I20" si="1">SUM(E14:H14)/2</f>
        <v>5</v>
      </c>
      <c r="J14" s="577">
        <f t="shared" ref="J14:J20" si="2">E14*$E$8+F14*$F$8+G14*$G$8+H14*$H$8</f>
        <v>170</v>
      </c>
      <c r="K14" s="243"/>
      <c r="L14" s="5"/>
      <c r="N14" s="5"/>
    </row>
    <row r="15" spans="2:18" s="94" customFormat="1" ht="17.25" customHeight="1">
      <c r="B15" s="795"/>
      <c r="C15" s="1083">
        <v>2</v>
      </c>
      <c r="D15" s="321" t="s">
        <v>62</v>
      </c>
      <c r="E15" s="547">
        <v>8</v>
      </c>
      <c r="F15" s="547">
        <v>8</v>
      </c>
      <c r="G15" s="547">
        <v>6</v>
      </c>
      <c r="H15" s="548">
        <v>6</v>
      </c>
      <c r="I15" s="552">
        <f t="shared" si="1"/>
        <v>14</v>
      </c>
      <c r="J15" s="553">
        <f t="shared" si="2"/>
        <v>476</v>
      </c>
      <c r="K15" s="244"/>
      <c r="L15" s="5"/>
      <c r="N15" s="5"/>
    </row>
    <row r="16" spans="2:18" s="94" customFormat="1" ht="17.25" customHeight="1">
      <c r="B16" s="795"/>
      <c r="C16" s="1083">
        <v>3</v>
      </c>
      <c r="D16" s="321" t="s">
        <v>63</v>
      </c>
      <c r="E16" s="547">
        <v>4</v>
      </c>
      <c r="F16" s="547">
        <v>4</v>
      </c>
      <c r="G16" s="547">
        <v>4</v>
      </c>
      <c r="H16" s="548"/>
      <c r="I16" s="552">
        <f t="shared" si="1"/>
        <v>6</v>
      </c>
      <c r="J16" s="553">
        <f t="shared" si="2"/>
        <v>204</v>
      </c>
      <c r="K16" s="244"/>
      <c r="L16" s="5"/>
      <c r="N16" s="5"/>
    </row>
    <row r="17" spans="2:14" s="94" customFormat="1" ht="17.25" customHeight="1">
      <c r="B17" s="795"/>
      <c r="C17" s="1083">
        <v>4</v>
      </c>
      <c r="D17" s="321" t="s">
        <v>64</v>
      </c>
      <c r="E17" s="547">
        <v>6</v>
      </c>
      <c r="F17" s="547">
        <v>4</v>
      </c>
      <c r="G17" s="547">
        <v>4</v>
      </c>
      <c r="H17" s="548"/>
      <c r="I17" s="552">
        <f t="shared" si="1"/>
        <v>7</v>
      </c>
      <c r="J17" s="553">
        <f t="shared" si="2"/>
        <v>238</v>
      </c>
      <c r="K17" s="244"/>
      <c r="L17" s="5"/>
      <c r="N17" s="5"/>
    </row>
    <row r="18" spans="2:14" s="94" customFormat="1" ht="17.25" customHeight="1">
      <c r="B18" s="1090"/>
      <c r="C18" s="1085">
        <v>5</v>
      </c>
      <c r="D18" s="505" t="s">
        <v>161</v>
      </c>
      <c r="E18" s="547">
        <v>11</v>
      </c>
      <c r="F18" s="547">
        <v>11</v>
      </c>
      <c r="G18" s="547">
        <v>11</v>
      </c>
      <c r="H18" s="548">
        <v>11</v>
      </c>
      <c r="I18" s="651">
        <f t="shared" si="1"/>
        <v>22</v>
      </c>
      <c r="J18" s="645">
        <f t="shared" si="2"/>
        <v>748</v>
      </c>
      <c r="K18" s="244"/>
      <c r="L18" s="5"/>
      <c r="N18" s="5"/>
    </row>
    <row r="19" spans="2:14" s="94" customFormat="1" ht="17.25" customHeight="1">
      <c r="B19" s="2643" t="s">
        <v>478</v>
      </c>
      <c r="C19" s="1086">
        <v>6</v>
      </c>
      <c r="D19" s="1082" t="s">
        <v>477</v>
      </c>
      <c r="E19" s="541"/>
      <c r="F19" s="541">
        <v>3</v>
      </c>
      <c r="G19" s="541">
        <v>3</v>
      </c>
      <c r="H19" s="988"/>
      <c r="I19" s="609">
        <f t="shared" si="1"/>
        <v>3</v>
      </c>
      <c r="J19" s="578">
        <f t="shared" si="2"/>
        <v>102</v>
      </c>
      <c r="K19" s="1009"/>
      <c r="L19" s="5"/>
      <c r="N19" s="5"/>
    </row>
    <row r="20" spans="2:14" s="94" customFormat="1" ht="17.25" customHeight="1">
      <c r="B20" s="2644"/>
      <c r="C20" s="1087">
        <v>7</v>
      </c>
      <c r="D20" s="1088" t="s">
        <v>479</v>
      </c>
      <c r="E20" s="644"/>
      <c r="F20" s="644"/>
      <c r="G20" s="644">
        <v>3</v>
      </c>
      <c r="H20" s="1236">
        <v>3</v>
      </c>
      <c r="I20" s="651">
        <f t="shared" si="1"/>
        <v>3</v>
      </c>
      <c r="J20" s="645">
        <f t="shared" si="2"/>
        <v>102</v>
      </c>
      <c r="K20" s="1089"/>
      <c r="L20" s="5"/>
      <c r="N20" s="5"/>
    </row>
    <row r="21" spans="2:14" ht="27.75" customHeight="1">
      <c r="B21" s="905"/>
      <c r="C21" s="924"/>
      <c r="D21" s="906" t="s">
        <v>467</v>
      </c>
      <c r="E21" s="907"/>
      <c r="F21" s="907"/>
      <c r="G21" s="907"/>
      <c r="H21" s="907"/>
      <c r="I21" s="908"/>
      <c r="J21" s="909"/>
      <c r="K21" s="910"/>
    </row>
    <row r="22" spans="2:14" ht="17.25" customHeight="1">
      <c r="B22" s="2641" t="s">
        <v>57</v>
      </c>
      <c r="C22" s="2642"/>
      <c r="D22" s="2642"/>
      <c r="E22" s="1010"/>
      <c r="F22" s="1010"/>
      <c r="G22" s="1010"/>
      <c r="H22" s="1010"/>
      <c r="I22" s="1011"/>
      <c r="J22" s="1012"/>
      <c r="K22" s="1095" t="str">
        <f>IF(I12&gt;4,"Błąd","")</f>
        <v/>
      </c>
    </row>
    <row r="23" spans="2:14" ht="17.25" customHeight="1">
      <c r="B23" s="2596">
        <v>1</v>
      </c>
      <c r="C23" s="2597"/>
      <c r="D23" s="232"/>
      <c r="E23" s="547">
        <v>3</v>
      </c>
      <c r="F23" s="547"/>
      <c r="G23" s="547"/>
      <c r="H23" s="548"/>
      <c r="I23" s="552">
        <f>SUM(E23:H23)/2</f>
        <v>1.5</v>
      </c>
      <c r="J23" s="553">
        <f t="shared" ref="J23:J30" si="3">E23*$E$8+F23*$F$8+G23*$G$8+H23*$H$8</f>
        <v>51</v>
      </c>
      <c r="K23" s="240" t="s">
        <v>561</v>
      </c>
    </row>
    <row r="24" spans="2:14" ht="17.25" customHeight="1">
      <c r="B24" s="2596">
        <v>2</v>
      </c>
      <c r="C24" s="2597"/>
      <c r="D24" s="232"/>
      <c r="E24" s="547"/>
      <c r="F24" s="547"/>
      <c r="G24" s="547"/>
      <c r="H24" s="548">
        <v>2</v>
      </c>
      <c r="I24" s="552">
        <f t="shared" ref="I24:I30" si="4">SUM(E24:H24)/2</f>
        <v>1</v>
      </c>
      <c r="J24" s="553">
        <f t="shared" si="3"/>
        <v>34</v>
      </c>
      <c r="K24" s="240"/>
    </row>
    <row r="25" spans="2:14" ht="17.25" customHeight="1">
      <c r="B25" s="2596">
        <v>3</v>
      </c>
      <c r="C25" s="2597"/>
      <c r="D25" s="232"/>
      <c r="E25" s="547"/>
      <c r="F25" s="547"/>
      <c r="G25" s="547"/>
      <c r="H25" s="548"/>
      <c r="I25" s="552">
        <f t="shared" si="4"/>
        <v>0</v>
      </c>
      <c r="J25" s="553">
        <f t="shared" si="3"/>
        <v>0</v>
      </c>
      <c r="K25" s="240"/>
    </row>
    <row r="26" spans="2:14" ht="17.25" customHeight="1">
      <c r="B26" s="2596">
        <v>4</v>
      </c>
      <c r="C26" s="2597"/>
      <c r="D26" s="232"/>
      <c r="E26" s="547"/>
      <c r="F26" s="547"/>
      <c r="G26" s="547"/>
      <c r="H26" s="548"/>
      <c r="I26" s="552">
        <f t="shared" si="4"/>
        <v>0</v>
      </c>
      <c r="J26" s="553">
        <f t="shared" si="3"/>
        <v>0</v>
      </c>
      <c r="K26" s="240"/>
    </row>
    <row r="27" spans="2:14" ht="17.25" customHeight="1">
      <c r="B27" s="2596">
        <v>5</v>
      </c>
      <c r="C27" s="2597"/>
      <c r="D27" s="232"/>
      <c r="E27" s="547"/>
      <c r="F27" s="547"/>
      <c r="G27" s="547"/>
      <c r="H27" s="548"/>
      <c r="I27" s="552">
        <f t="shared" si="4"/>
        <v>0</v>
      </c>
      <c r="J27" s="553">
        <f t="shared" si="3"/>
        <v>0</v>
      </c>
      <c r="K27" s="240"/>
    </row>
    <row r="28" spans="2:14" ht="17.25" customHeight="1">
      <c r="B28" s="2596">
        <v>6</v>
      </c>
      <c r="C28" s="2597"/>
      <c r="D28" s="232"/>
      <c r="E28" s="547"/>
      <c r="F28" s="547"/>
      <c r="G28" s="547"/>
      <c r="H28" s="548"/>
      <c r="I28" s="552">
        <f t="shared" si="4"/>
        <v>0</v>
      </c>
      <c r="J28" s="553">
        <f t="shared" si="3"/>
        <v>0</v>
      </c>
      <c r="K28" s="240"/>
    </row>
    <row r="29" spans="2:14" ht="17.25" customHeight="1">
      <c r="B29" s="2598">
        <v>7</v>
      </c>
      <c r="C29" s="2646"/>
      <c r="D29" s="232"/>
      <c r="E29" s="547"/>
      <c r="F29" s="547"/>
      <c r="G29" s="547"/>
      <c r="H29" s="548"/>
      <c r="I29" s="552">
        <f t="shared" si="4"/>
        <v>0</v>
      </c>
      <c r="J29" s="553">
        <f t="shared" si="3"/>
        <v>0</v>
      </c>
      <c r="K29" s="239"/>
    </row>
    <row r="30" spans="2:14" ht="17.25" customHeight="1" thickBot="1">
      <c r="B30" s="2592">
        <v>8</v>
      </c>
      <c r="C30" s="2645"/>
      <c r="D30" s="268"/>
      <c r="E30" s="571"/>
      <c r="F30" s="571"/>
      <c r="G30" s="571"/>
      <c r="H30" s="572"/>
      <c r="I30" s="575">
        <f t="shared" si="4"/>
        <v>0</v>
      </c>
      <c r="J30" s="580">
        <f t="shared" si="3"/>
        <v>0</v>
      </c>
      <c r="K30" s="269"/>
    </row>
    <row r="31" spans="2:14">
      <c r="B31" s="10"/>
      <c r="C31" s="10"/>
      <c r="D31" s="2557"/>
      <c r="E31" s="2558"/>
      <c r="F31" s="2558"/>
      <c r="G31" s="2558"/>
      <c r="H31" s="2558"/>
      <c r="I31" s="2558"/>
      <c r="J31" s="2558"/>
    </row>
    <row r="32" spans="2:14">
      <c r="D32" s="2442"/>
      <c r="E32" s="2443"/>
      <c r="F32" s="2443"/>
      <c r="G32" s="2443"/>
      <c r="H32" s="2443"/>
      <c r="I32" s="2444"/>
      <c r="J32" s="2444"/>
    </row>
    <row r="33" spans="4:10">
      <c r="D33" s="2445"/>
      <c r="E33" s="2443"/>
      <c r="F33" s="2443"/>
      <c r="G33" s="2443"/>
      <c r="H33" s="2443"/>
      <c r="I33" s="2443"/>
      <c r="J33" s="2443"/>
    </row>
    <row r="34" spans="4:10">
      <c r="D34" s="11"/>
      <c r="E34" s="11"/>
      <c r="F34" s="11"/>
      <c r="G34" s="11"/>
      <c r="H34" s="12"/>
      <c r="I34" s="11"/>
      <c r="J34" s="11"/>
    </row>
    <row r="35" spans="4:10">
      <c r="D35" s="6"/>
      <c r="E35" s="8"/>
      <c r="F35" s="8"/>
      <c r="G35" s="8"/>
      <c r="H35" s="7"/>
      <c r="I35" s="6"/>
      <c r="J35" s="6"/>
    </row>
    <row r="36" spans="4:10">
      <c r="D36" s="6"/>
      <c r="E36" s="9"/>
      <c r="F36" s="8"/>
      <c r="G36" s="8"/>
      <c r="H36" s="7"/>
      <c r="I36" s="6"/>
      <c r="J36" s="6"/>
    </row>
    <row r="37" spans="4:10">
      <c r="D37" s="6"/>
      <c r="E37" s="8"/>
      <c r="F37" s="8"/>
      <c r="G37" s="8"/>
      <c r="H37" s="7"/>
      <c r="I37" s="6"/>
      <c r="J37" s="6"/>
    </row>
    <row r="38" spans="4:10">
      <c r="D38" s="10"/>
      <c r="E38" s="10"/>
      <c r="F38" s="10"/>
      <c r="G38" s="10"/>
      <c r="H38" s="10"/>
      <c r="I38" s="10"/>
      <c r="J38" s="10"/>
    </row>
  </sheetData>
  <sheetProtection algorithmName="SHA-512" hashValue="KlHym/PH0Vs7bXN5BxFVny68fifSLTHQEQ+6hi7rN/ej+1WeZwDONdxrAgKJdX+oaydqXWhQvTo0D/Wx32+qvA==" saltValue="BU/xeNnyi7I8KRKi5T+Tug==" spinCount="100000" sheet="1" objects="1" scenarios="1"/>
  <mergeCells count="21">
    <mergeCell ref="B27:C27"/>
    <mergeCell ref="B26:C26"/>
    <mergeCell ref="B25:C25"/>
    <mergeCell ref="B24:C24"/>
    <mergeCell ref="D32:J32"/>
    <mergeCell ref="B2:G2"/>
    <mergeCell ref="D33:J33"/>
    <mergeCell ref="D31:J31"/>
    <mergeCell ref="B3:K3"/>
    <mergeCell ref="B5:D9"/>
    <mergeCell ref="E5:H5"/>
    <mergeCell ref="K5:K9"/>
    <mergeCell ref="E7:H7"/>
    <mergeCell ref="E9:H9"/>
    <mergeCell ref="B22:D22"/>
    <mergeCell ref="B19:B20"/>
    <mergeCell ref="B30:C30"/>
    <mergeCell ref="B29:C29"/>
    <mergeCell ref="B23:C23"/>
    <mergeCell ref="B28:C28"/>
    <mergeCell ref="H4:K4"/>
  </mergeCells>
  <printOptions horizontalCentered="1"/>
  <pageMargins left="1.1417322834645669" right="0.51181102362204722" top="0.51181102362204722" bottom="0.70866141732283472" header="0.51181102362204722" footer="0.51181102362204722"/>
  <pageSetup paperSize="9" scale="78" orientation="portrait" horizontalDpi="4294967293" verticalDpi="4294967293" r:id="rId1"/>
  <headerFooter alignWithMargins="0">
    <oddFooter>&amp;L&amp;7CEA - arkusz organizacyjny na rok szkolny 2014/15    nr teczki: &amp;F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A00-000000000000}">
          <x14:formula1>
            <xm:f>słownik!$A$2:$A$64</xm:f>
          </x14:formula1>
          <xm:sqref>D23:D30</xm:sqref>
        </x14:dataValidation>
        <x14:dataValidation type="list" allowBlank="1" showInputMessage="1" showErrorMessage="1" xr:uid="{00000000-0002-0000-1A00-000001000000}">
          <x14:formula1>
            <xm:f>słownik!$M$50:$M$66</xm:f>
          </x14:formula1>
          <xm:sqref>H4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B1:M32"/>
  <sheetViews>
    <sheetView showGridLines="0" zoomScaleNormal="100" zoomScaleSheetLayoutView="100" workbookViewId="0">
      <selection activeCell="T34" sqref="T34"/>
    </sheetView>
  </sheetViews>
  <sheetFormatPr defaultColWidth="9.29296875" defaultRowHeight="12.7"/>
  <cols>
    <col min="1" max="1" width="9.29296875" style="5"/>
    <col min="2" max="3" width="4.41015625" style="5" customWidth="1"/>
    <col min="4" max="4" width="32.1171875" style="5" customWidth="1"/>
    <col min="5" max="8" width="6.703125" style="5" customWidth="1"/>
    <col min="9" max="9" width="9.41015625" style="5" customWidth="1"/>
    <col min="10" max="10" width="9.87890625" style="5" customWidth="1"/>
    <col min="11" max="11" width="10.5859375" style="5" customWidth="1"/>
    <col min="12" max="12" width="4.703125" style="5" customWidth="1"/>
    <col min="13" max="16384" width="9.29296875" style="5"/>
  </cols>
  <sheetData>
    <row r="1" spans="2:11" ht="17.7">
      <c r="B1" s="257"/>
      <c r="C1" s="257"/>
      <c r="D1" s="258" t="str">
        <f>' zestaw 1'!$C$1</f>
        <v>?</v>
      </c>
      <c r="E1" s="259"/>
      <c r="F1" s="259"/>
      <c r="G1" s="259"/>
      <c r="H1" s="259"/>
      <c r="I1" s="259"/>
      <c r="J1" s="259"/>
      <c r="K1" s="1251" t="s">
        <v>586</v>
      </c>
    </row>
    <row r="2" spans="2:11" ht="20.350000000000001">
      <c r="B2" s="318"/>
      <c r="C2" s="318"/>
      <c r="D2" s="2648" t="s">
        <v>539</v>
      </c>
      <c r="E2" s="2648"/>
      <c r="F2" s="2648"/>
      <c r="G2" s="2648"/>
      <c r="H2" s="2648"/>
      <c r="I2" s="1091" t="str">
        <f>wizyt!H4</f>
        <v>2021/2022</v>
      </c>
      <c r="J2" s="319"/>
      <c r="K2" s="319"/>
    </row>
    <row r="3" spans="2:11" ht="36.75" customHeight="1" thickBot="1">
      <c r="B3" s="2447" t="s">
        <v>320</v>
      </c>
      <c r="C3" s="2447"/>
      <c r="D3" s="2447"/>
      <c r="E3" s="2447"/>
      <c r="F3" s="2447"/>
      <c r="G3" s="2447"/>
      <c r="H3" s="2447"/>
      <c r="I3" s="2447"/>
      <c r="J3" s="2447"/>
      <c r="K3" s="2447"/>
    </row>
    <row r="4" spans="2:11" ht="12.75" customHeight="1">
      <c r="B4" s="2448" t="s">
        <v>264</v>
      </c>
      <c r="C4" s="2449"/>
      <c r="D4" s="2450"/>
      <c r="E4" s="2457" t="s">
        <v>41</v>
      </c>
      <c r="F4" s="2458"/>
      <c r="G4" s="2458"/>
      <c r="H4" s="2459"/>
      <c r="I4" s="235" t="s">
        <v>27</v>
      </c>
      <c r="J4" s="228" t="s">
        <v>43</v>
      </c>
      <c r="K4" s="2589" t="s">
        <v>100</v>
      </c>
    </row>
    <row r="5" spans="2:11" ht="12.75" customHeight="1">
      <c r="B5" s="2451"/>
      <c r="C5" s="2452"/>
      <c r="D5" s="2453"/>
      <c r="E5" s="95" t="s">
        <v>3</v>
      </c>
      <c r="F5" s="86" t="s">
        <v>4</v>
      </c>
      <c r="G5" s="86" t="s">
        <v>5</v>
      </c>
      <c r="H5" s="86" t="s">
        <v>7</v>
      </c>
      <c r="I5" s="236" t="s">
        <v>34</v>
      </c>
      <c r="J5" s="229" t="s">
        <v>34</v>
      </c>
      <c r="K5" s="2590"/>
    </row>
    <row r="6" spans="2:11" ht="12.75" customHeight="1">
      <c r="B6" s="2451"/>
      <c r="C6" s="2452"/>
      <c r="D6" s="2453"/>
      <c r="E6" s="2486" t="s">
        <v>37</v>
      </c>
      <c r="F6" s="2486"/>
      <c r="G6" s="2486"/>
      <c r="H6" s="2487"/>
      <c r="I6" s="237" t="s">
        <v>44</v>
      </c>
      <c r="J6" s="230" t="s">
        <v>45</v>
      </c>
      <c r="K6" s="2590"/>
    </row>
    <row r="7" spans="2:11" ht="12.75" customHeight="1">
      <c r="B7" s="2451"/>
      <c r="C7" s="2452"/>
      <c r="D7" s="2453"/>
      <c r="E7" s="616">
        <v>15</v>
      </c>
      <c r="F7" s="1081">
        <v>20</v>
      </c>
      <c r="G7" s="1081">
        <v>15</v>
      </c>
      <c r="H7" s="1081">
        <v>17</v>
      </c>
      <c r="I7" s="236" t="s">
        <v>38</v>
      </c>
      <c r="J7" s="229" t="s">
        <v>46</v>
      </c>
      <c r="K7" s="2590"/>
    </row>
    <row r="8" spans="2:11" ht="16.5" customHeight="1" thickBot="1">
      <c r="B8" s="2454"/>
      <c r="C8" s="2522"/>
      <c r="D8" s="2456"/>
      <c r="E8" s="2488" t="s">
        <v>39</v>
      </c>
      <c r="F8" s="2489"/>
      <c r="G8" s="2489"/>
      <c r="H8" s="2490"/>
      <c r="I8" s="238" t="s">
        <v>40</v>
      </c>
      <c r="J8" s="231" t="s">
        <v>40</v>
      </c>
      <c r="K8" s="2591"/>
    </row>
    <row r="9" spans="2:11" ht="27" customHeight="1" thickBot="1">
      <c r="B9" s="252"/>
      <c r="C9" s="602"/>
      <c r="D9" s="251" t="s">
        <v>247</v>
      </c>
      <c r="E9" s="516">
        <f>SUM(E11:E25)</f>
        <v>0</v>
      </c>
      <c r="F9" s="516">
        <f>SUM(F11:F25)</f>
        <v>0</v>
      </c>
      <c r="G9" s="516">
        <f>SUM(G11:G25)</f>
        <v>0</v>
      </c>
      <c r="H9" s="516">
        <f>SUM(H11:H25)</f>
        <v>0</v>
      </c>
      <c r="I9" s="992">
        <f>SUM(E9:H9)</f>
        <v>0</v>
      </c>
      <c r="J9" s="518">
        <f>SUM(J11:J25)</f>
        <v>0</v>
      </c>
      <c r="K9" s="256"/>
    </row>
    <row r="10" spans="2:11" s="94" customFormat="1" ht="14.25" customHeight="1">
      <c r="B10" s="2574" t="s">
        <v>478</v>
      </c>
      <c r="C10" s="2651" t="s">
        <v>477</v>
      </c>
      <c r="D10" s="2652"/>
      <c r="E10" s="1010"/>
      <c r="F10" s="1010"/>
      <c r="G10" s="1010"/>
      <c r="H10" s="1010"/>
      <c r="I10" s="1011"/>
      <c r="J10" s="1012"/>
      <c r="K10" s="1009"/>
    </row>
    <row r="11" spans="2:11" s="94" customFormat="1" ht="14.25" customHeight="1">
      <c r="B11" s="2575"/>
      <c r="C11" s="668">
        <v>1</v>
      </c>
      <c r="D11" s="779"/>
      <c r="E11" s="547"/>
      <c r="F11" s="547"/>
      <c r="G11" s="547"/>
      <c r="H11" s="548"/>
      <c r="I11" s="552">
        <f>SUM(E11:H11)/2</f>
        <v>0</v>
      </c>
      <c r="J11" s="553">
        <f>E11*$E$7+F11*$F$7+G11*$G$7+H11*$H$7</f>
        <v>0</v>
      </c>
      <c r="K11" s="591"/>
    </row>
    <row r="12" spans="2:11" s="94" customFormat="1" ht="14.25" customHeight="1">
      <c r="B12" s="2575"/>
      <c r="C12" s="668">
        <v>2</v>
      </c>
      <c r="D12" s="779"/>
      <c r="E12" s="547"/>
      <c r="F12" s="547"/>
      <c r="G12" s="547"/>
      <c r="H12" s="548"/>
      <c r="I12" s="552">
        <f t="shared" ref="I12:I24" si="0">SUM(E12:H12)/2</f>
        <v>0</v>
      </c>
      <c r="J12" s="553">
        <f t="shared" ref="J12:J23" si="1">E12*$E$7+F12*$F$7+G12*$G$7+H12*$H$7</f>
        <v>0</v>
      </c>
      <c r="K12" s="591"/>
    </row>
    <row r="13" spans="2:11" s="94" customFormat="1" ht="14.25" customHeight="1">
      <c r="B13" s="2575"/>
      <c r="C13" s="668">
        <v>3</v>
      </c>
      <c r="D13" s="779"/>
      <c r="E13" s="547"/>
      <c r="F13" s="547"/>
      <c r="G13" s="547"/>
      <c r="H13" s="548"/>
      <c r="I13" s="552">
        <f t="shared" si="0"/>
        <v>0</v>
      </c>
      <c r="J13" s="553">
        <f t="shared" si="1"/>
        <v>0</v>
      </c>
      <c r="K13" s="591"/>
    </row>
    <row r="14" spans="2:11" s="94" customFormat="1" ht="14.25" customHeight="1">
      <c r="B14" s="2575"/>
      <c r="C14" s="668">
        <v>4</v>
      </c>
      <c r="D14" s="779"/>
      <c r="E14" s="547"/>
      <c r="F14" s="547"/>
      <c r="G14" s="547"/>
      <c r="H14" s="548"/>
      <c r="I14" s="552">
        <f t="shared" si="0"/>
        <v>0</v>
      </c>
      <c r="J14" s="553">
        <f t="shared" si="1"/>
        <v>0</v>
      </c>
      <c r="K14" s="591"/>
    </row>
    <row r="15" spans="2:11" s="94" customFormat="1" ht="14.25" customHeight="1">
      <c r="B15" s="2575"/>
      <c r="C15" s="668">
        <v>5</v>
      </c>
      <c r="D15" s="779"/>
      <c r="E15" s="547"/>
      <c r="F15" s="547"/>
      <c r="G15" s="547"/>
      <c r="H15" s="548"/>
      <c r="I15" s="552">
        <f t="shared" si="0"/>
        <v>0</v>
      </c>
      <c r="J15" s="553">
        <f>E15*$E$7+F15*$F$7+G15*$G$7+H15*$H$7</f>
        <v>0</v>
      </c>
      <c r="K15" s="591"/>
    </row>
    <row r="16" spans="2:11" s="94" customFormat="1" ht="14.25" customHeight="1">
      <c r="B16" s="2575"/>
      <c r="C16" s="668">
        <v>6</v>
      </c>
      <c r="D16" s="779"/>
      <c r="E16" s="547"/>
      <c r="F16" s="547"/>
      <c r="G16" s="547"/>
      <c r="H16" s="548"/>
      <c r="I16" s="552">
        <f t="shared" si="0"/>
        <v>0</v>
      </c>
      <c r="J16" s="553">
        <f t="shared" si="1"/>
        <v>0</v>
      </c>
      <c r="K16" s="591"/>
    </row>
    <row r="17" spans="2:13" s="94" customFormat="1" ht="14.25" customHeight="1">
      <c r="B17" s="2575"/>
      <c r="C17" s="668">
        <v>7</v>
      </c>
      <c r="D17" s="779"/>
      <c r="E17" s="547"/>
      <c r="F17" s="547"/>
      <c r="G17" s="547"/>
      <c r="H17" s="548"/>
      <c r="I17" s="552">
        <f t="shared" si="0"/>
        <v>0</v>
      </c>
      <c r="J17" s="553">
        <f t="shared" si="1"/>
        <v>0</v>
      </c>
      <c r="K17" s="591"/>
    </row>
    <row r="18" spans="2:13" s="94" customFormat="1" ht="14.25" customHeight="1">
      <c r="B18" s="2575"/>
      <c r="C18" s="2653" t="s">
        <v>479</v>
      </c>
      <c r="D18" s="2654"/>
      <c r="E18" s="1013"/>
      <c r="F18" s="1013"/>
      <c r="G18" s="1013"/>
      <c r="H18" s="1013"/>
      <c r="I18" s="552"/>
      <c r="J18" s="553"/>
      <c r="K18" s="901"/>
    </row>
    <row r="19" spans="2:13" s="94" customFormat="1" ht="14.25" customHeight="1">
      <c r="B19" s="2575"/>
      <c r="C19" s="668">
        <v>1</v>
      </c>
      <c r="D19" s="779"/>
      <c r="E19" s="547"/>
      <c r="F19" s="547"/>
      <c r="G19" s="547"/>
      <c r="H19" s="548"/>
      <c r="I19" s="552">
        <f t="shared" si="0"/>
        <v>0</v>
      </c>
      <c r="J19" s="553">
        <f t="shared" si="1"/>
        <v>0</v>
      </c>
      <c r="K19" s="591"/>
    </row>
    <row r="20" spans="2:13" s="94" customFormat="1" ht="14.25" customHeight="1">
      <c r="B20" s="2575"/>
      <c r="C20" s="668">
        <v>2</v>
      </c>
      <c r="D20" s="779"/>
      <c r="E20" s="547"/>
      <c r="F20" s="547"/>
      <c r="G20" s="547"/>
      <c r="H20" s="548"/>
      <c r="I20" s="552">
        <f t="shared" si="0"/>
        <v>0</v>
      </c>
      <c r="J20" s="553">
        <f t="shared" si="1"/>
        <v>0</v>
      </c>
      <c r="K20" s="591"/>
    </row>
    <row r="21" spans="2:13" s="94" customFormat="1" ht="14.25" customHeight="1">
      <c r="B21" s="2575"/>
      <c r="C21" s="668">
        <v>3</v>
      </c>
      <c r="D21" s="779"/>
      <c r="E21" s="547"/>
      <c r="F21" s="547"/>
      <c r="G21" s="547"/>
      <c r="H21" s="548"/>
      <c r="I21" s="552">
        <f t="shared" si="0"/>
        <v>0</v>
      </c>
      <c r="J21" s="553">
        <f t="shared" si="1"/>
        <v>0</v>
      </c>
      <c r="K21" s="591"/>
    </row>
    <row r="22" spans="2:13" s="94" customFormat="1" ht="14.25" customHeight="1">
      <c r="B22" s="2575"/>
      <c r="C22" s="668">
        <v>4</v>
      </c>
      <c r="D22" s="779"/>
      <c r="E22" s="547"/>
      <c r="F22" s="547"/>
      <c r="G22" s="547"/>
      <c r="H22" s="548"/>
      <c r="I22" s="552">
        <f t="shared" si="0"/>
        <v>0</v>
      </c>
      <c r="J22" s="553">
        <f t="shared" si="1"/>
        <v>0</v>
      </c>
      <c r="K22" s="591"/>
    </row>
    <row r="23" spans="2:13" s="94" customFormat="1" ht="14.25" customHeight="1">
      <c r="B23" s="2575"/>
      <c r="C23" s="668">
        <v>5</v>
      </c>
      <c r="D23" s="779"/>
      <c r="E23" s="547"/>
      <c r="F23" s="547"/>
      <c r="G23" s="547"/>
      <c r="H23" s="548"/>
      <c r="I23" s="552">
        <f t="shared" si="0"/>
        <v>0</v>
      </c>
      <c r="J23" s="553">
        <f t="shared" si="1"/>
        <v>0</v>
      </c>
      <c r="K23" s="591"/>
    </row>
    <row r="24" spans="2:13" s="94" customFormat="1" ht="14.25" customHeight="1">
      <c r="B24" s="2575"/>
      <c r="C24" s="668">
        <v>6</v>
      </c>
      <c r="D24" s="779"/>
      <c r="E24" s="547"/>
      <c r="F24" s="547"/>
      <c r="G24" s="547"/>
      <c r="H24" s="548"/>
      <c r="I24" s="552">
        <f t="shared" si="0"/>
        <v>0</v>
      </c>
      <c r="J24" s="553">
        <f>E24*$E$7+F24*$F$7+G24*$G$7+H24*$H$7</f>
        <v>0</v>
      </c>
      <c r="K24" s="591"/>
      <c r="L24" s="2649"/>
      <c r="M24" s="2649"/>
    </row>
    <row r="25" spans="2:13" s="94" customFormat="1" ht="14.25" customHeight="1">
      <c r="B25" s="2650"/>
      <c r="C25" s="925">
        <v>7</v>
      </c>
      <c r="D25" s="949"/>
      <c r="E25" s="644"/>
      <c r="F25" s="644"/>
      <c r="G25" s="644"/>
      <c r="H25" s="912"/>
      <c r="I25" s="651">
        <f>SUM(E25:H25)/2</f>
        <v>0</v>
      </c>
      <c r="J25" s="645">
        <f>E25*$E$7+F25*$F$7+G25*$G$7+H25*$H$7</f>
        <v>0</v>
      </c>
      <c r="K25" s="662"/>
      <c r="L25" s="2649"/>
      <c r="M25" s="2649"/>
    </row>
    <row r="26" spans="2:13">
      <c r="D26" s="2442"/>
      <c r="E26" s="2443"/>
      <c r="F26" s="2443"/>
      <c r="G26" s="2443"/>
      <c r="H26" s="2443"/>
      <c r="I26" s="2444"/>
      <c r="J26" s="2444"/>
    </row>
    <row r="27" spans="2:13">
      <c r="D27" s="2445"/>
      <c r="E27" s="2443"/>
      <c r="F27" s="2443"/>
      <c r="G27" s="2443"/>
      <c r="H27" s="2443"/>
      <c r="I27" s="2443"/>
      <c r="J27" s="2443"/>
    </row>
    <row r="28" spans="2:13">
      <c r="D28" s="11"/>
      <c r="E28" s="11"/>
      <c r="F28" s="11"/>
      <c r="G28" s="11"/>
      <c r="H28" s="12"/>
      <c r="I28" s="11"/>
      <c r="J28" s="11"/>
    </row>
    <row r="29" spans="2:13">
      <c r="D29" s="6"/>
      <c r="E29" s="8"/>
      <c r="F29" s="8"/>
      <c r="G29" s="8"/>
      <c r="H29" s="7"/>
      <c r="I29" s="6"/>
      <c r="J29" s="6"/>
    </row>
    <row r="30" spans="2:13">
      <c r="D30" s="6"/>
      <c r="E30" s="9"/>
      <c r="F30" s="8"/>
      <c r="G30" s="8"/>
      <c r="H30" s="7"/>
      <c r="I30" s="6"/>
      <c r="J30" s="6"/>
    </row>
    <row r="31" spans="2:13">
      <c r="D31" s="6"/>
      <c r="E31" s="8"/>
      <c r="F31" s="8"/>
      <c r="G31" s="8"/>
      <c r="H31" s="7"/>
      <c r="I31" s="6"/>
      <c r="J31" s="6"/>
    </row>
    <row r="32" spans="2:13">
      <c r="D32" s="10"/>
      <c r="E32" s="10"/>
      <c r="F32" s="10"/>
      <c r="G32" s="10"/>
      <c r="H32" s="10"/>
      <c r="I32" s="10"/>
      <c r="J32" s="10"/>
    </row>
  </sheetData>
  <sheetProtection algorithmName="SHA-512" hashValue="lE/fK4bF+1i3xAaYPduI0sK0beXquvreTswfazgmc11VrXwbhe8nwqPkoDl++hU1hdivdmWYT/lzDQiSY4s0nA==" saltValue="KEELINU2ZV/JWM7FMfTafw==" spinCount="100000" sheet="1" objects="1" scenarios="1"/>
  <mergeCells count="13">
    <mergeCell ref="D27:J27"/>
    <mergeCell ref="D2:H2"/>
    <mergeCell ref="D26:J26"/>
    <mergeCell ref="L24:M25"/>
    <mergeCell ref="B10:B25"/>
    <mergeCell ref="C10:D10"/>
    <mergeCell ref="C18:D18"/>
    <mergeCell ref="B3:K3"/>
    <mergeCell ref="B4:D8"/>
    <mergeCell ref="E4:H4"/>
    <mergeCell ref="K4:K8"/>
    <mergeCell ref="E6:H6"/>
    <mergeCell ref="E8:H8"/>
  </mergeCells>
  <printOptions horizontalCentered="1"/>
  <pageMargins left="1.1417322834645669" right="0.11811023622047245" top="0.51181102362204722" bottom="0.70866141732283472" header="0.51181102362204722" footer="0.51181102362204722"/>
  <pageSetup paperSize="9" scale="84" orientation="portrait" horizontalDpi="4294967293" verticalDpi="4294967293" r:id="rId1"/>
  <headerFooter alignWithMargins="0">
    <oddFooter>&amp;L&amp;7CEA - arkusz organizacyjny na rok szkolny 2014/15    nr teczki: &amp;F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słownik!$A$2:$A$64</xm:f>
          </x14:formula1>
          <xm:sqref>D11:D17 D19:D25</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85"/>
  <sheetViews>
    <sheetView showGridLines="0" view="pageBreakPreview" topLeftCell="C50" zoomScale="70" zoomScaleNormal="90" zoomScaleSheetLayoutView="70" workbookViewId="0">
      <selection activeCell="Q30" sqref="Q30"/>
    </sheetView>
  </sheetViews>
  <sheetFormatPr defaultColWidth="9.1171875" defaultRowHeight="12.7"/>
  <cols>
    <col min="1" max="1" width="9.1171875" style="467"/>
    <col min="2" max="2" width="5.41015625" style="470" customWidth="1"/>
    <col min="3" max="3" width="42.29296875" style="467" customWidth="1"/>
    <col min="4" max="4" width="26.1171875" style="467" hidden="1" customWidth="1"/>
    <col min="5" max="5" width="16.87890625" style="467" customWidth="1"/>
    <col min="6" max="6" width="11.41015625" style="467" customWidth="1"/>
    <col min="7" max="7" width="2.703125" style="467" customWidth="1"/>
    <col min="8" max="8" width="41.87890625" style="467" customWidth="1"/>
    <col min="9" max="9" width="9.41015625" style="467" customWidth="1"/>
    <col min="10" max="10" width="9.1171875" style="467"/>
    <col min="11" max="11" width="10.41015625" style="467" customWidth="1"/>
    <col min="12" max="12" width="10.5859375" style="467" customWidth="1"/>
    <col min="13" max="13" width="9.1171875" style="467" customWidth="1"/>
    <col min="14" max="16384" width="9.1171875" style="467"/>
  </cols>
  <sheetData>
    <row r="1" spans="1:13" ht="21.75" customHeight="1">
      <c r="A1" s="18"/>
      <c r="B1" s="272"/>
      <c r="C1" s="1385">
        <f>wizyt!B1</f>
        <v>0</v>
      </c>
      <c r="D1" s="1386"/>
      <c r="E1" s="1508" t="str">
        <f>wizyt!D1</f>
        <v>.</v>
      </c>
      <c r="F1" s="18"/>
      <c r="G1" s="18"/>
      <c r="H1" s="18"/>
      <c r="I1" s="18"/>
      <c r="J1" s="18"/>
      <c r="K1" s="18"/>
      <c r="L1" s="18"/>
    </row>
    <row r="2" spans="1:13" ht="20">
      <c r="A2" s="18"/>
      <c r="B2" s="272"/>
      <c r="C2" s="331" t="s">
        <v>214</v>
      </c>
      <c r="D2" s="211"/>
      <c r="E2" s="443" t="str">
        <f>' zestaw 1'!C1</f>
        <v>?</v>
      </c>
      <c r="F2" s="18"/>
      <c r="G2" s="18"/>
      <c r="H2" s="2663" t="s">
        <v>253</v>
      </c>
      <c r="I2" s="2663"/>
      <c r="J2" s="2663"/>
      <c r="K2" s="2663"/>
      <c r="L2" s="2663"/>
    </row>
    <row r="3" spans="1:13" ht="20.7">
      <c r="A3" s="18"/>
      <c r="B3" s="272"/>
      <c r="C3" s="331" t="s">
        <v>213</v>
      </c>
      <c r="D3" s="211"/>
      <c r="E3" s="332" t="str">
        <f>wizyt!H4</f>
        <v>2021/2022</v>
      </c>
      <c r="F3" s="18"/>
      <c r="G3" s="18"/>
      <c r="H3" s="337" t="s">
        <v>254</v>
      </c>
      <c r="I3" s="337" t="s">
        <v>258</v>
      </c>
      <c r="J3" s="337" t="s">
        <v>261</v>
      </c>
      <c r="K3" s="337" t="s">
        <v>259</v>
      </c>
      <c r="L3" s="337" t="s">
        <v>260</v>
      </c>
    </row>
    <row r="4" spans="1:13" s="468" customFormat="1" ht="27" customHeight="1">
      <c r="A4" s="333"/>
      <c r="B4" s="2663" t="s">
        <v>212</v>
      </c>
      <c r="C4" s="2663"/>
      <c r="D4" s="2663"/>
      <c r="E4" s="2663"/>
      <c r="F4" s="2663"/>
      <c r="G4" s="333"/>
      <c r="H4" s="343" t="s">
        <v>255</v>
      </c>
      <c r="I4" s="463">
        <f>COUNTIF(pedag!E5:E721,"k")</f>
        <v>0</v>
      </c>
      <c r="J4" s="464" t="str">
        <f>IF(I4+K4=0,"",I4/(I4+K4))</f>
        <v/>
      </c>
      <c r="K4" s="463">
        <f>COUNTIF(pedag!E5:E721,"m")</f>
        <v>0</v>
      </c>
      <c r="L4" s="464" t="str">
        <f>IF(I4+K4=0,"",K4/(I4+K4))</f>
        <v/>
      </c>
    </row>
    <row r="5" spans="1:13" ht="22.5" customHeight="1">
      <c r="A5" s="18"/>
      <c r="B5" s="1831" t="s">
        <v>1</v>
      </c>
      <c r="C5" s="335" t="s">
        <v>92</v>
      </c>
      <c r="D5" s="334"/>
      <c r="E5" s="336" t="s">
        <v>268</v>
      </c>
      <c r="F5" s="515" t="s">
        <v>116</v>
      </c>
      <c r="G5" s="18"/>
      <c r="H5" s="343" t="s">
        <v>256</v>
      </c>
      <c r="I5" s="463">
        <f>COUNTIF('adm.i obs.'!E6:E15,"k")</f>
        <v>0</v>
      </c>
      <c r="J5" s="464" t="str">
        <f>IF(I5+K5=0,"",I5/(I5+K5))</f>
        <v/>
      </c>
      <c r="K5" s="463">
        <f>COUNTIF('adm.i obs.'!E6:E15,"m")</f>
        <v>0</v>
      </c>
      <c r="L5" s="464" t="str">
        <f>IF(I5+K5=0,"",K5/(I5+K5))</f>
        <v/>
      </c>
    </row>
    <row r="6" spans="1:13" ht="14">
      <c r="A6" s="338"/>
      <c r="B6" s="1570">
        <v>1</v>
      </c>
      <c r="C6" s="340" t="str">
        <f>słownik!A3</f>
        <v>Biblioteka</v>
      </c>
      <c r="D6" s="341" t="str">
        <f>słownik!B3</f>
        <v>biblioteka</v>
      </c>
      <c r="E6" s="342">
        <f>SUMIF(pedag!M$5:M$721,D6,pedag!P$5:P$721)+SUMIF(pedag!M$5:M$721,D6,pedag!Q$5:Q$721)+SUMIF(pedag!M$5:M$721,D6,pedag!R$5:R$721)+SUMIF(pedag!M$5:M$721,D6,pedag!S$5:S$721)+SUMIF(pedag!M$5:M$721,D6,pedag!U$5:U$721)+SUMIF(pedag!M$5:M$721,D6,pedag!T$5:T$721)+SUMIF(pedag!M$5:M$721,D6,pedag!V$5:V$721)</f>
        <v>0</v>
      </c>
      <c r="F6" s="412">
        <f>SUMIF(pedag!$M$5:$M$721,D6,pedag!$AC$5:$AC$721)</f>
        <v>0</v>
      </c>
      <c r="G6" s="18"/>
      <c r="H6" s="343" t="s">
        <v>257</v>
      </c>
      <c r="I6" s="463">
        <f>COUNTIF('adm.i obs.'!E17:E39,"k")</f>
        <v>0</v>
      </c>
      <c r="J6" s="464" t="str">
        <f>IF(I6+K6=0,"",I6/(I6+K6))</f>
        <v/>
      </c>
      <c r="K6" s="463">
        <f>COUNTIF('adm.i obs.'!E17:E39,"m")</f>
        <v>0</v>
      </c>
      <c r="L6" s="464" t="str">
        <f>IF(I6+K6=0,"",K6/(I6+K6))</f>
        <v/>
      </c>
      <c r="M6" s="469"/>
    </row>
    <row r="7" spans="1:13" ht="14">
      <c r="A7" s="338"/>
      <c r="B7" s="339">
        <v>2</v>
      </c>
      <c r="C7" s="340" t="str">
        <f>słownik!A4</f>
        <v>Biologia</v>
      </c>
      <c r="D7" s="341" t="str">
        <f>słownik!B4</f>
        <v>biologia</v>
      </c>
      <c r="E7" s="342">
        <f>SUMIF(pedag!M$5:M$721,D7,pedag!P$5:P$721)+SUMIF(pedag!M$5:M$721,D7,pedag!Q$5:Q$721)+SUMIF(pedag!M$5:M$721,D7,pedag!R$5:R$721)+SUMIF(pedag!M$5:M$721,D7,pedag!S$5:S$721)+SUMIF(pedag!M$5:M$721,D7,pedag!U$5:U$721)+SUMIF(pedag!M$5:M$721,D7,pedag!T$5:T$721)+SUMIF(pedag!M$5:M$721,D7,pedag!V$5:V$721)</f>
        <v>0</v>
      </c>
      <c r="F7" s="412">
        <f>SUMIF(pedag!$M$5:$M$721,D7,pedag!$AC$5:$AC$721)</f>
        <v>0</v>
      </c>
      <c r="G7" s="18"/>
      <c r="H7" s="349" t="s">
        <v>262</v>
      </c>
      <c r="I7" s="1760">
        <f>SUM(I4:I6)</f>
        <v>0</v>
      </c>
      <c r="J7" s="1761" t="str">
        <f>IF(I7+K7=0,"",I7/(I7+K7))</f>
        <v/>
      </c>
      <c r="K7" s="1760">
        <f>SUM(K4:K6)</f>
        <v>0</v>
      </c>
      <c r="L7" s="1761" t="str">
        <f>IF(I7+K7=0,"",K7/(I7+K7))</f>
        <v/>
      </c>
      <c r="M7" s="469"/>
    </row>
    <row r="8" spans="1:13" ht="14">
      <c r="A8" s="338"/>
      <c r="B8" s="1570">
        <v>3</v>
      </c>
      <c r="C8" s="340" t="str">
        <f>słownik!A5</f>
        <v xml:space="preserve">Chemia </v>
      </c>
      <c r="D8" s="341" t="str">
        <f>słownik!B5</f>
        <v xml:space="preserve">chemia </v>
      </c>
      <c r="E8" s="342">
        <f>SUMIF(pedag!M$5:M$721,D8,pedag!P$5:P$721)+SUMIF(pedag!M$5:M$721,D8,pedag!Q$5:Q$721)+SUMIF(pedag!M$5:M$721,D8,pedag!R$5:R$721)+SUMIF(pedag!M$5:M$721,D8,pedag!S$5:S$721)+SUMIF(pedag!M$5:M$721,D8,pedag!U$5:U$721)+SUMIF(pedag!M$5:M$721,D8,pedag!T$5:T$721)+SUMIF(pedag!M$5:M$721,D8,pedag!V$5:V$721)</f>
        <v>0</v>
      </c>
      <c r="F8" s="412">
        <f>SUMIF(pedag!$M$5:$M$721,D8,pedag!$AC$5:$AC$721)</f>
        <v>0</v>
      </c>
      <c r="G8" s="18"/>
      <c r="H8" s="18"/>
      <c r="I8" s="18"/>
      <c r="J8" s="18"/>
      <c r="K8" s="18"/>
      <c r="L8" s="18"/>
      <c r="M8" s="469"/>
    </row>
    <row r="9" spans="1:13" ht="15.35">
      <c r="A9" s="338"/>
      <c r="B9" s="339">
        <v>4</v>
      </c>
      <c r="C9" s="340" t="str">
        <f>słownik!A6</f>
        <v>Edukacja dla bezpieczeństwa</v>
      </c>
      <c r="D9" s="341" t="str">
        <f>słownik!B6</f>
        <v>edukacja dla bezpieczeństwa</v>
      </c>
      <c r="E9" s="342">
        <f>SUMIF(pedag!M$5:M$721,D9,pedag!P$5:P$721)+SUMIF(pedag!M$5:M$721,D9,pedag!Q$5:Q$721)+SUMIF(pedag!M$5:M$721,D9,pedag!R$5:R$721)+SUMIF(pedag!M$5:M$721,D9,pedag!S$5:S$721)+SUMIF(pedag!M$5:M$721,D9,pedag!U$5:U$721)+SUMIF(pedag!M$5:M$721,D9,pedag!T$5:T$721)+SUMIF(pedag!M$5:M$721,D9,pedag!V$5:V$721)</f>
        <v>0</v>
      </c>
      <c r="F9" s="412">
        <f>SUMIF(pedag!$M$5:$M$721,D9,pedag!$AC$5:$AC$721)</f>
        <v>0</v>
      </c>
      <c r="G9" s="18"/>
      <c r="H9" s="2666" t="s">
        <v>182</v>
      </c>
      <c r="I9" s="2666"/>
      <c r="J9" s="2666"/>
      <c r="K9" s="2666"/>
      <c r="L9" s="2666"/>
      <c r="M9" s="469"/>
    </row>
    <row r="10" spans="1:13" ht="14">
      <c r="A10" s="338"/>
      <c r="B10" s="1570">
        <v>5</v>
      </c>
      <c r="C10" s="340" t="str">
        <f>słownik!A7</f>
        <v>Ekonomia w praktyce</v>
      </c>
      <c r="D10" s="341" t="str">
        <f>słownik!B7</f>
        <v>ekonomia w praktyce</v>
      </c>
      <c r="E10" s="342">
        <f>SUMIF(pedag!M$5:M$721,D10,pedag!P$5:P$721)+SUMIF(pedag!M$5:M$721,D10,pedag!Q$5:Q$721)+SUMIF(pedag!M$5:M$721,D10,pedag!R$5:R$721)+SUMIF(pedag!M$5:M$721,D10,pedag!S$5:S$721)+SUMIF(pedag!M$5:M$721,D10,pedag!U$5:U$721)+SUMIF(pedag!M$5:M$721,D10,pedag!T$5:T$721)+SUMIF(pedag!M$5:M$721,D10,pedag!V$5:V$721)</f>
        <v>0</v>
      </c>
      <c r="F10" s="412">
        <f>SUMIF(pedag!$M$5:$M$721,D10,pedag!$AC$5:$AC$721)</f>
        <v>0</v>
      </c>
      <c r="G10" s="18"/>
      <c r="J10" s="345" t="s">
        <v>255</v>
      </c>
      <c r="K10" s="346" t="s">
        <v>266</v>
      </c>
      <c r="L10" s="345" t="s">
        <v>27</v>
      </c>
    </row>
    <row r="11" spans="1:13" ht="14">
      <c r="A11" s="338"/>
      <c r="B11" s="339">
        <v>6</v>
      </c>
      <c r="C11" s="340" t="str">
        <f>słownik!A8</f>
        <v>Etyka</v>
      </c>
      <c r="D11" s="341" t="str">
        <f>słownik!B8</f>
        <v>etyka</v>
      </c>
      <c r="E11" s="342">
        <f>SUMIF(pedag!M$5:M$721,D11,pedag!P$5:P$721)+SUMIF(pedag!M$5:M$721,D11,pedag!Q$5:Q$721)+SUMIF(pedag!M$5:M$721,D11,pedag!R$5:R$721)+SUMIF(pedag!M$5:M$721,D11,pedag!S$5:S$721)+SUMIF(pedag!M$5:M$721,D11,pedag!U$5:U$721)+SUMIF(pedag!M$5:M$721,D11,pedag!T$5:T$721)+SUMIF(pedag!M$5:M$721,D11,pedag!V$5:V$721)</f>
        <v>0</v>
      </c>
      <c r="F11" s="412">
        <f>SUMIF(pedag!$M$5:$M$721,D11,pedag!$AC$5:$AC$721)</f>
        <v>0</v>
      </c>
      <c r="G11" s="18"/>
      <c r="H11" s="2667" t="s">
        <v>193</v>
      </c>
      <c r="I11" s="2667"/>
      <c r="J11" s="451">
        <f>COUNTIF(pedag!J$5:J$721,"in")</f>
        <v>0</v>
      </c>
      <c r="K11" s="451">
        <f>COUNTIF('adm.i obs.'!I6:I39,"in")</f>
        <v>0</v>
      </c>
      <c r="L11" s="451">
        <f>SUM(J11:K11)</f>
        <v>0</v>
      </c>
    </row>
    <row r="12" spans="1:13" ht="14">
      <c r="A12" s="338"/>
      <c r="B12" s="1570">
        <v>7</v>
      </c>
      <c r="C12" s="340" t="str">
        <f>słownik!A9</f>
        <v>Filozofia</v>
      </c>
      <c r="D12" s="341" t="str">
        <f>słownik!B9</f>
        <v>filozofia</v>
      </c>
      <c r="E12" s="342">
        <f>SUMIF(pedag!M$5:M$721,D12,pedag!P$5:P$721)+SUMIF(pedag!M$5:M$721,D12,pedag!Q$5:Q$721)+SUMIF(pedag!M$5:M$721,D12,pedag!R$5:R$721)+SUMIF(pedag!M$5:M$721,D12,pedag!S$5:S$721)+SUMIF(pedag!M$5:M$721,D12,pedag!U$5:U$721)+SUMIF(pedag!M$5:M$721,D12,pedag!T$5:T$721)+SUMIF(pedag!M$5:M$721,D12,pedag!V$5:V$721)</f>
        <v>0</v>
      </c>
      <c r="F12" s="412">
        <f>SUMIF(pedag!$M$5:$M$721,D12,pedag!$AC$5:$AC$721)</f>
        <v>0</v>
      </c>
      <c r="G12" s="18"/>
      <c r="H12" s="2667" t="s">
        <v>183</v>
      </c>
      <c r="I12" s="2667"/>
      <c r="J12" s="451">
        <f>COUNTIF(pedag!J$5:J$721,"uo")</f>
        <v>0</v>
      </c>
      <c r="K12" s="451">
        <f>COUNTIF('adm.i obs.'!I6:I39,"uo")</f>
        <v>0</v>
      </c>
      <c r="L12" s="451">
        <f>SUM(J12:K12)</f>
        <v>0</v>
      </c>
    </row>
    <row r="13" spans="1:13" ht="14">
      <c r="A13" s="338"/>
      <c r="B13" s="339">
        <v>8</v>
      </c>
      <c r="C13" s="340" t="str">
        <f>słownik!A10</f>
        <v xml:space="preserve">Fizyka </v>
      </c>
      <c r="D13" s="341" t="str">
        <f>słownik!B10</f>
        <v>fizyka</v>
      </c>
      <c r="E13" s="342">
        <f>SUMIF(pedag!M$5:M$721,D13,pedag!P$5:P$721)+SUMIF(pedag!M$5:M$721,D13,pedag!Q$5:Q$721)+SUMIF(pedag!M$5:M$721,D13,pedag!R$5:R$721)+SUMIF(pedag!M$5:M$721,D13,pedag!S$5:S$721)+SUMIF(pedag!M$5:M$721,D13,pedag!U$5:U$721)+SUMIF(pedag!M$5:M$721,D13,pedag!T$5:T$721)+SUMIF(pedag!M$5:M$721,D13,pedag!V$5:V$721)</f>
        <v>0</v>
      </c>
      <c r="F13" s="412">
        <f>SUMIF(pedag!$M$5:$M$721,D13,pedag!$AC$5:$AC$721)</f>
        <v>0</v>
      </c>
      <c r="G13" s="18"/>
      <c r="H13" s="2664" t="s">
        <v>184</v>
      </c>
      <c r="I13" s="2668"/>
      <c r="J13" s="451">
        <f>COUNTIF(pedag!J$5:J$721,"un")</f>
        <v>0</v>
      </c>
      <c r="K13" s="451">
        <f>COUNTIF('adm.i obs.'!I6:I39,"un")</f>
        <v>0</v>
      </c>
      <c r="L13" s="451">
        <f>SUM(J13:K13)</f>
        <v>0</v>
      </c>
      <c r="M13" s="469"/>
    </row>
    <row r="14" spans="1:13" ht="14">
      <c r="A14" s="338"/>
      <c r="B14" s="1570">
        <v>9</v>
      </c>
      <c r="C14" s="340" t="str">
        <f>słownik!A11</f>
        <v>Geografia</v>
      </c>
      <c r="D14" s="341" t="str">
        <f>słownik!B11</f>
        <v>geografia</v>
      </c>
      <c r="E14" s="342">
        <f>SUMIF(pedag!M$5:M$721,D14,pedag!P$5:P$721)+SUMIF(pedag!M$5:M$721,D14,pedag!Q$5:Q$721)+SUMIF(pedag!M$5:M$721,D14,pedag!R$5:R$721)+SUMIF(pedag!M$5:M$721,D14,pedag!S$5:S$721)+SUMIF(pedag!M$5:M$721,D14,pedag!U$5:U$721)+SUMIF(pedag!M$5:M$721,D14,pedag!T$5:T$721)+SUMIF(pedag!M$5:M$721,D14,pedag!V$5:V$721)</f>
        <v>0</v>
      </c>
      <c r="F14" s="412">
        <f>SUMIF(pedag!$M$5:$M$721,D14,pedag!$AC$5:$AC$721)</f>
        <v>0</v>
      </c>
      <c r="G14" s="18"/>
      <c r="H14" s="2664" t="s">
        <v>185</v>
      </c>
      <c r="I14" s="2665"/>
      <c r="J14" s="451">
        <f>COUNTIF(pedag!J$5:J$721,"m")</f>
        <v>0</v>
      </c>
      <c r="K14" s="451">
        <f>COUNTIF('adm.i obs.'!I6:I39,"m")</f>
        <v>0</v>
      </c>
      <c r="L14" s="451">
        <f>SUM(J14:K14)</f>
        <v>0</v>
      </c>
      <c r="M14" s="469"/>
    </row>
    <row r="15" spans="1:13" ht="14">
      <c r="A15" s="338"/>
      <c r="B15" s="339">
        <v>10</v>
      </c>
      <c r="C15" s="340" t="str">
        <f>słownik!A12</f>
        <v>Historia</v>
      </c>
      <c r="D15" s="341" t="str">
        <f>słownik!B12</f>
        <v>historia</v>
      </c>
      <c r="E15" s="342">
        <f>SUMIF(pedag!M$5:M$721,D15,pedag!P$5:P$721)+SUMIF(pedag!M$5:M$721,D15,pedag!Q$5:Q$721)+SUMIF(pedag!M$5:M$721,D15,pedag!R$5:R$721)+SUMIF(pedag!M$5:M$721,D15,pedag!S$5:S$721)+SUMIF(pedag!M$5:M$721,D15,pedag!U$5:U$721)+SUMIF(pedag!M$5:M$721,D15,pedag!T$5:T$721)+SUMIF(pedag!M$5:M$721,D15,pedag!V$5:V$721)</f>
        <v>0</v>
      </c>
      <c r="F15" s="412">
        <f>SUMIF(pedag!$M$5:$M$721,D15,pedag!$AC$5:$AC$721)</f>
        <v>0</v>
      </c>
      <c r="G15" s="18"/>
      <c r="H15" s="347"/>
      <c r="I15" s="348" t="s">
        <v>262</v>
      </c>
      <c r="J15" s="1759">
        <f>SUM(J11:J14)</f>
        <v>0</v>
      </c>
      <c r="K15" s="1759">
        <f>SUM(K11:K14)</f>
        <v>0</v>
      </c>
      <c r="L15" s="1759">
        <f>SUM(L11:L14)</f>
        <v>0</v>
      </c>
      <c r="M15" s="469"/>
    </row>
    <row r="16" spans="1:13" ht="14">
      <c r="A16" s="338"/>
      <c r="B16" s="1570">
        <v>11</v>
      </c>
      <c r="C16" s="340" t="str">
        <f>słownik!A13</f>
        <v>Historia i społeczeństwo</v>
      </c>
      <c r="D16" s="341" t="str">
        <f>słownik!B13</f>
        <v>historia i społeczeństwo.</v>
      </c>
      <c r="E16" s="342">
        <f>SUMIF(pedag!M$5:M$721,D16,pedag!P$5:P$721)+SUMIF(pedag!M$5:M$721,D16,pedag!Q$5:Q$721)+SUMIF(pedag!M$5:M$721,D16,pedag!R$5:R$721)+SUMIF(pedag!M$5:M$721,D16,pedag!S$5:S$721)+SUMIF(pedag!M$5:M$721,D16,pedag!U$5:U$721)+SUMIF(pedag!M$5:M$721,D16,pedag!T$5:T$721)+SUMIF(pedag!M$5:M$721,D16,pedag!V$5:V$721)</f>
        <v>0</v>
      </c>
      <c r="F16" s="412">
        <f>SUMIF(pedag!$M$5:$M$721,D16,pedag!$AC$5:$AC$721)</f>
        <v>0</v>
      </c>
      <c r="G16" s="18"/>
      <c r="H16" s="18"/>
      <c r="I16" s="18"/>
      <c r="J16" s="18"/>
      <c r="K16" s="18"/>
      <c r="L16" s="18"/>
      <c r="M16" s="469"/>
    </row>
    <row r="17" spans="1:13" ht="15.35">
      <c r="A17" s="338"/>
      <c r="B17" s="339">
        <v>12</v>
      </c>
      <c r="C17" s="340" t="str">
        <f>słownik!A14</f>
        <v>Historia muzyki</v>
      </c>
      <c r="D17" s="341" t="str">
        <f>słownik!B14</f>
        <v>historia muzyki</v>
      </c>
      <c r="E17" s="342">
        <f>SUMIF(pedag!M$5:M$721,D17,pedag!P$5:P$721)+SUMIF(pedag!M$5:M$721,D17,pedag!Q$5:Q$721)+SUMIF(pedag!M$5:M$721,D17,pedag!R$5:R$721)+SUMIF(pedag!M$5:M$721,D17,pedag!S$5:S$721)+SUMIF(pedag!M$5:M$721,D17,pedag!U$5:U$721)+SUMIF(pedag!M$5:M$721,D17,pedag!T$5:T$721)+SUMIF(pedag!M$5:M$721,D17,pedag!V$5:V$721)</f>
        <v>0</v>
      </c>
      <c r="F17" s="412">
        <f>SUMIF(pedag!$M$5:$M$721,D17,pedag!$AC$5:$AC$721)</f>
        <v>0</v>
      </c>
      <c r="G17" s="18"/>
      <c r="H17" s="2662" t="s">
        <v>291</v>
      </c>
      <c r="I17" s="2662"/>
      <c r="J17" s="2662"/>
      <c r="K17" s="2662"/>
      <c r="L17" s="2662"/>
      <c r="M17" s="469"/>
    </row>
    <row r="18" spans="1:13" ht="14">
      <c r="A18" s="338"/>
      <c r="B18" s="1570">
        <v>13</v>
      </c>
      <c r="C18" s="340" t="str">
        <f>słownik!A15</f>
        <v>Historia sztuki</v>
      </c>
      <c r="D18" s="341" t="str">
        <f>słownik!B15</f>
        <v>historia sztuki</v>
      </c>
      <c r="E18" s="342">
        <f>SUMIF(pedag!M$5:M$721,D18,pedag!P$5:P$721)+SUMIF(pedag!M$5:M$721,D18,pedag!Q$5:Q$721)+SUMIF(pedag!M$5:M$721,D18,pedag!R$5:R$721)+SUMIF(pedag!M$5:M$721,D18,pedag!S$5:S$721)+SUMIF(pedag!M$5:M$721,D18,pedag!U$5:U$721)+SUMIF(pedag!M$5:M$721,D18,pedag!T$5:T$721)+SUMIF(pedag!M$5:M$721,D18,pedag!V$5:V$721)</f>
        <v>0</v>
      </c>
      <c r="F18" s="412">
        <f>SUMIF(pedag!$M$5:$M$721,D18,pedag!$AC$5:$AC$721)</f>
        <v>0</v>
      </c>
      <c r="G18" s="18"/>
      <c r="H18" s="2660" t="s">
        <v>292</v>
      </c>
      <c r="I18" s="2660"/>
      <c r="J18" s="2661" t="s">
        <v>116</v>
      </c>
      <c r="K18" s="2661" t="s">
        <v>293</v>
      </c>
      <c r="L18" s="2660" t="s">
        <v>27</v>
      </c>
    </row>
    <row r="19" spans="1:13" ht="15" customHeight="1">
      <c r="A19" s="338"/>
      <c r="B19" s="339">
        <v>14</v>
      </c>
      <c r="C19" s="340" t="str">
        <f>słownik!A16</f>
        <v>Informatyka</v>
      </c>
      <c r="D19" s="341" t="str">
        <f>słownik!B16</f>
        <v>informatyka</v>
      </c>
      <c r="E19" s="342">
        <f>SUMIF(pedag!M$5:M$721,D19,pedag!P$5:P$721)+SUMIF(pedag!M$5:M$721,D19,pedag!Q$5:Q$721)+SUMIF(pedag!M$5:M$721,D19,pedag!R$5:R$721)+SUMIF(pedag!M$5:M$721,D19,pedag!S$5:S$721)+SUMIF(pedag!M$5:M$721,D19,pedag!U$5:U$721)+SUMIF(pedag!M$5:M$721,D19,pedag!T$5:T$721)+SUMIF(pedag!M$5:M$721,D19,pedag!V$5:V$721)</f>
        <v>0</v>
      </c>
      <c r="F19" s="412">
        <f>SUMIF(pedag!$M$5:$M$721,D19,pedag!$AC$5:$AC$721)</f>
        <v>0</v>
      </c>
      <c r="G19" s="18"/>
      <c r="H19" s="2660"/>
      <c r="I19" s="2660"/>
      <c r="J19" s="2661"/>
      <c r="K19" s="2661"/>
      <c r="L19" s="2660"/>
    </row>
    <row r="20" spans="1:13" ht="16.5" customHeight="1">
      <c r="A20" s="338"/>
      <c r="B20" s="1570">
        <v>15</v>
      </c>
      <c r="C20" s="340" t="str">
        <f>słownik!A17</f>
        <v>J. łaciński i kult.antyczna</v>
      </c>
      <c r="D20" s="341" t="str">
        <f>słownik!B17</f>
        <v>j.łac. i kult. ant.</v>
      </c>
      <c r="E20" s="342">
        <f>SUMIF(pedag!M$5:M$721,D20,pedag!P$5:P$721)+SUMIF(pedag!M$5:M$721,D20,pedag!Q$5:Q$721)+SUMIF(pedag!M$5:M$721,D20,pedag!R$5:R$721)+SUMIF(pedag!M$5:M$721,D20,pedag!S$5:S$721)+SUMIF(pedag!M$5:M$721,D20,pedag!U$5:U$721)+SUMIF(pedag!M$5:M$721,D20,pedag!T$5:T$721)+SUMIF(pedag!M$5:M$721,D20,pedag!V$5:V$721)</f>
        <v>0</v>
      </c>
      <c r="F20" s="412">
        <f>SUMIF(pedag!$M$5:$M$721,D20,pedag!$AC$5:$AC$721)</f>
        <v>0</v>
      </c>
      <c r="G20" s="18"/>
      <c r="H20" s="343" t="s">
        <v>300</v>
      </c>
      <c r="I20" s="343" t="s">
        <v>301</v>
      </c>
      <c r="J20" s="451">
        <f>COUNTIF(pedag!B$5:B$721,I20)</f>
        <v>0</v>
      </c>
      <c r="K20" s="451">
        <f>COUNTIF('adm.i obs.'!B$6:B$39,I20)</f>
        <v>0</v>
      </c>
      <c r="L20" s="452">
        <f>SUM(J20:K20)</f>
        <v>0</v>
      </c>
    </row>
    <row r="21" spans="1:13" ht="14">
      <c r="A21" s="338"/>
      <c r="B21" s="339">
        <v>16</v>
      </c>
      <c r="C21" s="340" t="str">
        <f>słownik!A18</f>
        <v>Język angielski</v>
      </c>
      <c r="D21" s="341" t="str">
        <f>słownik!B18</f>
        <v>j. angielski</v>
      </c>
      <c r="E21" s="342">
        <f>SUMIF(pedag!M$5:M$721,D21,pedag!P$5:P$721)+SUMIF(pedag!M$5:M$721,D21,pedag!Q$5:Q$721)+SUMIF(pedag!M$5:M$721,D21,pedag!R$5:R$721)+SUMIF(pedag!M$5:M$721,D21,pedag!S$5:S$721)+SUMIF(pedag!M$5:M$721,D21,pedag!U$5:U$721)+SUMIF(pedag!M$5:M$721,D21,pedag!T$5:T$721)+SUMIF(pedag!M$5:M$721,D21,pedag!V$5:V$721)</f>
        <v>0</v>
      </c>
      <c r="F21" s="412">
        <f>SUMIF(pedag!$M$5:$M$721,D21,pedag!$AC$5:$AC$721)</f>
        <v>0</v>
      </c>
      <c r="G21" s="18"/>
      <c r="H21" s="343" t="s">
        <v>298</v>
      </c>
      <c r="I21" s="343" t="s">
        <v>299</v>
      </c>
      <c r="J21" s="451">
        <f>COUNTIF(pedag!B$5:B$721,I21)</f>
        <v>0</v>
      </c>
      <c r="K21" s="451">
        <f>COUNTIF('adm.i obs.'!B$6:B$39,I21)</f>
        <v>0</v>
      </c>
      <c r="L21" s="452">
        <f t="shared" ref="L21:L26" si="0">SUM(J21:K21)</f>
        <v>0</v>
      </c>
    </row>
    <row r="22" spans="1:13" ht="14">
      <c r="A22" s="338"/>
      <c r="B22" s="1570">
        <v>17</v>
      </c>
      <c r="C22" s="340" t="str">
        <f>słownik!A19</f>
        <v>Język francuski</v>
      </c>
      <c r="D22" s="341" t="str">
        <f>słownik!B19</f>
        <v>j. francuski</v>
      </c>
      <c r="E22" s="342">
        <f>SUMIF(pedag!M$5:M$721,D22,pedag!P$5:P$721)+SUMIF(pedag!M$5:M$721,D22,pedag!Q$5:Q$721)+SUMIF(pedag!M$5:M$721,D22,pedag!R$5:R$721)+SUMIF(pedag!M$5:M$721,D22,pedag!S$5:S$721)+SUMIF(pedag!M$5:M$721,D22,pedag!U$5:U$721)+SUMIF(pedag!M$5:M$721,D22,pedag!T$5:T$721)+SUMIF(pedag!M$5:M$721,D22,pedag!V$5:V$721)</f>
        <v>0</v>
      </c>
      <c r="F22" s="412">
        <f>SUMIF(pedag!$M$5:$M$721,D22,pedag!$AC$5:$AC$721)</f>
        <v>0</v>
      </c>
      <c r="G22" s="18"/>
      <c r="H22" s="343" t="s">
        <v>302</v>
      </c>
      <c r="I22" s="343" t="s">
        <v>303</v>
      </c>
      <c r="J22" s="451">
        <f>COUNTIF(pedag!B$5:B$721,I22)</f>
        <v>0</v>
      </c>
      <c r="K22" s="451">
        <f>COUNTIF('adm.i obs.'!B$6:B$39,I22)</f>
        <v>0</v>
      </c>
      <c r="L22" s="452">
        <f t="shared" si="0"/>
        <v>0</v>
      </c>
    </row>
    <row r="23" spans="1:13" ht="14">
      <c r="A23" s="338"/>
      <c r="B23" s="339">
        <v>18</v>
      </c>
      <c r="C23" s="340" t="str">
        <f>słownik!A20</f>
        <v>Język niemiecki</v>
      </c>
      <c r="D23" s="341" t="str">
        <f>słownik!B20</f>
        <v>j. niemiecki</v>
      </c>
      <c r="E23" s="342">
        <f>SUMIF(pedag!M$5:M$721,D23,pedag!P$5:P$721)+SUMIF(pedag!M$5:M$721,D23,pedag!Q$5:Q$721)+SUMIF(pedag!M$5:M$721,D23,pedag!R$5:R$721)+SUMIF(pedag!M$5:M$721,D23,pedag!S$5:S$721)+SUMIF(pedag!M$5:M$721,D23,pedag!U$5:U$721)+SUMIF(pedag!M$5:M$721,D23,pedag!T$5:T$721)+SUMIF(pedag!M$5:M$721,D23,pedag!V$5:V$721)</f>
        <v>0</v>
      </c>
      <c r="F23" s="412">
        <f>SUMIF(pedag!$M$5:$M$721,D23,pedag!$AC$5:$AC$721)</f>
        <v>0</v>
      </c>
      <c r="G23" s="18"/>
      <c r="H23" s="343" t="s">
        <v>304</v>
      </c>
      <c r="I23" s="343" t="s">
        <v>305</v>
      </c>
      <c r="J23" s="451">
        <f>COUNTIF(pedag!B$5:B$721,I23)</f>
        <v>0</v>
      </c>
      <c r="K23" s="451">
        <f>COUNTIF('adm.i obs.'!B$6:B$39,I23)</f>
        <v>0</v>
      </c>
      <c r="L23" s="452">
        <f t="shared" si="0"/>
        <v>0</v>
      </c>
    </row>
    <row r="24" spans="1:13" ht="14">
      <c r="A24" s="338"/>
      <c r="B24" s="1570">
        <v>19</v>
      </c>
      <c r="C24" s="340" t="str">
        <f>słownik!A21</f>
        <v>Język polski</v>
      </c>
      <c r="D24" s="341" t="str">
        <f>słownik!B21</f>
        <v>j. polski</v>
      </c>
      <c r="E24" s="342">
        <f>SUMIF(pedag!M$5:M$721,D24,pedag!P$5:P$721)+SUMIF(pedag!M$5:M$721,D24,pedag!Q$5:Q$721)+SUMIF(pedag!M$5:M$721,D24,pedag!R$5:R$721)+SUMIF(pedag!M$5:M$721,D24,pedag!S$5:S$721)+SUMIF(pedag!M$5:M$721,D24,pedag!U$5:U$721)+SUMIF(pedag!M$5:M$721,D24,pedag!T$5:T$721)+SUMIF(pedag!M$5:M$721,D24,pedag!V$5:V$721)</f>
        <v>0</v>
      </c>
      <c r="F24" s="412">
        <f>SUMIF(pedag!$M$5:$M$721,D24,pedag!$AC$5:$AC$721)</f>
        <v>0</v>
      </c>
      <c r="G24" s="18"/>
      <c r="H24" s="343" t="s">
        <v>294</v>
      </c>
      <c r="I24" s="343" t="s">
        <v>295</v>
      </c>
      <c r="J24" s="451">
        <f>COUNTIF(pedag!B$5:B$721,I24)</f>
        <v>0</v>
      </c>
      <c r="K24" s="451">
        <f>COUNTIF('adm.i obs.'!B$6:B$39,I24)</f>
        <v>0</v>
      </c>
      <c r="L24" s="452">
        <f t="shared" si="0"/>
        <v>0</v>
      </c>
    </row>
    <row r="25" spans="1:13" ht="14">
      <c r="A25" s="338"/>
      <c r="B25" s="339">
        <v>20</v>
      </c>
      <c r="C25" s="340" t="str">
        <f>słownik!A22</f>
        <v>Język rosyjski</v>
      </c>
      <c r="D25" s="341" t="str">
        <f>słownik!B22</f>
        <v>j.rosyjski</v>
      </c>
      <c r="E25" s="342">
        <f>SUMIF(pedag!M$5:M$721,D25,pedag!P$5:P$721)+SUMIF(pedag!M$5:M$721,D25,pedag!Q$5:Q$721)+SUMIF(pedag!M$5:M$721,D25,pedag!R$5:R$721)+SUMIF(pedag!M$5:M$721,D25,pedag!S$5:S$721)+SUMIF(pedag!M$5:M$721,D25,pedag!U$5:U$721)+SUMIF(pedag!M$5:M$721,D25,pedag!T$5:T$721)+SUMIF(pedag!M$5:M$721,D25,pedag!V$5:V$721)</f>
        <v>0</v>
      </c>
      <c r="F25" s="412">
        <f>SUMIF(pedag!$M$5:$M$721,D25,pedag!$AC$5:$AC$721)</f>
        <v>0</v>
      </c>
      <c r="G25" s="18"/>
      <c r="H25" s="343" t="s">
        <v>296</v>
      </c>
      <c r="I25" s="343" t="s">
        <v>297</v>
      </c>
      <c r="J25" s="451">
        <f>COUNTIF(pedag!B$5:B$721,I25)</f>
        <v>0</v>
      </c>
      <c r="K25" s="451">
        <f>COUNTIF('adm.i obs.'!B$6:B$39,I25)</f>
        <v>0</v>
      </c>
      <c r="L25" s="452">
        <f t="shared" si="0"/>
        <v>0</v>
      </c>
    </row>
    <row r="26" spans="1:13" ht="14">
      <c r="A26" s="338"/>
      <c r="B26" s="1570">
        <v>21</v>
      </c>
      <c r="C26" s="340" t="str">
        <f>słownik!A23</f>
        <v>Matematyka</v>
      </c>
      <c r="D26" s="341" t="str">
        <f>słownik!B23</f>
        <v>matematyka</v>
      </c>
      <c r="E26" s="342">
        <f>SUMIF(pedag!M$5:M$721,D26,pedag!P$5:P$721)+SUMIF(pedag!M$5:M$721,D26,pedag!Q$5:Q$721)+SUMIF(pedag!M$5:M$721,D26,pedag!R$5:R$721)+SUMIF(pedag!M$5:M$721,D26,pedag!S$5:S$721)+SUMIF(pedag!M$5:M$721,D26,pedag!U$5:U$721)+SUMIF(pedag!M$5:M$721,D26,pedag!T$5:T$721)+SUMIF(pedag!M$5:M$721,D26,pedag!V$5:V$721)</f>
        <v>0</v>
      </c>
      <c r="F26" s="412">
        <f>SUMIF(pedag!$M$5:$M$721,D26,pedag!$AC$5:$AC$721)</f>
        <v>0</v>
      </c>
      <c r="G26" s="18"/>
      <c r="H26" s="343" t="s">
        <v>306</v>
      </c>
      <c r="I26" s="343" t="s">
        <v>307</v>
      </c>
      <c r="J26" s="451">
        <f>COUNTIF(pedag!B$5:B$721,I26)</f>
        <v>0</v>
      </c>
      <c r="K26" s="451">
        <f>COUNTIF('adm.i obs.'!B$6:B$39,I26)</f>
        <v>0</v>
      </c>
      <c r="L26" s="452">
        <f t="shared" si="0"/>
        <v>0</v>
      </c>
    </row>
    <row r="27" spans="1:13" ht="14">
      <c r="A27" s="338"/>
      <c r="B27" s="339">
        <v>22</v>
      </c>
      <c r="C27" s="340" t="str">
        <f>słownik!A24</f>
        <v>Muzyka</v>
      </c>
      <c r="D27" s="341" t="str">
        <f>słownik!B24</f>
        <v>muzyka</v>
      </c>
      <c r="E27" s="342">
        <f>SUMIF(pedag!M$5:M$721,D27,pedag!P$5:P$721)+SUMIF(pedag!M$5:M$721,D27,pedag!Q$5:Q$721)+SUMIF(pedag!M$5:M$721,D27,pedag!R$5:R$721)+SUMIF(pedag!M$5:M$721,D27,pedag!S$5:S$721)+SUMIF(pedag!M$5:M$721,D27,pedag!U$5:U$721)+SUMIF(pedag!M$5:M$721,D27,pedag!T$5:T$721)+SUMIF(pedag!M$5:M$721,D27,pedag!V$5:V$721)</f>
        <v>0</v>
      </c>
      <c r="F27" s="412">
        <f>SUMIF(pedag!$M$5:$M$721,D27,pedag!$AC$5:$AC$721)</f>
        <v>0</v>
      </c>
      <c r="G27" s="18"/>
      <c r="H27" s="18"/>
      <c r="I27" s="18" t="s">
        <v>27</v>
      </c>
      <c r="J27" s="1758">
        <f>SUM(J20:J26)</f>
        <v>0</v>
      </c>
      <c r="K27" s="1759">
        <f>SUM(K20:K26)</f>
        <v>0</v>
      </c>
      <c r="L27" s="1759">
        <f>SUM(L20:L26)</f>
        <v>0</v>
      </c>
    </row>
    <row r="28" spans="1:13" ht="14">
      <c r="A28" s="338"/>
      <c r="B28" s="1570">
        <v>23</v>
      </c>
      <c r="C28" s="340" t="str">
        <f>słownik!A25</f>
        <v>Pedagog</v>
      </c>
      <c r="D28" s="341" t="str">
        <f>słownik!B25</f>
        <v>pedagog</v>
      </c>
      <c r="E28" s="342">
        <f>SUMIF(pedag!M$5:M$721,D28,pedag!P$5:P$721)+SUMIF(pedag!M$5:M$721,D28,pedag!Q$5:Q$721)+SUMIF(pedag!M$5:M$721,D28,pedag!R$5:R$721)+SUMIF(pedag!M$5:M$721,D28,pedag!S$5:S$721)+SUMIF(pedag!M$5:M$721,D28,pedag!U$5:U$721)+SUMIF(pedag!M$5:M$721,D28,pedag!T$5:T$721)+SUMIF(pedag!M$5:M$721,D28,pedag!V$5:V$721)</f>
        <v>0</v>
      </c>
      <c r="F28" s="412">
        <f>SUMIF(pedag!$M$5:$M$721,D28,pedag!$AC$5:$AC$721)</f>
        <v>0</v>
      </c>
      <c r="G28" s="18"/>
      <c r="H28" s="18"/>
      <c r="I28" s="18"/>
      <c r="J28" s="18"/>
      <c r="K28" s="18"/>
      <c r="L28" s="18"/>
    </row>
    <row r="29" spans="1:13" ht="15.35">
      <c r="A29" s="338"/>
      <c r="B29" s="339">
        <v>24</v>
      </c>
      <c r="C29" s="340" t="str">
        <f>słownik!A26</f>
        <v>Podstawy fotografii i filmu</v>
      </c>
      <c r="D29" s="341" t="str">
        <f>słownik!B26</f>
        <v>podstawy. fotografii i filmu</v>
      </c>
      <c r="E29" s="342">
        <f>SUMIF(pedag!M$5:M$721,D29,pedag!P$5:P$721)+SUMIF(pedag!M$5:M$721,D29,pedag!Q$5:Q$721)+SUMIF(pedag!M$5:M$721,D29,pedag!R$5:R$721)+SUMIF(pedag!M$5:M$721,D29,pedag!S$5:S$721)+SUMIF(pedag!M$5:M$721,D29,pedag!U$5:U$721)+SUMIF(pedag!M$5:M$721,D29,pedag!T$5:T$721)+SUMIF(pedag!M$5:M$721,D29,pedag!V$5:V$721)</f>
        <v>0</v>
      </c>
      <c r="F29" s="412">
        <f>SUMIF(pedag!$M$5:$M$721,D29,pedag!$AC$5:$AC$721)</f>
        <v>0</v>
      </c>
      <c r="G29" s="18"/>
      <c r="H29" s="2669" t="s">
        <v>324</v>
      </c>
      <c r="I29" s="2669"/>
      <c r="J29" s="2669"/>
      <c r="K29" s="2669"/>
      <c r="L29" s="2669"/>
    </row>
    <row r="30" spans="1:13" ht="14.25" customHeight="1">
      <c r="A30" s="338"/>
      <c r="B30" s="1570">
        <v>25</v>
      </c>
      <c r="C30" s="340" t="str">
        <f>słownik!A27</f>
        <v>Podstawy projektowania</v>
      </c>
      <c r="D30" s="341" t="str">
        <f>słownik!B27</f>
        <v>podstawy projektowania.</v>
      </c>
      <c r="E30" s="342">
        <f>SUMIF(pedag!M$5:M$721,D30,pedag!P$5:P$721)+SUMIF(pedag!M$5:M$721,D30,pedag!Q$5:Q$721)+SUMIF(pedag!M$5:M$721,D30,pedag!R$5:R$721)+SUMIF(pedag!M$5:M$721,D30,pedag!S$5:S$721)+SUMIF(pedag!M$5:M$721,D30,pedag!U$5:U$721)+SUMIF(pedag!M$5:M$721,D30,pedag!T$5:T$721)+SUMIF(pedag!M$5:M$721,D30,pedag!V$5:V$721)</f>
        <v>0</v>
      </c>
      <c r="F30" s="412">
        <f>SUMIF(pedag!$M$5:$M$721,D30,pedag!$AC$5:$AC$721)</f>
        <v>0</v>
      </c>
      <c r="G30" s="18"/>
      <c r="H30" s="2677" t="s">
        <v>327</v>
      </c>
      <c r="I30" s="2677"/>
      <c r="J30" s="2680" t="s">
        <v>328</v>
      </c>
      <c r="K30" s="2671" t="s">
        <v>268</v>
      </c>
      <c r="L30" s="2678" t="s">
        <v>116</v>
      </c>
    </row>
    <row r="31" spans="1:13" ht="15.75" customHeight="1">
      <c r="A31" s="338"/>
      <c r="B31" s="339">
        <v>26</v>
      </c>
      <c r="C31" s="340" t="str">
        <f>słownik!A28</f>
        <v>Podstawy przedsiębiorczości</v>
      </c>
      <c r="D31" s="341" t="str">
        <f>słownik!B28</f>
        <v>podstawy przedsiębiorczości</v>
      </c>
      <c r="E31" s="342">
        <f>SUMIF(pedag!M$5:M$721,D31,pedag!P$5:P$721)+SUMIF(pedag!M$5:M$721,D31,pedag!Q$5:Q$721)+SUMIF(pedag!M$5:M$721,D31,pedag!R$5:R$721)+SUMIF(pedag!M$5:M$721,D31,pedag!S$5:S$721)+SUMIF(pedag!M$5:M$721,D31,pedag!U$5:U$721)+SUMIF(pedag!M$5:M$721,D31,pedag!T$5:T$721)+SUMIF(pedag!M$5:M$721,D31,pedag!V$5:V$721)</f>
        <v>0</v>
      </c>
      <c r="F31" s="412">
        <f>SUMIF(pedag!$M$5:$M$721,D31,pedag!$AC$5:$AC$721)</f>
        <v>0</v>
      </c>
      <c r="G31" s="18"/>
      <c r="H31" s="2677"/>
      <c r="I31" s="2677"/>
      <c r="J31" s="2680"/>
      <c r="K31" s="2671"/>
      <c r="L31" s="2679"/>
    </row>
    <row r="32" spans="1:13" ht="14.25" customHeight="1">
      <c r="A32" s="338"/>
      <c r="B32" s="1570">
        <v>27</v>
      </c>
      <c r="C32" s="340" t="str">
        <f>słownik!A29</f>
        <v>Projektowanie multimedialne</v>
      </c>
      <c r="D32" s="341" t="str">
        <f>słownik!B29</f>
        <v>projektowanie multimedialne</v>
      </c>
      <c r="E32" s="342">
        <f>SUMIF(pedag!M$5:M$721,D32,pedag!P$5:P$721)+SUMIF(pedag!M$5:M$721,D32,pedag!Q$5:Q$721)+SUMIF(pedag!M$5:M$721,D32,pedag!R$5:R$721)+SUMIF(pedag!M$5:M$721,D32,pedag!S$5:S$721)+SUMIF(pedag!M$5:M$721,D32,pedag!U$5:U$721)+SUMIF(pedag!M$5:M$721,D32,pedag!T$5:T$721)+SUMIF(pedag!M$5:M$721,D32,pedag!V$5:V$721)</f>
        <v>0</v>
      </c>
      <c r="F32" s="412">
        <f>SUMIF(pedag!$M$5:$M$721,D32,pedag!$AC$5:$AC$721)</f>
        <v>0</v>
      </c>
      <c r="G32" s="18"/>
      <c r="H32" s="2670" t="s">
        <v>555</v>
      </c>
      <c r="I32" s="2670"/>
      <c r="J32" s="442" t="s">
        <v>595</v>
      </c>
      <c r="K32" s="342">
        <f>SUMIF(pedag!K$5:K$721,J32,pedag!P$5:P$721)+SUMIF(pedag!K$5:K$721,J32,pedag!Q$5:Q$721)+SUMIF(pedag!K$5:K$721,J32,pedag!R$5:R$721)+SUMIF(pedag!K$5:K$721,J32,pedag!S$5:S$721)+SUMIF(pedag!K$5:K$721,J32,pedag!U$5:U$721)+SUMIF(pedag!K$5:K$721,J32,pedag!T$5:T$721)+SUMIF(pedag!K$5:K$721,J32,pedag!V$5:V$721)</f>
        <v>0</v>
      </c>
      <c r="L32" s="1501">
        <f>SUMIF(pedag!$K$5:$K$721,J32,pedag!$AG$5:$AG$721)</f>
        <v>0</v>
      </c>
    </row>
    <row r="33" spans="1:12" ht="14">
      <c r="A33" s="338"/>
      <c r="B33" s="339">
        <v>28</v>
      </c>
      <c r="C33" s="340" t="str">
        <f>słownik!A30</f>
        <v>Przyroda</v>
      </c>
      <c r="D33" s="341" t="str">
        <f>słownik!B30</f>
        <v>przyroda</v>
      </c>
      <c r="E33" s="342">
        <f>SUMIF(pedag!M$5:M$721,D33,pedag!P$5:P$721)+SUMIF(pedag!M$5:M$721,D33,pedag!Q$5:Q$721)+SUMIF(pedag!M$5:M$721,D33,pedag!R$5:R$721)+SUMIF(pedag!M$5:M$721,D33,pedag!S$5:S$721)+SUMIF(pedag!M$5:M$721,D33,pedag!U$5:U$721)+SUMIF(pedag!M$5:M$721,D33,pedag!T$5:T$721)+SUMIF(pedag!M$5:M$721,D33,pedag!V$5:V$721)</f>
        <v>0</v>
      </c>
      <c r="F33" s="412">
        <f>SUMIF(pedag!$M$5:$M$721,D33,pedag!$AC$5:$AC$721)</f>
        <v>0</v>
      </c>
      <c r="G33" s="18"/>
      <c r="H33" s="2670" t="s">
        <v>326</v>
      </c>
      <c r="I33" s="2670"/>
      <c r="J33" s="442" t="s">
        <v>66</v>
      </c>
      <c r="K33" s="342">
        <f>SUMIF(pedag!K$5:K$721,J33,pedag!P$5:P$721)+SUMIF(pedag!K$5:K$721,J33,pedag!Q$5:Q$721)+SUMIF(pedag!K$5:K$721,J33,pedag!R$5:R$721)+SUMIF(pedag!K$5:K$721,J33,pedag!S$5:S$721)+SUMIF(pedag!K$5:K$721,J33,pedag!U$5:U$721)+SUMIF(pedag!K$5:K$721,J33,pedag!T$5:T$721)+SUMIF(pedag!K$5:K$721,J33,pedag!V$5:V$721)</f>
        <v>0</v>
      </c>
      <c r="L33" s="1501">
        <f>SUMIF(pedag!$K$5:$K$721,J33,pedag!$AG$5:$AG$721)</f>
        <v>0</v>
      </c>
    </row>
    <row r="34" spans="1:12" ht="14">
      <c r="A34" s="338"/>
      <c r="B34" s="1570">
        <v>29</v>
      </c>
      <c r="C34" s="340" t="str">
        <f>słownik!A31</f>
        <v>Psycholog</v>
      </c>
      <c r="D34" s="341" t="str">
        <f>słownik!B31</f>
        <v>psycholog</v>
      </c>
      <c r="E34" s="342">
        <f>SUMIF(pedag!M$5:M$721,D34,pedag!P$5:P$721)+SUMIF(pedag!M$5:M$721,D34,pedag!Q$5:Q$721)+SUMIF(pedag!M$5:M$721,D34,pedag!R$5:R$721)+SUMIF(pedag!M$5:M$721,D34,pedag!S$5:S$721)+SUMIF(pedag!M$5:M$721,D34,pedag!U$5:U$721)+SUMIF(pedag!M$5:M$721,D34,pedag!T$5:T$721)+SUMIF(pedag!M$5:M$721,D34,pedag!V$5:V$721)</f>
        <v>0</v>
      </c>
      <c r="F34" s="412">
        <f>SUMIF(pedag!$M$5:$M$721,D34,pedag!$AC$5:$AC$721)</f>
        <v>0</v>
      </c>
      <c r="G34" s="18"/>
      <c r="H34" s="2670" t="s">
        <v>781</v>
      </c>
      <c r="I34" s="2670"/>
      <c r="J34" s="442" t="s">
        <v>775</v>
      </c>
      <c r="K34" s="342">
        <f>SUMIF(pedag!K$5:K$721,J34,pedag!P$5:P$721)+SUMIF(pedag!K$5:K$721,J34,pedag!Q$5:Q$721)+SUMIF(pedag!K$5:K$721,J34,pedag!R$5:R$721)+SUMIF(pedag!K$5:K$721,J34,pedag!S$5:S$721)+SUMIF(pedag!K$5:K$721,J34,pedag!U$5:U$721)+SUMIF(pedag!K$5:K$721,J34,pedag!T$5:T$721)+SUMIF(pedag!K$5:K$721,J34,pedag!V$5:V$721)</f>
        <v>0</v>
      </c>
      <c r="L34" s="1501">
        <f>SUMIF(pedag!$K$5:$K$721,J34,pedag!$AG$5:$AG$721)</f>
        <v>0</v>
      </c>
    </row>
    <row r="35" spans="1:12" ht="14">
      <c r="A35" s="338"/>
      <c r="B35" s="339">
        <v>30</v>
      </c>
      <c r="C35" s="340" t="str">
        <f>słownik!A32</f>
        <v>Religia</v>
      </c>
      <c r="D35" s="341" t="str">
        <f>słownik!B32</f>
        <v>religia</v>
      </c>
      <c r="E35" s="342">
        <f>SUMIF(pedag!M$5:M$721,D35,pedag!P$5:P$721)+SUMIF(pedag!M$5:M$721,D35,pedag!Q$5:Q$721)+SUMIF(pedag!M$5:M$721,D35,pedag!R$5:R$721)+SUMIF(pedag!M$5:M$721,D35,pedag!S$5:S$721)+SUMIF(pedag!M$5:M$721,D35,pedag!U$5:U$721)+SUMIF(pedag!M$5:M$721,D35,pedag!T$5:T$721)+SUMIF(pedag!M$5:M$721,D35,pedag!V$5:V$721)</f>
        <v>0</v>
      </c>
      <c r="F35" s="412">
        <f>SUMIF(pedag!$M$5:$M$721,D35,pedag!$AC$5:$AC$721)</f>
        <v>0</v>
      </c>
      <c r="G35" s="18"/>
      <c r="H35" s="2672" t="s">
        <v>782</v>
      </c>
      <c r="I35" s="2673"/>
      <c r="J35" s="1500" t="s">
        <v>776</v>
      </c>
      <c r="K35" s="342">
        <f>SUMIF(pedag!K$5:K$721,J35,pedag!P$5:P$721)+SUMIF(pedag!K$5:K$721,J35,pedag!Q$5:Q$721)+SUMIF(pedag!K$5:K$721,J35,pedag!R$5:R$721)+SUMIF(pedag!K$5:K$721,J35,pedag!S$5:S$721)+SUMIF(pedag!K$5:K$721,J35,pedag!U$5:U$721)+SUMIF(pedag!K$5:K$721,J35,pedag!T$5:T$721)+SUMIF(pedag!K$5:K$721,J35,pedag!V$5:V$721)</f>
        <v>0</v>
      </c>
      <c r="L35" s="1501">
        <f>SUMIF(pedag!$K$5:$K$721,J35,pedag!$AG$5:$AG$721)</f>
        <v>0</v>
      </c>
    </row>
    <row r="36" spans="1:12" ht="14">
      <c r="A36" s="338"/>
      <c r="B36" s="1570">
        <v>31</v>
      </c>
      <c r="C36" s="340" t="str">
        <f>słownik!A33</f>
        <v>Rysunek i malarstwo</v>
      </c>
      <c r="D36" s="341" t="str">
        <f>słownik!B33</f>
        <v>rysunek i malarstwo</v>
      </c>
      <c r="E36" s="342">
        <f>SUMIF(pedag!M$5:M$721,D36,pedag!P$5:P$721)+SUMIF(pedag!M$5:M$721,D36,pedag!Q$5:Q$721)+SUMIF(pedag!M$5:M$721,D36,pedag!R$5:R$721)+SUMIF(pedag!M$5:M$721,D36,pedag!S$5:S$721)+SUMIF(pedag!M$5:M$721,D36,pedag!U$5:U$721)+SUMIF(pedag!M$5:M$721,D36,pedag!T$5:T$721)+SUMIF(pedag!M$5:M$721,D36,pedag!V$5:V$721)</f>
        <v>0</v>
      </c>
      <c r="F36" s="412">
        <f>SUMIF(pedag!$M$5:$M$721,D36,pedag!$AC$5:$AC$721)</f>
        <v>0</v>
      </c>
      <c r="G36" s="18"/>
      <c r="H36" s="2670" t="s">
        <v>325</v>
      </c>
      <c r="I36" s="2670"/>
      <c r="J36" s="442" t="s">
        <v>68</v>
      </c>
      <c r="K36" s="342">
        <f>SUMIF(pedag!K$5:K$721,J36,pedag!P$5:P$721)+SUMIF(pedag!K$5:K$721,J36,pedag!Q$5:Q$721)+SUMIF(pedag!K$5:K$721,J36,pedag!R$5:R$721)+SUMIF(pedag!K$5:K$721,J36,pedag!S$5:S$721)+SUMIF(pedag!K$5:K$721,J36,pedag!U$5:U$721)+SUMIF(pedag!K$5:K$721,J36,pedag!T$5:T$721)+SUMIF(pedag!K$5:K$721,J36,pedag!V$5:V$721)</f>
        <v>0</v>
      </c>
      <c r="L36" s="1501">
        <f>SUMIF(pedag!$K$5:$K$721,J36,pedag!$AG$5:$AG$721)</f>
        <v>0</v>
      </c>
    </row>
    <row r="37" spans="1:12" ht="14">
      <c r="A37" s="338"/>
      <c r="B37" s="339">
        <v>32</v>
      </c>
      <c r="C37" s="340" t="str">
        <f>słownik!A34</f>
        <v>Rzeźba</v>
      </c>
      <c r="D37" s="341" t="str">
        <f>słownik!B34</f>
        <v>rzeźba</v>
      </c>
      <c r="E37" s="342">
        <f>SUMIF(pedag!M$5:M$721,D37,pedag!P$5:P$721)+SUMIF(pedag!M$5:M$721,D37,pedag!Q$5:Q$721)+SUMIF(pedag!M$5:M$721,D37,pedag!R$5:R$721)+SUMIF(pedag!M$5:M$721,D37,pedag!S$5:S$721)+SUMIF(pedag!M$5:M$721,D37,pedag!U$5:U$721)+SUMIF(pedag!M$5:M$721,D37,pedag!T$5:T$721)+SUMIF(pedag!M$5:M$721,D37,pedag!V$5:V$721)</f>
        <v>0</v>
      </c>
      <c r="F37" s="412">
        <f>SUMIF(pedag!$M$5:$M$721,D37,pedag!$AC$5:$AC$721)</f>
        <v>0</v>
      </c>
      <c r="G37" s="18"/>
      <c r="H37" s="504"/>
      <c r="I37" s="581"/>
      <c r="J37" s="581" t="s">
        <v>27</v>
      </c>
      <c r="K37" s="1756">
        <f>SUM(K32:K36)</f>
        <v>0</v>
      </c>
      <c r="L37" s="1757">
        <f>SUM(L32:L36)</f>
        <v>0</v>
      </c>
    </row>
    <row r="38" spans="1:12" ht="14">
      <c r="A38" s="338"/>
      <c r="B38" s="1570">
        <v>33</v>
      </c>
      <c r="C38" s="340" t="str">
        <f>słownik!A35</f>
        <v>Specjalność /specjalizacja</v>
      </c>
      <c r="D38" s="341" t="str">
        <f>słownik!B35</f>
        <v>specjalność/specjalizacja</v>
      </c>
      <c r="E38" s="342">
        <f>SUMIF(pedag!M$5:M$721,D38,pedag!P$5:P$721)+SUMIF(pedag!M$5:M$721,D38,pedag!Q$5:Q$721)+SUMIF(pedag!M$5:M$721,D38,pedag!R$5:R$721)+SUMIF(pedag!M$5:M$721,D38,pedag!S$5:S$721)+SUMIF(pedag!M$5:M$721,D38,pedag!U$5:U$721)+SUMIF(pedag!M$5:M$721,D38,pedag!T$5:T$721)+SUMIF(pedag!M$5:M$721,D38,pedag!V$5:V$721)</f>
        <v>0</v>
      </c>
      <c r="F38" s="412">
        <f>SUMIF(pedag!$M$5:$M$721,D38,pedag!$AC$5:$AC$721)</f>
        <v>0</v>
      </c>
      <c r="G38" s="18"/>
      <c r="H38" s="504"/>
      <c r="I38" s="18"/>
      <c r="J38" s="18"/>
      <c r="K38" s="18"/>
      <c r="L38" s="18"/>
    </row>
    <row r="39" spans="1:12" ht="17.7">
      <c r="A39" s="338"/>
      <c r="B39" s="339">
        <v>34</v>
      </c>
      <c r="C39" s="340" t="str">
        <f>słownik!A36</f>
        <v>Świetlica</v>
      </c>
      <c r="D39" s="341" t="str">
        <f>słownik!B36</f>
        <v>świetlica</v>
      </c>
      <c r="E39" s="342">
        <f>SUMIF(pedag!M$5:M$721,D39,pedag!P$5:P$721)+SUMIF(pedag!M$5:M$721,D39,pedag!Q$5:Q$721)+SUMIF(pedag!M$5:M$721,D39,pedag!R$5:R$721)+SUMIF(pedag!M$5:M$721,D39,pedag!S$5:S$721)+SUMIF(pedag!M$5:M$721,D39,pedag!U$5:U$721)+SUMIF(pedag!M$5:M$721,D39,pedag!T$5:T$721)+SUMIF(pedag!M$5:M$721,D39,pedag!V$5:V$721)</f>
        <v>0</v>
      </c>
      <c r="F39" s="412">
        <f>SUMIF(pedag!$M$5:$M$721,D39,pedag!$AC$5:$AC$721)</f>
        <v>0</v>
      </c>
      <c r="G39" s="18"/>
      <c r="H39" s="2674" t="s">
        <v>605</v>
      </c>
      <c r="I39" s="2674"/>
      <c r="J39" s="2674"/>
      <c r="K39" s="2674"/>
      <c r="L39" s="2674"/>
    </row>
    <row r="40" spans="1:12" ht="14">
      <c r="A40" s="338"/>
      <c r="B40" s="1570">
        <v>35</v>
      </c>
      <c r="C40" s="340" t="str">
        <f>słownik!A37</f>
        <v>Wiedza o społeczeństwie</v>
      </c>
      <c r="D40" s="341" t="str">
        <f>słownik!B37</f>
        <v>wiedza o społeczeństwie</v>
      </c>
      <c r="E40" s="342">
        <f>SUMIF(pedag!M$5:M$721,D40,pedag!P$5:P$721)+SUMIF(pedag!M$5:M$721,D40,pedag!Q$5:Q$721)+SUMIF(pedag!M$5:M$721,D40,pedag!R$5:R$721)+SUMIF(pedag!M$5:M$721,D40,pedag!S$5:S$721)+SUMIF(pedag!M$5:M$721,D40,pedag!U$5:U$721)+SUMIF(pedag!M$5:M$721,D40,pedag!T$5:T$721)+SUMIF(pedag!M$5:M$721,D40,pedag!V$5:V$721)</f>
        <v>0</v>
      </c>
      <c r="F40" s="412">
        <f>SUMIF(pedag!$M$5:$M$721,D40,pedag!$AC$5:$AC$721)</f>
        <v>0</v>
      </c>
      <c r="G40" s="18"/>
      <c r="H40" s="1310"/>
      <c r="I40" s="1311"/>
      <c r="J40" s="1312" t="s">
        <v>197</v>
      </c>
      <c r="K40" s="1754" t="s">
        <v>195</v>
      </c>
      <c r="L40" s="1755">
        <f>SUMIF(pedag!$N$5:$N$1075,K40,pedag!$P$5:$P$1075)+SUMIF(pedag!$N$5:$N$1183,K40,pedag!$Q$5:$Q$1183)+SUMIF(pedag!$N$5:$N$1183,K40,pedag!$R$5:$R$1183)+SUMIF(pedag!$N$5:$N$1183,K40,pedag!$S$5:$S$1183)+SUMIF(pedag!$N$5:$N$1183,K40,pedag!$T$5:$T$1183)+SUMIF(pedag!$N$5:$N$1183,K40,pedag!$V$5:$V$1183)+SUMIF(pedag!$N$5:$N$1183,K40,pedag!$U$5:$U$1183)</f>
        <v>0</v>
      </c>
    </row>
    <row r="41" spans="1:12" ht="14">
      <c r="A41" s="338"/>
      <c r="B41" s="339">
        <v>36</v>
      </c>
      <c r="C41" s="340" t="str">
        <f>słownik!A38</f>
        <v>Wychowanie do życia w rodzinie</v>
      </c>
      <c r="D41" s="341" t="str">
        <f>słownik!B38</f>
        <v>wychowanie do życia w rodz.</v>
      </c>
      <c r="E41" s="342">
        <f>SUMIF(pedag!M$5:M$721,D41,pedag!P$5:P$721)+SUMIF(pedag!M$5:M$721,D41,pedag!Q$5:Q$721)+SUMIF(pedag!M$5:M$721,D41,pedag!R$5:R$721)+SUMIF(pedag!M$5:M$721,D41,pedag!S$5:S$721)+SUMIF(pedag!M$5:M$721,D41,pedag!U$5:U$721)+SUMIF(pedag!M$5:M$721,D41,pedag!T$5:T$721)+SUMIF(pedag!M$5:M$721,D41,pedag!V$5:V$721)</f>
        <v>0</v>
      </c>
      <c r="F41" s="412">
        <f>SUMIF(pedag!$M$5:$M$721,D41,pedag!$AC$5:$AC$721)</f>
        <v>0</v>
      </c>
      <c r="G41" s="18"/>
      <c r="H41" s="1310"/>
      <c r="I41" s="1311"/>
      <c r="J41" s="1312" t="s">
        <v>215</v>
      </c>
      <c r="K41" s="1754" t="s">
        <v>216</v>
      </c>
      <c r="L41" s="1755">
        <f>SUMIF(pedag!$N$5:$N$1075,K41,pedag!$P$5:$P$1075)+SUMIF(pedag!$N$5:$N$1183,K41,pedag!$Q$5:$Q$1183)+SUMIF(pedag!$N$5:$N$1183,K41,pedag!$R$5:$R$1183)+SUMIF(pedag!$N$5:$N$1183,K41,pedag!$S$5:$S$1183)+SUMIF(pedag!$N$5:$N$1183,K41,pedag!$T$5:$T$1183)+SUMIF(pedag!$N$5:$N$1183,K41,pedag!$V$5:$V$1183)+SUMIF(pedag!$N$5:$N$1183,K41,pedag!$U$5:$U$1183)</f>
        <v>0</v>
      </c>
    </row>
    <row r="42" spans="1:12" ht="16.5" customHeight="1">
      <c r="A42" s="18"/>
      <c r="B42" s="1570">
        <v>37</v>
      </c>
      <c r="C42" s="340" t="str">
        <f>słownik!A39</f>
        <v>Wychowanie fizyczne</v>
      </c>
      <c r="D42" s="341" t="str">
        <f>słownik!B39</f>
        <v>wychowanie fizyczne</v>
      </c>
      <c r="E42" s="342">
        <f>SUMIF(pedag!M$5:M$721,D42,pedag!P$5:P$721)+SUMIF(pedag!M$5:M$721,D42,pedag!Q$5:Q$721)+SUMIF(pedag!M$5:M$721,D42,pedag!R$5:R$721)+SUMIF(pedag!M$5:M$721,D42,pedag!S$5:S$721)+SUMIF(pedag!M$5:M$721,D42,pedag!U$5:U$721)+SUMIF(pedag!M$5:M$721,D42,pedag!T$5:T$721)+SUMIF(pedag!M$5:M$721,D42,pedag!V$5:V$721)</f>
        <v>0</v>
      </c>
      <c r="F42" s="412">
        <f>SUMIF(pedag!$M$5:$M$721,D42,pedag!$AC$5:$AC$721)</f>
        <v>0</v>
      </c>
      <c r="G42" s="18"/>
      <c r="H42" s="1310"/>
      <c r="I42" s="1311"/>
      <c r="J42" s="1312" t="s">
        <v>358</v>
      </c>
      <c r="K42" s="1754" t="s">
        <v>357</v>
      </c>
      <c r="L42" s="1755">
        <f>SUMIF(pedag!$N$5:$N$1075,K42,pedag!$P$5:$P$1075)+SUMIF(pedag!$N$5:$N$1183,K42,pedag!$Q$5:$Q$1183)+SUMIF(pedag!$N$5:$N$1183,K42,pedag!$R$5:$R$1183)+SUMIF(pedag!$N$5:$N$1183,K42,pedag!$S$5:$S$1183)+SUMIF(pedag!$N$5:$N$1183,K42,pedag!$T$5:$T$1183)+SUMIF(pedag!$N$5:$N$1183,K42,pedag!$V$5:$V$1183)+SUMIF(pedag!$N$5:$N$1183,K42,pedag!$U$5:$U$1183)</f>
        <v>0</v>
      </c>
    </row>
    <row r="43" spans="1:12" ht="15" customHeight="1">
      <c r="A43" s="18"/>
      <c r="B43" s="339">
        <v>38</v>
      </c>
      <c r="C43" s="340" t="str">
        <f>słownik!A40</f>
        <v>Zajęcia artystyczne</v>
      </c>
      <c r="D43" s="341" t="str">
        <f>słownik!B40</f>
        <v>zajęcia artystyczne</v>
      </c>
      <c r="E43" s="342">
        <f>SUMIF(pedag!M$5:M$721,D43,pedag!P$5:P$721)+SUMIF(pedag!M$5:M$721,D43,pedag!Q$5:Q$721)+SUMIF(pedag!M$5:M$721,D43,pedag!R$5:R$721)+SUMIF(pedag!M$5:M$721,D43,pedag!S$5:S$721)+SUMIF(pedag!M$5:M$721,D43,pedag!U$5:U$721)+SUMIF(pedag!M$5:M$721,D43,pedag!T$5:T$721)+SUMIF(pedag!M$5:M$721,D43,pedag!V$5:V$721)</f>
        <v>0</v>
      </c>
      <c r="F43" s="412">
        <f>SUMIF(pedag!$M$5:$M$721,D43,pedag!$AC$5:$AC$721)</f>
        <v>0</v>
      </c>
      <c r="G43" s="18"/>
      <c r="H43" s="1310"/>
      <c r="I43" s="1311"/>
      <c r="J43" s="1312" t="s">
        <v>359</v>
      </c>
      <c r="K43" s="1754" t="s">
        <v>730</v>
      </c>
      <c r="L43" s="1755">
        <f>SUMIF(pedag!$N$5:$N$1075,K43,pedag!$P$5:$P$1075)+SUMIF(pedag!$N$5:$N$1183,K43,pedag!$Q$5:$Q$1183)+SUMIF(pedag!$N$5:$N$1183,K43,pedag!$R$5:$R$1183)+SUMIF(pedag!$N$5:$N$1183,K43,pedag!$S$5:$S$1183)+SUMIF(pedag!$N$5:$N$1183,K43,pedag!$T$5:$T$1183)+SUMIF(pedag!$N$5:$N$1183,K43,pedag!$V$5:$V$1183)+SUMIF(pedag!$N$5:$N$1183,K43,pedag!$U$5:$U$1183)</f>
        <v>0</v>
      </c>
    </row>
    <row r="44" spans="1:12" ht="14">
      <c r="A44" s="18"/>
      <c r="B44" s="1570">
        <v>39</v>
      </c>
      <c r="C44" s="340" t="str">
        <f>słownik!A41</f>
        <v>Zajęcia fakultatywne, wyrównawcze</v>
      </c>
      <c r="D44" s="341" t="str">
        <f>słownik!B41</f>
        <v>fakult./wyrówn.</v>
      </c>
      <c r="E44" s="342">
        <f>SUMIF(pedag!M$5:M$721,D44,pedag!P$5:P$721)+SUMIF(pedag!M$5:M$721,D44,pedag!Q$5:Q$721)+SUMIF(pedag!M$5:M$721,D44,pedag!R$5:R$721)+SUMIF(pedag!M$5:M$721,D44,pedag!S$5:S$721)+SUMIF(pedag!M$5:M$721,D44,pedag!U$5:U$721)+SUMIF(pedag!M$5:M$721,D44,pedag!T$5:T$721)+SUMIF(pedag!M$5:M$721,D44,pedag!V$5:V$721)</f>
        <v>0</v>
      </c>
      <c r="F44" s="412">
        <f>SUMIF(pedag!$M$5:$M$721,D44,pedag!$AC$5:$AC$721)</f>
        <v>0</v>
      </c>
      <c r="G44" s="18"/>
      <c r="H44" s="1310"/>
      <c r="I44" s="1311"/>
      <c r="J44" s="1312" t="s">
        <v>196</v>
      </c>
      <c r="K44" s="1754" t="s">
        <v>154</v>
      </c>
      <c r="L44" s="1755">
        <f>SUMIF(pedag!$N$5:$N$1075,K44,pedag!$P$5:$P$1075)+SUMIF(pedag!$N$5:$N$1183,K44,pedag!$Q$5:$Q$1183)+SUMIF(pedag!$N$5:$N$1183,K44,pedag!$R$5:$R$1183)+SUMIF(pedag!$N$5:$N$1183,K44,pedag!$S$5:$S$1183)+SUMIF(pedag!$N$5:$N$1183,K44,pedag!$T$5:$T$1183)+SUMIF(pedag!$N$5:$N$1183,K44,pedag!$V$5:$V$1183)+SUMIF(pedag!$N$5:$N$1183,K44,pedag!$U$5:$U$1183)</f>
        <v>0</v>
      </c>
    </row>
    <row r="45" spans="1:12" ht="14">
      <c r="A45" s="18"/>
      <c r="B45" s="339">
        <v>40</v>
      </c>
      <c r="C45" s="340" t="str">
        <f>słownik!A42</f>
        <v>Zajęcia z doradztwa zawodowego</v>
      </c>
      <c r="D45" s="341" t="str">
        <f>słownik!B42</f>
        <v>zaj.doradz.zaw.</v>
      </c>
      <c r="E45" s="342">
        <f>SUMIF(pedag!M$5:M$721,D45,pedag!P$5:P$721)+SUMIF(pedag!M$5:M$721,D45,pedag!Q$5:Q$721)+SUMIF(pedag!M$5:M$721,D45,pedag!R$5:R$721)+SUMIF(pedag!M$5:M$721,D45,pedag!S$5:S$721)+SUMIF(pedag!M$5:M$721,D45,pedag!U$5:U$721)+SUMIF(pedag!M$5:M$721,D45,pedag!T$5:T$721)+SUMIF(pedag!M$5:M$721,D45,pedag!V$5:V$721)</f>
        <v>0</v>
      </c>
      <c r="F45" s="412">
        <f>SUMIF(pedag!$M$5:$M$721,D45,pedag!$AC$5:$AC$721)</f>
        <v>0</v>
      </c>
      <c r="G45" s="18"/>
      <c r="H45" s="1311"/>
      <c r="I45" s="1311"/>
      <c r="J45" s="1312" t="s">
        <v>604</v>
      </c>
      <c r="K45" s="1754" t="s">
        <v>193</v>
      </c>
      <c r="L45" s="1755">
        <f>SUMIF(pedag!$N$5:$N$1075,K45,pedag!$P$5:$P$1075)+SUMIF(pedag!$N$5:$N$1183,K45,pedag!$Q$5:$Q$1183)+SUMIF(pedag!$N$5:$N$1183,K45,pedag!$R$5:$R$1183)+SUMIF(pedag!$N$5:$N$1183,K45,pedag!$S$5:$S$1183)+SUMIF(pedag!$N$5:$N$1183,K45,pedag!$T$5:$T$1183)+SUMIF(pedag!$N$5:$N$1183,K45,pedag!$V$5:$V$1183)+SUMIF(pedag!$N$5:$N$1183,K45,pedag!$U$5:$U$1183)</f>
        <v>0</v>
      </c>
    </row>
    <row r="46" spans="1:12" ht="14">
      <c r="A46" s="18"/>
      <c r="B46" s="1570">
        <v>41</v>
      </c>
      <c r="C46" s="340" t="str">
        <f>słownik!A43</f>
        <v>Zajęcia z wychowawcą</v>
      </c>
      <c r="D46" s="341" t="str">
        <f>słownik!B43</f>
        <v>zajęcia z wychowawcą</v>
      </c>
      <c r="E46" s="342">
        <f>SUMIF(pedag!M$5:M$721,D46,pedag!P$5:P$721)+SUMIF(pedag!M$5:M$721,D46,pedag!Q$5:Q$721)+SUMIF(pedag!M$5:M$721,D46,pedag!R$5:R$721)+SUMIF(pedag!M$5:M$721,D46,pedag!S$5:S$721)+SUMIF(pedag!M$5:M$721,D46,pedag!U$5:U$721)+SUMIF(pedag!M$5:M$721,D46,pedag!T$5:T$721)+SUMIF(pedag!M$5:M$721,D46,pedag!V$5:V$721)</f>
        <v>0</v>
      </c>
      <c r="F46" s="412">
        <f>SUMIF(pedag!$M$5:$M$721,D46,pedag!$AC$5:$AC$721)</f>
        <v>0</v>
      </c>
      <c r="G46" s="18"/>
      <c r="H46" s="1311"/>
      <c r="I46" s="1311"/>
      <c r="J46" s="1312" t="s">
        <v>741</v>
      </c>
      <c r="K46" s="1754" t="s">
        <v>718</v>
      </c>
      <c r="L46" s="1755">
        <f>SUMIF(pedag!$N$5:$N$1075,K46,pedag!$P$5:$P$1075)+SUMIF(pedag!$N$5:$N$1183,K46,pedag!$Q$5:$Q$1183)+SUMIF(pedag!$N$5:$N$1183,K46,pedag!$R$5:$R$1183)+SUMIF(pedag!$N$5:$N$1183,K46,pedag!$S$5:$S$1183)+SUMIF(pedag!$N$5:$N$1183,K46,pedag!$T$5:$T$1183)+SUMIF(pedag!$N$5:$N$1183,K46,pedag!$V$5:$V$1183)+SUMIF(pedag!$N$5:$N$1183,K46,pedag!$U$5:$U$1183)</f>
        <v>0</v>
      </c>
    </row>
    <row r="47" spans="1:12" ht="14">
      <c r="A47" s="18"/>
      <c r="B47" s="339">
        <v>42</v>
      </c>
      <c r="C47" s="340" t="str">
        <f>słownik!A44</f>
        <v>Zajęcia rewitalizacyjne</v>
      </c>
      <c r="D47" s="341" t="str">
        <f>słownik!B44</f>
        <v>zajęcia rewitallizacyjne.</v>
      </c>
      <c r="E47" s="342">
        <f>SUMIF(pedag!M$5:M$721,D47,pedag!P$5:P$721)+SUMIF(pedag!M$5:M$721,D47,pedag!Q$5:Q$721)+SUMIF(pedag!M$5:M$721,D47,pedag!R$5:R$721)+SUMIF(pedag!M$5:M$721,D47,pedag!S$5:S$721)+SUMIF(pedag!M$5:M$721,D47,pedag!U$5:U$721)+SUMIF(pedag!M$5:M$721,D47,pedag!T$5:T$721)+SUMIF(pedag!M$5:M$721,D47,pedag!V$5:V$721)</f>
        <v>0</v>
      </c>
      <c r="F47" s="412">
        <f>SUMIF(pedag!$M$5:$M$721,D47,pedag!$AC$5:$AC$721)</f>
        <v>0</v>
      </c>
      <c r="G47" s="18"/>
      <c r="H47" s="1753"/>
      <c r="I47" s="1752"/>
      <c r="J47" s="1312" t="s">
        <v>738</v>
      </c>
      <c r="K47" s="1754" t="s">
        <v>742</v>
      </c>
      <c r="L47" s="1755">
        <f>SUMIF(pedag!$N$5:$N$1075,K47,pedag!$P$5:$P$1075)+SUMIF(pedag!$N$5:$N$1183,K47,pedag!$Q$5:$Q$1183)+SUMIF(pedag!$N$5:$N$1183,K47,pedag!$R$5:$R$1183)+SUMIF(pedag!$N$5:$N$1183,K47,pedag!$S$5:$S$1183)+SUMIF(pedag!$N$5:$N$1183,K47,pedag!$T$5:$T$1183)+SUMIF(pedag!$N$5:$N$1183,K47,pedag!$V$5:$V$1183)+SUMIF(pedag!$N$5:$N$1183,K47,pedag!$U$5:$U$1183)</f>
        <v>0</v>
      </c>
    </row>
    <row r="48" spans="1:12" ht="14">
      <c r="A48" s="18"/>
      <c r="B48" s="1570">
        <v>43</v>
      </c>
      <c r="C48" s="340">
        <f>słownik!A45</f>
        <v>0</v>
      </c>
      <c r="D48" s="341">
        <f>słownik!B45</f>
        <v>0</v>
      </c>
      <c r="E48" s="342">
        <f>SUMIF(pedag!M$5:M$721,D48,pedag!P$5:P$721)+SUMIF(pedag!M$5:M$721,D48,pedag!Q$5:Q$721)+SUMIF(pedag!M$5:M$721,D48,pedag!R$5:R$721)+SUMIF(pedag!M$5:M$721,D48,pedag!S$5:S$721)+SUMIF(pedag!M$5:M$721,D48,pedag!U$5:U$721)+SUMIF(pedag!M$5:M$721,D48,pedag!T$5:T$721)+SUMIF(pedag!M$5:M$721,D48,pedag!V$5:V$721)</f>
        <v>0</v>
      </c>
      <c r="F48" s="412">
        <f>SUMIF(pedag!$M$5:$M$721,D48,pedag!$AC$5:$AC$721)</f>
        <v>0</v>
      </c>
      <c r="G48" s="18"/>
      <c r="H48" s="1311"/>
      <c r="I48" s="1311"/>
      <c r="J48" s="1312" t="s">
        <v>360</v>
      </c>
      <c r="K48" s="1754" t="s">
        <v>731</v>
      </c>
      <c r="L48" s="1755">
        <f>SUMIF(pedag!$N$5:$N$1075,K48,pedag!$P$5:$P$1075)+SUMIF(pedag!$N$5:$N$1183,K48,pedag!$Q$5:$Q$1183)+SUMIF(pedag!$N$5:$N$1183,K48,pedag!$R$5:$R$1183)+SUMIF(pedag!$N$5:$N$1183,K48,pedag!$S$5:$S$1183)+SUMIF(pedag!$N$5:$N$1183,K48,pedag!$T$5:$T$1183)+SUMIF(pedag!$N$5:$N$1183,K48,pedag!$V$5:$V$1183)+SUMIF(pedag!$N$5:$N$1183,K48,pedag!$U$5:$U$1183)</f>
        <v>0</v>
      </c>
    </row>
    <row r="49" spans="1:12" ht="14">
      <c r="A49" s="18"/>
      <c r="B49" s="339">
        <v>44</v>
      </c>
      <c r="C49" s="340">
        <f>słownik!A46</f>
        <v>0</v>
      </c>
      <c r="D49" s="341">
        <f>słownik!B46</f>
        <v>0</v>
      </c>
      <c r="E49" s="342">
        <f>SUMIF(pedag!M$5:M$721,D49,pedag!P$5:P$721)+SUMIF(pedag!M$5:M$721,D49,pedag!Q$5:Q$721)+SUMIF(pedag!M$5:M$721,D49,pedag!R$5:R$721)+SUMIF(pedag!M$5:M$721,D49,pedag!S$5:S$721)+SUMIF(pedag!M$5:M$721,D49,pedag!U$5:U$721)+SUMIF(pedag!M$5:M$721,D49,pedag!T$5:T$721)+SUMIF(pedag!M$5:M$721,D49,pedag!V$5:V$721)</f>
        <v>0</v>
      </c>
      <c r="F49" s="412">
        <f>SUMIF(pedag!$M$5:$M$721,D49,pedag!$AC$5:$AC$721)</f>
        <v>0</v>
      </c>
      <c r="G49" s="18"/>
      <c r="H49" s="1309"/>
      <c r="I49" s="18"/>
      <c r="J49" s="18"/>
      <c r="K49" s="2681" t="s">
        <v>27</v>
      </c>
      <c r="L49" s="2675">
        <f>SUM(L40:L48)</f>
        <v>0</v>
      </c>
    </row>
    <row r="50" spans="1:12" ht="15">
      <c r="A50" s="18"/>
      <c r="B50" s="1570">
        <v>45</v>
      </c>
      <c r="C50" s="340">
        <f>słownik!A47</f>
        <v>0</v>
      </c>
      <c r="D50" s="341">
        <f>słownik!B47</f>
        <v>0</v>
      </c>
      <c r="E50" s="342">
        <f>SUMIF(pedag!M$5:M$721,D50,pedag!P$5:P$721)+SUMIF(pedag!M$5:M$721,D50,pedag!Q$5:Q$721)+SUMIF(pedag!M$5:M$721,D50,pedag!R$5:R$721)+SUMIF(pedag!M$5:M$721,D50,pedag!S$5:S$721)+SUMIF(pedag!M$5:M$721,D50,pedag!U$5:U$721)+SUMIF(pedag!M$5:M$721,D50,pedag!T$5:T$721)+SUMIF(pedag!M$5:M$721,D50,pedag!V$5:V$721)</f>
        <v>0</v>
      </c>
      <c r="F50" s="412">
        <f>SUMIF(pedag!$M$5:$M$721,D50,pedag!$AC$5:$AC$721)</f>
        <v>0</v>
      </c>
      <c r="G50" s="18"/>
      <c r="H50" s="941"/>
      <c r="I50" s="941"/>
      <c r="J50" s="888"/>
      <c r="K50" s="2682"/>
      <c r="L50" s="2676"/>
    </row>
    <row r="51" spans="1:12" ht="15">
      <c r="A51" s="18"/>
      <c r="B51" s="339">
        <v>46</v>
      </c>
      <c r="C51" s="340">
        <f>słownik!A48</f>
        <v>0</v>
      </c>
      <c r="D51" s="341">
        <f>słownik!B48</f>
        <v>0</v>
      </c>
      <c r="E51" s="342">
        <f>SUMIF(pedag!M$5:M$721,D51,pedag!P$5:P$721)+SUMIF(pedag!M$5:M$721,D51,pedag!Q$5:Q$721)+SUMIF(pedag!M$5:M$721,D51,pedag!R$5:R$721)+SUMIF(pedag!M$5:M$721,D51,pedag!S$5:S$721)+SUMIF(pedag!M$5:M$721,D51,pedag!U$5:U$721)+SUMIF(pedag!M$5:M$721,D51,pedag!T$5:T$721)+SUMIF(pedag!M$5:M$721,D51,pedag!V$5:V$721)</f>
        <v>0</v>
      </c>
      <c r="F51" s="412">
        <f>SUMIF(pedag!$M$5:$M$721,D51,pedag!$AC$5:$AC$721)</f>
        <v>0</v>
      </c>
      <c r="G51" s="18"/>
      <c r="H51" s="941"/>
      <c r="I51" s="941"/>
      <c r="J51" s="888"/>
      <c r="K51" s="889"/>
      <c r="L51" s="890"/>
    </row>
    <row r="52" spans="1:12" ht="15.35">
      <c r="A52" s="18"/>
      <c r="B52" s="1570">
        <v>47</v>
      </c>
      <c r="C52" s="340">
        <f>słownik!A49</f>
        <v>0</v>
      </c>
      <c r="D52" s="341">
        <f>słownik!B49</f>
        <v>0</v>
      </c>
      <c r="E52" s="342">
        <f>SUMIF(pedag!M$5:M$721,D52,pedag!P$5:P$721)+SUMIF(pedag!M$5:M$721,D52,pedag!Q$5:Q$721)+SUMIF(pedag!M$5:M$721,D52,pedag!R$5:R$721)+SUMIF(pedag!M$5:M$721,D52,pedag!S$5:S$721)+SUMIF(pedag!M$5:M$721,D52,pedag!U$5:U$721)+SUMIF(pedag!M$5:M$721,D52,pedag!T$5:T$721)+SUMIF(pedag!M$5:M$721,D52,pedag!V$5:V$721)</f>
        <v>0</v>
      </c>
      <c r="F52" s="412">
        <f>SUMIF(pedag!$M$5:$M$721,D52,pedag!$AC$5:$AC$721)</f>
        <v>0</v>
      </c>
      <c r="G52" s="18"/>
      <c r="H52" s="2658" t="s">
        <v>728</v>
      </c>
      <c r="I52" s="2658"/>
      <c r="J52" s="2658"/>
      <c r="K52" s="2658"/>
      <c r="L52" s="2658"/>
    </row>
    <row r="53" spans="1:12" ht="14">
      <c r="A53" s="18"/>
      <c r="B53" s="339">
        <v>48</v>
      </c>
      <c r="C53" s="340">
        <f>słownik!A50</f>
        <v>0</v>
      </c>
      <c r="D53" s="341">
        <f>słownik!B50</f>
        <v>0</v>
      </c>
      <c r="E53" s="342">
        <f>SUMIF(pedag!M$5:M$721,D53,pedag!P$5:P$721)+SUMIF(pedag!M$5:M$721,D53,pedag!Q$5:Q$721)+SUMIF(pedag!M$5:M$721,D53,pedag!R$5:R$721)+SUMIF(pedag!M$5:M$721,D53,pedag!S$5:S$721)+SUMIF(pedag!M$5:M$721,D53,pedag!U$5:U$721)+SUMIF(pedag!M$5:M$721,D53,pedag!T$5:T$721)+SUMIF(pedag!M$5:M$721,D53,pedag!V$5:V$721)</f>
        <v>0</v>
      </c>
      <c r="F53" s="412">
        <f>SUMIF(pedag!$M$5:$M$721,D53,pedag!$AC$5:$AC$721)</f>
        <v>0</v>
      </c>
      <c r="G53" s="18"/>
      <c r="H53" s="2659" t="s">
        <v>668</v>
      </c>
      <c r="I53" s="2659"/>
      <c r="J53" s="2659"/>
      <c r="K53" s="1654" t="s">
        <v>669</v>
      </c>
      <c r="L53" s="1655">
        <f>SUMIF(pedag!$L$5:$L$1045,K53,pedag!$P$5:$P$1045)+SUMIF(pedag!$L$5:$L$1153,K53,pedag!$Q$5:$Q$1153)+SUMIF(pedag!$L$5:$L$1153,K53,pedag!$R$5:$R$1153)+SUMIF(pedag!$L$5:$L$1153,K53,pedag!$S$5:$S$1153)+SUMIF(pedag!$L$5:$L$1153,K53,pedag!$T$5:$T$1153)+SUMIF(pedag!$L$5:$L$1153,K53,pedag!$V$5:$V$1153)+SUMIF(pedag!$L$5:$L$1153,K53,pedag!$U$5:$U$1153)</f>
        <v>0</v>
      </c>
    </row>
    <row r="54" spans="1:12" ht="14">
      <c r="A54" s="18"/>
      <c r="B54" s="1570">
        <v>49</v>
      </c>
      <c r="C54" s="340">
        <f>słownik!A51</f>
        <v>0</v>
      </c>
      <c r="D54" s="341">
        <f>słownik!B51</f>
        <v>0</v>
      </c>
      <c r="E54" s="342">
        <f>SUMIF(pedag!M$5:M$721,D54,pedag!P$5:P$721)+SUMIF(pedag!M$5:M$721,D54,pedag!Q$5:Q$721)+SUMIF(pedag!M$5:M$721,D54,pedag!R$5:R$721)+SUMIF(pedag!M$5:M$721,D54,pedag!S$5:S$721)+SUMIF(pedag!M$5:M$721,D54,pedag!U$5:U$721)+SUMIF(pedag!M$5:M$721,D54,pedag!T$5:T$721)+SUMIF(pedag!M$5:M$721,D54,pedag!V$5:V$721)</f>
        <v>0</v>
      </c>
      <c r="F54" s="412">
        <f>SUMIF(pedag!$M$5:$M$721,D54,pedag!$AC$5:$AC$721)</f>
        <v>0</v>
      </c>
      <c r="G54" s="18"/>
      <c r="H54" s="2659" t="s">
        <v>670</v>
      </c>
      <c r="I54" s="2659"/>
      <c r="J54" s="2659"/>
      <c r="K54" s="1654" t="s">
        <v>671</v>
      </c>
      <c r="L54" s="1655">
        <f>SUMIF(pedag!$L$5:$L$1045,K54,pedag!$P$5:$P$1045)+SUMIF(pedag!$L$5:$L$1153,K54,pedag!$Q$5:$Q$1153)+SUMIF(pedag!$L$5:$L$1153,K54,pedag!$R$5:$R$1153)+SUMIF(pedag!$L$5:$L$1153,K54,pedag!$S$5:$S$1153)+SUMIF(pedag!$L$5:$L$1153,K54,pedag!$T$5:$T$1153)+SUMIF(pedag!$L$5:$L$1153,K54,pedag!$V$5:$V$1153)+SUMIF(pedag!$L$5:$L$1153,K54,pedag!$U$5:$U$1153)</f>
        <v>0</v>
      </c>
    </row>
    <row r="55" spans="1:12" ht="14">
      <c r="A55" s="18"/>
      <c r="B55" s="339">
        <v>50</v>
      </c>
      <c r="C55" s="340">
        <f>słownik!A52</f>
        <v>0</v>
      </c>
      <c r="D55" s="341">
        <f>słownik!B52</f>
        <v>0</v>
      </c>
      <c r="E55" s="342">
        <f>SUMIF(pedag!M$5:M$721,D55,pedag!P$5:P$721)+SUMIF(pedag!M$5:M$721,D55,pedag!Q$5:Q$721)+SUMIF(pedag!M$5:M$721,D55,pedag!R$5:R$721)+SUMIF(pedag!M$5:M$721,D55,pedag!S$5:S$721)+SUMIF(pedag!M$5:M$721,D55,pedag!U$5:U$721)+SUMIF(pedag!M$5:M$721,D55,pedag!T$5:T$721)+SUMIF(pedag!M$5:M$721,D55,pedag!V$5:V$721)</f>
        <v>0</v>
      </c>
      <c r="F55" s="412">
        <f>SUMIF(pedag!$M$5:$M$721,D55,pedag!$AC$5:$AC$721)</f>
        <v>0</v>
      </c>
      <c r="G55" s="18"/>
      <c r="H55" s="2655" t="s">
        <v>482</v>
      </c>
      <c r="I55" s="2655"/>
      <c r="J55" s="2655"/>
      <c r="K55" s="1654" t="s">
        <v>481</v>
      </c>
      <c r="L55" s="1655">
        <f>SUMIF(pedag!$L$5:$L$1045,K55,pedag!$P$5:$P$1045)+SUMIF(pedag!$L$5:$L$1153,K55,pedag!$Q$5:$Q$1153)+SUMIF(pedag!$L$5:$L$1153,K55,pedag!$R$5:$R$1153)+SUMIF(pedag!$L$5:$L$1153,K55,pedag!$S$5:$S$1153)+SUMIF(pedag!$L$5:$L$1153,K55,pedag!$T$5:$T$1153)+SUMIF(pedag!$L$5:$L$1153,K55,pedag!$V$5:$V$1153)+SUMIF(pedag!$L$5:$L$1153,K55,pedag!$U$5:$U$1153)</f>
        <v>0</v>
      </c>
    </row>
    <row r="56" spans="1:12" ht="14">
      <c r="A56" s="18"/>
      <c r="B56" s="1570">
        <v>51</v>
      </c>
      <c r="C56" s="340">
        <f>słownik!A53</f>
        <v>0</v>
      </c>
      <c r="D56" s="341">
        <f>słownik!B53</f>
        <v>0</v>
      </c>
      <c r="E56" s="342">
        <f>SUMIF(pedag!M$5:M$721,D56,pedag!P$5:P$721)+SUMIF(pedag!M$5:M$721,D56,pedag!Q$5:Q$721)+SUMIF(pedag!M$5:M$721,D56,pedag!R$5:R$721)+SUMIF(pedag!M$5:M$721,D56,pedag!S$5:S$721)+SUMIF(pedag!M$5:M$721,D56,pedag!U$5:U$721)+SUMIF(pedag!M$5:M$721,D56,pedag!T$5:T$721)+SUMIF(pedag!M$5:M$721,D56,pedag!V$5:V$721)</f>
        <v>0</v>
      </c>
      <c r="F56" s="412">
        <f>SUMIF(pedag!$M$5:$M$721,D56,pedag!$AC$5:$AC$721)</f>
        <v>0</v>
      </c>
      <c r="G56" s="18"/>
      <c r="H56" s="2655" t="s">
        <v>772</v>
      </c>
      <c r="I56" s="2655"/>
      <c r="J56" s="2655"/>
      <c r="K56" s="1654" t="s">
        <v>773</v>
      </c>
      <c r="L56" s="1655">
        <f>SUMIF(pedag!$L$5:$L$1045,K56,pedag!$P$5:$P$1045)+SUMIF(pedag!$L$5:$L$1153,K56,pedag!$Q$5:$Q$1153)+SUMIF(pedag!$L$5:$L$1153,K56,pedag!$R$5:$R$1153)+SUMIF(pedag!$L$5:$L$1153,K56,pedag!$S$5:$S$1153)+SUMIF(pedag!$L$5:$L$1153,K56,pedag!$T$5:$T$1153)+SUMIF(pedag!$L$5:$L$1153,K56,pedag!$V$5:$V$1153)+SUMIF(pedag!$L$5:$L$1153,K56,pedag!$U$5:$U$1153)</f>
        <v>0</v>
      </c>
    </row>
    <row r="57" spans="1:12" ht="14">
      <c r="A57" s="18"/>
      <c r="B57" s="339">
        <v>52</v>
      </c>
      <c r="C57" s="340">
        <f>słownik!A54</f>
        <v>0</v>
      </c>
      <c r="D57" s="341">
        <f>słownik!B54</f>
        <v>0</v>
      </c>
      <c r="E57" s="342">
        <f>SUMIF(pedag!M$5:M$721,D57,pedag!P$5:P$721)+SUMIF(pedag!M$5:M$721,D57,pedag!Q$5:Q$721)+SUMIF(pedag!M$5:M$721,D57,pedag!R$5:R$721)+SUMIF(pedag!M$5:M$721,D57,pedag!S$5:S$721)+SUMIF(pedag!M$5:M$721,D57,pedag!U$5:U$721)+SUMIF(pedag!M$5:M$721,D57,pedag!T$5:T$721)+SUMIF(pedag!M$5:M$721,D57,pedag!V$5:V$721)</f>
        <v>0</v>
      </c>
      <c r="F57" s="412">
        <f>SUMIF(pedag!$M$5:$M$721,D57,pedag!$AC$5:$AC$721)</f>
        <v>0</v>
      </c>
      <c r="G57" s="18"/>
      <c r="H57" s="2655" t="s">
        <v>483</v>
      </c>
      <c r="I57" s="2655"/>
      <c r="J57" s="2655"/>
      <c r="K57" s="1654" t="s">
        <v>500</v>
      </c>
      <c r="L57" s="1655">
        <f>SUMIF(pedag!$L$5:$L$1045,K57,pedag!$P$5:$P$1045)+SUMIF(pedag!$L$5:$L$1153,K57,pedag!$Q$5:$Q$1153)+SUMIF(pedag!$L$5:$L$1153,K57,pedag!$R$5:$R$1153)+SUMIF(pedag!$L$5:$L$1153,K57,pedag!$S$5:$S$1153)+SUMIF(pedag!$L$5:$L$1153,K57,pedag!$T$5:$T$1153)+SUMIF(pedag!$L$5:$L$1153,K57,pedag!$V$5:$V$1153)+SUMIF(pedag!$L$5:$L$1153,K57,pedag!$U$5:$U$1153)</f>
        <v>0</v>
      </c>
    </row>
    <row r="58" spans="1:12" ht="14">
      <c r="A58" s="18"/>
      <c r="B58" s="1570">
        <v>53</v>
      </c>
      <c r="C58" s="340">
        <f>słownik!A55</f>
        <v>0</v>
      </c>
      <c r="D58" s="341">
        <f>słownik!B55</f>
        <v>0</v>
      </c>
      <c r="E58" s="342">
        <f>SUMIF(pedag!M$5:M$721,D58,pedag!P$5:P$721)+SUMIF(pedag!M$5:M$721,D58,pedag!Q$5:Q$721)+SUMIF(pedag!M$5:M$721,D58,pedag!R$5:R$721)+SUMIF(pedag!M$5:M$721,D58,pedag!S$5:S$721)+SUMIF(pedag!M$5:M$721,D58,pedag!U$5:U$721)+SUMIF(pedag!M$5:M$721,D58,pedag!T$5:T$721)+SUMIF(pedag!M$5:M$721,D58,pedag!V$5:V$721)</f>
        <v>0</v>
      </c>
      <c r="F58" s="412">
        <f>SUMIF(pedag!$M$5:$M$721,D58,pedag!$AC$5:$AC$721)</f>
        <v>0</v>
      </c>
      <c r="G58" s="18"/>
      <c r="H58" s="2655" t="s">
        <v>484</v>
      </c>
      <c r="I58" s="2655"/>
      <c r="J58" s="2655"/>
      <c r="K58" s="1654" t="s">
        <v>501</v>
      </c>
      <c r="L58" s="1655">
        <f>SUMIF(pedag!$L$5:$L$1045,K58,pedag!$P$5:$P$1045)+SUMIF(pedag!$L$5:$L$1153,K58,pedag!$Q$5:$Q$1153)+SUMIF(pedag!$L$5:$L$1153,K58,pedag!$R$5:$R$1153)+SUMIF(pedag!$L$5:$L$1153,K58,pedag!$S$5:$S$1153)+SUMIF(pedag!$L$5:$L$1153,K58,pedag!$T$5:$T$1153)+SUMIF(pedag!$L$5:$L$1153,K58,pedag!$V$5:$V$1153)+SUMIF(pedag!$L$5:$L$1153,K58,pedag!$U$5:$U$1153)</f>
        <v>0</v>
      </c>
    </row>
    <row r="59" spans="1:12" ht="14">
      <c r="A59" s="18"/>
      <c r="B59" s="339">
        <v>54</v>
      </c>
      <c r="C59" s="340">
        <f>słownik!A56</f>
        <v>0</v>
      </c>
      <c r="D59" s="341">
        <f>słownik!B56</f>
        <v>0</v>
      </c>
      <c r="E59" s="342">
        <f>SUMIF(pedag!M$5:M$721,D59,pedag!P$5:P$721)+SUMIF(pedag!M$5:M$721,D59,pedag!Q$5:Q$721)+SUMIF(pedag!M$5:M$721,D59,pedag!R$5:R$721)+SUMIF(pedag!M$5:M$721,D59,pedag!S$5:S$721)+SUMIF(pedag!M$5:M$721,D59,pedag!U$5:U$721)+SUMIF(pedag!M$5:M$721,D59,pedag!T$5:T$721)+SUMIF(pedag!M$5:M$721,D59,pedag!V$5:V$721)</f>
        <v>0</v>
      </c>
      <c r="F59" s="412">
        <f>SUMIF(pedag!$M$5:$M$721,D59,pedag!$AC$5:$AC$721)</f>
        <v>0</v>
      </c>
      <c r="G59" s="18"/>
      <c r="H59" s="2655" t="s">
        <v>485</v>
      </c>
      <c r="I59" s="2655"/>
      <c r="J59" s="2655"/>
      <c r="K59" s="1654" t="s">
        <v>502</v>
      </c>
      <c r="L59" s="1655">
        <f>SUMIF(pedag!$L$5:$L$1045,K59,pedag!$P$5:$P$1045)+SUMIF(pedag!$L$5:$L$1153,K59,pedag!$Q$5:$Q$1153)+SUMIF(pedag!$L$5:$L$1153,K59,pedag!$R$5:$R$1153)+SUMIF(pedag!$L$5:$L$1153,K59,pedag!$S$5:$S$1153)+SUMIF(pedag!$L$5:$L$1153,K59,pedag!$T$5:$T$1153)+SUMIF(pedag!$L$5:$L$1153,K59,pedag!$V$5:$V$1153)+SUMIF(pedag!$L$5:$L$1153,K59,pedag!$U$5:$U$1153)</f>
        <v>0</v>
      </c>
    </row>
    <row r="60" spans="1:12" ht="14">
      <c r="A60" s="18"/>
      <c r="B60" s="1570">
        <v>55</v>
      </c>
      <c r="C60" s="340">
        <f>słownik!A57</f>
        <v>0</v>
      </c>
      <c r="D60" s="341">
        <f>słownik!B57</f>
        <v>0</v>
      </c>
      <c r="E60" s="342">
        <f>SUMIF(pedag!M$5:M$721,D60,pedag!P$5:P$721)+SUMIF(pedag!M$5:M$721,D60,pedag!Q$5:Q$721)+SUMIF(pedag!M$5:M$721,D60,pedag!R$5:R$721)+SUMIF(pedag!M$5:M$721,D60,pedag!S$5:S$721)+SUMIF(pedag!M$5:M$721,D60,pedag!U$5:U$721)+SUMIF(pedag!M$5:M$721,D60,pedag!T$5:T$721)+SUMIF(pedag!M$5:M$721,D60,pedag!V$5:V$721)</f>
        <v>0</v>
      </c>
      <c r="F60" s="412">
        <f>SUMIF(pedag!$M$5:$M$721,D60,pedag!$AC$5:$AC$721)</f>
        <v>0</v>
      </c>
      <c r="G60" s="18"/>
      <c r="H60" s="2655" t="s">
        <v>486</v>
      </c>
      <c r="I60" s="2655"/>
      <c r="J60" s="2655"/>
      <c r="K60" s="1654" t="s">
        <v>562</v>
      </c>
      <c r="L60" s="1655">
        <f>SUMIF(pedag!$L$5:$L$1045,K60,pedag!$P$5:$P$1045)+SUMIF(pedag!$L$5:$L$1153,K60,pedag!$Q$5:$Q$1153)+SUMIF(pedag!$L$5:$L$1153,K60,pedag!$R$5:$R$1153)+SUMIF(pedag!$L$5:$L$1153,K60,pedag!$S$5:$S$1153)+SUMIF(pedag!$L$5:$L$1153,K60,pedag!$T$5:$T$1153)+SUMIF(pedag!$L$5:$L$1153,K60,pedag!$V$5:$V$1153)+SUMIF(pedag!$L$5:$L$1153,K60,pedag!$U$5:$U$1153)</f>
        <v>0</v>
      </c>
    </row>
    <row r="61" spans="1:12" ht="14">
      <c r="A61" s="18"/>
      <c r="B61" s="339">
        <v>56</v>
      </c>
      <c r="C61" s="340">
        <f>słownik!A58</f>
        <v>0</v>
      </c>
      <c r="D61" s="341">
        <f>słownik!B58</f>
        <v>0</v>
      </c>
      <c r="E61" s="342">
        <f>SUMIF(pedag!M$5:M$721,D61,pedag!P$5:P$721)+SUMIF(pedag!M$5:M$721,D61,pedag!Q$5:Q$721)+SUMIF(pedag!M$5:M$721,D61,pedag!R$5:R$721)+SUMIF(pedag!M$5:M$721,D61,pedag!S$5:S$721)+SUMIF(pedag!M$5:M$721,D61,pedag!U$5:U$721)+SUMIF(pedag!M$5:M$721,D61,pedag!T$5:T$721)+SUMIF(pedag!M$5:M$721,D61,pedag!V$5:V$721)</f>
        <v>0</v>
      </c>
      <c r="F61" s="412">
        <f>SUMIF(pedag!$M$5:$M$721,D61,pedag!$AC$5:$AC$721)</f>
        <v>0</v>
      </c>
      <c r="G61" s="18"/>
      <c r="H61" s="2655" t="s">
        <v>487</v>
      </c>
      <c r="I61" s="2655"/>
      <c r="J61" s="2655"/>
      <c r="K61" s="1654" t="s">
        <v>504</v>
      </c>
      <c r="L61" s="1655">
        <f>SUMIF(pedag!$L$5:$L$1045,K61,pedag!$P$5:$P$1045)+SUMIF(pedag!$L$5:$L$1153,K61,pedag!$Q$5:$Q$1153)+SUMIF(pedag!$L$5:$L$1153,K61,pedag!$R$5:$R$1153)+SUMIF(pedag!$L$5:$L$1153,K61,pedag!$S$5:$S$1153)+SUMIF(pedag!$L$5:$L$1153,K61,pedag!$T$5:$T$1153)+SUMIF(pedag!$L$5:$L$1153,K61,pedag!$V$5:$V$1153)+SUMIF(pedag!$L$5:$L$1153,K61,pedag!$U$5:$U$1153)</f>
        <v>0</v>
      </c>
    </row>
    <row r="62" spans="1:12" ht="14">
      <c r="A62" s="18"/>
      <c r="B62" s="1570">
        <v>57</v>
      </c>
      <c r="C62" s="340">
        <f>słownik!A59</f>
        <v>0</v>
      </c>
      <c r="D62" s="341">
        <f>słownik!B59</f>
        <v>0</v>
      </c>
      <c r="E62" s="342">
        <f>SUMIF(pedag!M$5:M$721,D62,pedag!P$5:P$721)+SUMIF(pedag!M$5:M$721,D62,pedag!Q$5:Q$721)+SUMIF(pedag!M$5:M$721,D62,pedag!R$5:R$721)+SUMIF(pedag!M$5:M$721,D62,pedag!S$5:S$721)+SUMIF(pedag!M$5:M$721,D62,pedag!U$5:U$721)+SUMIF(pedag!M$5:M$721,D62,pedag!T$5:T$721)+SUMIF(pedag!M$5:M$721,D62,pedag!V$5:V$721)</f>
        <v>0</v>
      </c>
      <c r="F62" s="412">
        <f>SUMIF(pedag!$M$5:$M$721,D62,pedag!$AC$5:$AC$721)</f>
        <v>0</v>
      </c>
      <c r="G62" s="18"/>
      <c r="H62" s="2655" t="s">
        <v>488</v>
      </c>
      <c r="I62" s="2655"/>
      <c r="J62" s="2655"/>
      <c r="K62" s="1654" t="s">
        <v>505</v>
      </c>
      <c r="L62" s="1655">
        <f>SUMIF(pedag!$L$5:$L$1045,K62,pedag!$P$5:$P$1045)+SUMIF(pedag!$L$5:$L$1153,K62,pedag!$Q$5:$Q$1153)+SUMIF(pedag!$L$5:$L$1153,K62,pedag!$R$5:$R$1153)+SUMIF(pedag!$L$5:$L$1153,K62,pedag!$S$5:$S$1153)+SUMIF(pedag!$L$5:$L$1153,K62,pedag!$T$5:$T$1153)+SUMIF(pedag!$L$5:$L$1153,K62,pedag!$V$5:$V$1153)+SUMIF(pedag!$L$5:$L$1153,K62,pedag!$U$5:$U$1153)</f>
        <v>0</v>
      </c>
    </row>
    <row r="63" spans="1:12" ht="14">
      <c r="A63" s="18"/>
      <c r="B63" s="339">
        <v>58</v>
      </c>
      <c r="C63" s="340">
        <f>słownik!A60</f>
        <v>0</v>
      </c>
      <c r="D63" s="341">
        <f>słownik!B60</f>
        <v>0</v>
      </c>
      <c r="E63" s="342">
        <f>SUMIF(pedag!M$5:M$721,D63,pedag!P$5:P$721)+SUMIF(pedag!M$5:M$721,D63,pedag!Q$5:Q$721)+SUMIF(pedag!M$5:M$721,D63,pedag!R$5:R$721)+SUMIF(pedag!M$5:M$721,D63,pedag!S$5:S$721)+SUMIF(pedag!M$5:M$721,D63,pedag!U$5:U$721)+SUMIF(pedag!M$5:M$721,D63,pedag!T$5:T$721)+SUMIF(pedag!M$5:M$721,D63,pedag!V$5:V$721)</f>
        <v>0</v>
      </c>
      <c r="F63" s="412">
        <f>SUMIF(pedag!$M$5:$M$721,D63,pedag!$AC$5:$AC$721)</f>
        <v>0</v>
      </c>
      <c r="G63" s="18"/>
      <c r="H63" s="2655" t="s">
        <v>489</v>
      </c>
      <c r="I63" s="2655"/>
      <c r="J63" s="2655"/>
      <c r="K63" s="1654" t="s">
        <v>506</v>
      </c>
      <c r="L63" s="1655">
        <f>SUMIF(pedag!$L$5:$L$1045,K63,pedag!$P$5:$P$1045)+SUMIF(pedag!$L$5:$L$1153,K63,pedag!$Q$5:$Q$1153)+SUMIF(pedag!$L$5:$L$1153,K63,pedag!$R$5:$R$1153)+SUMIF(pedag!$L$5:$L$1153,K63,pedag!$S$5:$S$1153)+SUMIF(pedag!$L$5:$L$1153,K63,pedag!$T$5:$T$1153)+SUMIF(pedag!$L$5:$L$1153,K63,pedag!$V$5:$V$1153)+SUMIF(pedag!$L$5:$L$1153,K63,pedag!$U$5:$U$1153)</f>
        <v>0</v>
      </c>
    </row>
    <row r="64" spans="1:12" ht="14">
      <c r="A64" s="18"/>
      <c r="B64" s="1570">
        <v>59</v>
      </c>
      <c r="C64" s="340">
        <f>słownik!A61</f>
        <v>0</v>
      </c>
      <c r="D64" s="341">
        <f>słownik!B61</f>
        <v>0</v>
      </c>
      <c r="E64" s="342">
        <f>SUMIF(pedag!M$5:M$721,D64,pedag!P$5:P$721)+SUMIF(pedag!M$5:M$721,D64,pedag!Q$5:Q$721)+SUMIF(pedag!M$5:M$721,D64,pedag!R$5:R$721)+SUMIF(pedag!M$5:M$721,D64,pedag!S$5:S$721)+SUMIF(pedag!M$5:M$721,D64,pedag!U$5:U$721)+SUMIF(pedag!M$5:M$721,D64,pedag!T$5:T$721)+SUMIF(pedag!M$5:M$721,D64,pedag!V$5:V$721)</f>
        <v>0</v>
      </c>
      <c r="F64" s="412">
        <f>SUMIF(pedag!$M$5:$M$721,D64,pedag!$AC$5:$AC$721)</f>
        <v>0</v>
      </c>
      <c r="G64" s="18"/>
      <c r="H64" s="2655" t="s">
        <v>490</v>
      </c>
      <c r="I64" s="2655"/>
      <c r="J64" s="2655"/>
      <c r="K64" s="1654" t="s">
        <v>507</v>
      </c>
      <c r="L64" s="1655">
        <f>SUMIF(pedag!$L$5:$L$1045,K64,pedag!$P$5:$P$1045)+SUMIF(pedag!$L$5:$L$1153,K64,pedag!$Q$5:$Q$1153)+SUMIF(pedag!$L$5:$L$1153,K64,pedag!$R$5:$R$1153)+SUMIF(pedag!$L$5:$L$1153,K64,pedag!$S$5:$S$1153)+SUMIF(pedag!$L$5:$L$1153,K64,pedag!$T$5:$T$1153)+SUMIF(pedag!$L$5:$L$1153,K64,pedag!$V$5:$V$1153)+SUMIF(pedag!$L$5:$L$1153,K64,pedag!$U$5:$U$1153)</f>
        <v>0</v>
      </c>
    </row>
    <row r="65" spans="1:12" ht="14">
      <c r="A65" s="18"/>
      <c r="B65" s="339">
        <v>60</v>
      </c>
      <c r="C65" s="340">
        <f>słownik!A62</f>
        <v>0</v>
      </c>
      <c r="D65" s="341">
        <f>słownik!B62</f>
        <v>0</v>
      </c>
      <c r="E65" s="342">
        <f>SUMIF(pedag!M$5:M$721,D65,pedag!P$5:P$721)+SUMIF(pedag!M$5:M$721,D65,pedag!Q$5:Q$721)+SUMIF(pedag!M$5:M$721,D65,pedag!R$5:R$721)+SUMIF(pedag!M$5:M$721,D65,pedag!S$5:S$721)+SUMIF(pedag!M$5:M$721,D65,pedag!U$5:U$721)+SUMIF(pedag!M$5:M$721,D65,pedag!T$5:T$721)+SUMIF(pedag!M$5:M$721,D65,pedag!V$5:V$721)</f>
        <v>0</v>
      </c>
      <c r="F65" s="412">
        <f>SUMIF(pedag!$M$5:$M$721,D65,pedag!$AC$5:$AC$721)</f>
        <v>0</v>
      </c>
      <c r="G65" s="18"/>
      <c r="H65" s="2655" t="s">
        <v>491</v>
      </c>
      <c r="I65" s="2655"/>
      <c r="J65" s="2655"/>
      <c r="K65" s="1654" t="s">
        <v>508</v>
      </c>
      <c r="L65" s="1655">
        <f>SUMIF(pedag!$L$5:$L$1045,K65,pedag!$P$5:$P$1045)+SUMIF(pedag!$L$5:$L$1153,K65,pedag!$Q$5:$Q$1153)+SUMIF(pedag!$L$5:$L$1153,K65,pedag!$R$5:$R$1153)+SUMIF(pedag!$L$5:$L$1153,K65,pedag!$S$5:$S$1153)+SUMIF(pedag!$L$5:$L$1153,K65,pedag!$T$5:$T$1153)+SUMIF(pedag!$L$5:$L$1153,K65,pedag!$V$5:$V$1153)+SUMIF(pedag!$L$5:$L$1153,K65,pedag!$U$5:$U$1153)</f>
        <v>0</v>
      </c>
    </row>
    <row r="66" spans="1:12" ht="14">
      <c r="A66" s="18"/>
      <c r="B66" s="1570">
        <v>61</v>
      </c>
      <c r="C66" s="340">
        <f>słownik!A63</f>
        <v>0</v>
      </c>
      <c r="D66" s="341">
        <f>słownik!B63</f>
        <v>0</v>
      </c>
      <c r="E66" s="342">
        <f>SUMIF(pedag!M$5:M$721,D66,pedag!P$5:P$721)+SUMIF(pedag!M$5:M$721,D66,pedag!Q$5:Q$721)+SUMIF(pedag!M$5:M$721,D66,pedag!R$5:R$721)+SUMIF(pedag!M$5:M$721,D66,pedag!S$5:S$721)+SUMIF(pedag!M$5:M$721,D66,pedag!U$5:U$721)+SUMIF(pedag!M$5:M$721,D66,pedag!T$5:T$721)+SUMIF(pedag!M$5:M$721,D66,pedag!V$5:V$721)</f>
        <v>0</v>
      </c>
      <c r="F66" s="412">
        <f>SUMIF(pedag!$M$5:$M$721,D66,pedag!$AC$5:$AC$721)</f>
        <v>0</v>
      </c>
      <c r="G66" s="18"/>
      <c r="H66" s="2655" t="s">
        <v>674</v>
      </c>
      <c r="I66" s="2655"/>
      <c r="J66" s="2655"/>
      <c r="K66" s="1654" t="s">
        <v>680</v>
      </c>
      <c r="L66" s="1655">
        <f>SUMIF(pedag!$L$5:$L$1045,K66,pedag!$P$5:$P$1045)+SUMIF(pedag!$L$5:$L$1153,K66,pedag!$Q$5:$Q$1153)+SUMIF(pedag!$L$5:$L$1153,K66,pedag!$R$5:$R$1153)+SUMIF(pedag!$L$5:$L$1153,K66,pedag!$S$5:$S$1153)+SUMIF(pedag!$L$5:$L$1153,K66,pedag!$T$5:$T$1153)+SUMIF(pedag!$L$5:$L$1153,K66,pedag!$V$5:$V$1153)+SUMIF(pedag!$L$5:$L$1153,K66,pedag!$U$5:$U$1153)</f>
        <v>0</v>
      </c>
    </row>
    <row r="67" spans="1:12" ht="14">
      <c r="A67" s="18"/>
      <c r="B67" s="339">
        <v>62</v>
      </c>
      <c r="C67" s="340">
        <f>słownik!A64</f>
        <v>0</v>
      </c>
      <c r="D67" s="341">
        <f>słownik!B64</f>
        <v>0</v>
      </c>
      <c r="E67" s="342">
        <f>SUMIF(pedag!M$5:M$721,D67,pedag!P$5:P$721)+SUMIF(pedag!M$5:M$721,D67,pedag!Q$5:Q$721)+SUMIF(pedag!M$5:M$721,D67,pedag!R$5:R$721)+SUMIF(pedag!M$5:M$721,D67,pedag!S$5:S$721)+SUMIF(pedag!M$5:M$721,D67,pedag!U$5:U$721)+SUMIF(pedag!M$5:M$721,D67,pedag!T$5:T$721)+SUMIF(pedag!M$5:M$721,D67,pedag!V$5:V$721)</f>
        <v>0</v>
      </c>
      <c r="F67" s="412">
        <f>SUMIF(pedag!$M$5:$M$721,D67,pedag!$AC$5:$AC$721)</f>
        <v>0</v>
      </c>
      <c r="G67" s="18"/>
      <c r="H67" s="2655" t="s">
        <v>672</v>
      </c>
      <c r="I67" s="2655"/>
      <c r="J67" s="2655"/>
      <c r="K67" s="1654" t="s">
        <v>673</v>
      </c>
      <c r="L67" s="1655">
        <f>SUMIF(pedag!$L$5:$L$1045,K67,pedag!$P$5:$P$1045)+SUMIF(pedag!$L$5:$L$1153,K67,pedag!$Q$5:$Q$1153)+SUMIF(pedag!$L$5:$L$1153,K67,pedag!$R$5:$R$1153)+SUMIF(pedag!$L$5:$L$1153,K67,pedag!$S$5:$S$1153)+SUMIF(pedag!$L$5:$L$1153,K67,pedag!$T$5:$T$1153)+SUMIF(pedag!$L$5:$L$1153,K67,pedag!$V$5:$V$1153)+SUMIF(pedag!$L$5:$L$1153,K67,pedag!$U$5:$U$1153)</f>
        <v>0</v>
      </c>
    </row>
    <row r="68" spans="1:12" ht="17.7">
      <c r="A68" s="18"/>
      <c r="B68" s="272"/>
      <c r="C68" s="682" t="s">
        <v>209</v>
      </c>
      <c r="D68" s="344"/>
      <c r="E68" s="465">
        <f>SUM(E6:E67)</f>
        <v>0</v>
      </c>
      <c r="F68" s="466">
        <f>SUM(F6:F67)</f>
        <v>0</v>
      </c>
      <c r="G68" s="18"/>
      <c r="H68" s="2655" t="s">
        <v>675</v>
      </c>
      <c r="I68" s="2655"/>
      <c r="J68" s="2655"/>
      <c r="K68" s="1654" t="s">
        <v>681</v>
      </c>
      <c r="L68" s="1655">
        <f>SUMIF(pedag!$L$5:$L$1045,K68,pedag!$P$5:$P$1045)+SUMIF(pedag!$L$5:$L$1153,K68,pedag!$Q$5:$Q$1153)+SUMIF(pedag!$L$5:$L$1153,K68,pedag!$R$5:$R$1153)+SUMIF(pedag!$L$5:$L$1153,K68,pedag!$S$5:$S$1153)+SUMIF(pedag!$L$5:$L$1153,K68,pedag!$T$5:$T$1153)+SUMIF(pedag!$L$5:$L$1153,K68,pedag!$V$5:$V$1153)+SUMIF(pedag!$L$5:$L$1153,K68,pedag!$U$5:$U$1153)</f>
        <v>0</v>
      </c>
    </row>
    <row r="69" spans="1:12" ht="13.7">
      <c r="A69" s="18"/>
      <c r="B69" s="272"/>
      <c r="C69" s="18"/>
      <c r="D69" s="18"/>
      <c r="E69" s="18"/>
      <c r="F69" s="18"/>
      <c r="G69" s="18"/>
      <c r="H69" s="2655" t="s">
        <v>676</v>
      </c>
      <c r="I69" s="2655"/>
      <c r="J69" s="2655"/>
      <c r="K69" s="1654" t="s">
        <v>682</v>
      </c>
      <c r="L69" s="1655">
        <f>SUMIF(pedag!$L$5:$L$1045,K69,pedag!$P$5:$P$1045)+SUMIF(pedag!$L$5:$L$1153,K69,pedag!$Q$5:$Q$1153)+SUMIF(pedag!$L$5:$L$1153,K69,pedag!$R$5:$R$1153)+SUMIF(pedag!$L$5:$L$1153,K69,pedag!$S$5:$S$1153)+SUMIF(pedag!$L$5:$L$1153,K69,pedag!$T$5:$T$1153)+SUMIF(pedag!$L$5:$L$1153,K69,pedag!$V$5:$V$1153)+SUMIF(pedag!$L$5:$L$1153,K69,pedag!$U$5:$U$1153)</f>
        <v>0</v>
      </c>
    </row>
    <row r="70" spans="1:12" ht="13.7">
      <c r="H70" s="2655" t="s">
        <v>677</v>
      </c>
      <c r="I70" s="2655"/>
      <c r="J70" s="2655"/>
      <c r="K70" s="1654" t="s">
        <v>683</v>
      </c>
      <c r="L70" s="1655">
        <f>SUMIF(pedag!$L$5:$L$1045,K70,pedag!$P$5:$P$1045)+SUMIF(pedag!$L$5:$L$1153,K70,pedag!$Q$5:$Q$1153)+SUMIF(pedag!$L$5:$L$1153,K70,pedag!$R$5:$R$1153)+SUMIF(pedag!$L$5:$L$1153,K70,pedag!$S$5:$S$1153)+SUMIF(pedag!$L$5:$L$1153,K70,pedag!$T$5:$T$1153)+SUMIF(pedag!$L$5:$L$1153,K70,pedag!$V$5:$V$1153)+SUMIF(pedag!$L$5:$L$1153,K70,pedag!$U$5:$U$1153)</f>
        <v>0</v>
      </c>
    </row>
    <row r="71" spans="1:12" ht="13.7">
      <c r="H71" s="2655" t="s">
        <v>678</v>
      </c>
      <c r="I71" s="2655"/>
      <c r="J71" s="2655"/>
      <c r="K71" s="1654" t="s">
        <v>684</v>
      </c>
      <c r="L71" s="1655">
        <f>SUMIF(pedag!$L$5:$L$1045,K71,pedag!$P$5:$P$1045)+SUMIF(pedag!$L$5:$L$1153,K71,pedag!$Q$5:$Q$1153)+SUMIF(pedag!$L$5:$L$1153,K71,pedag!$R$5:$R$1153)+SUMIF(pedag!$L$5:$L$1153,K71,pedag!$S$5:$S$1153)+SUMIF(pedag!$L$5:$L$1153,K71,pedag!$T$5:$T$1153)+SUMIF(pedag!$L$5:$L$1153,K71,pedag!$V$5:$V$1153)+SUMIF(pedag!$L$5:$L$1153,K71,pedag!$U$5:$U$1153)</f>
        <v>0</v>
      </c>
    </row>
    <row r="72" spans="1:12" ht="13.7">
      <c r="H72" s="2655" t="s">
        <v>679</v>
      </c>
      <c r="I72" s="2655"/>
      <c r="J72" s="2655"/>
      <c r="K72" s="1654" t="s">
        <v>685</v>
      </c>
      <c r="L72" s="1655">
        <f>SUMIF(pedag!$L$5:$L$1045,K72,pedag!$P$5:$P$1045)+SUMIF(pedag!$L$5:$L$1153,K72,pedag!$Q$5:$Q$1153)+SUMIF(pedag!$L$5:$L$1153,K72,pedag!$R$5:$R$1153)+SUMIF(pedag!$L$5:$L$1153,K72,pedag!$S$5:$S$1153)+SUMIF(pedag!$L$5:$L$1153,K72,pedag!$T$5:$T$1153)+SUMIF(pedag!$L$5:$L$1153,K72,pedag!$V$5:$V$1153)+SUMIF(pedag!$L$5:$L$1153,K72,pedag!$U$5:$U$1153)</f>
        <v>0</v>
      </c>
    </row>
    <row r="73" spans="1:12" ht="13.7">
      <c r="H73" s="2655" t="s">
        <v>492</v>
      </c>
      <c r="I73" s="2655"/>
      <c r="J73" s="2655"/>
      <c r="K73" s="1654" t="s">
        <v>509</v>
      </c>
      <c r="L73" s="1655">
        <f>SUMIF(pedag!$L$5:$L$1045,K73,pedag!$P$5:$P$1045)+SUMIF(pedag!$L$5:$L$1153,K73,pedag!$Q$5:$Q$1153)+SUMIF(pedag!$L$5:$L$1153,K73,pedag!$R$5:$R$1153)+SUMIF(pedag!$L$5:$L$1153,K73,pedag!$S$5:$S$1153)+SUMIF(pedag!$L$5:$L$1153,K73,pedag!$T$5:$T$1153)+SUMIF(pedag!$L$5:$L$1153,K73,pedag!$V$5:$V$1153)+SUMIF(pedag!$L$5:$L$1153,K73,pedag!$U$5:$U$1153)</f>
        <v>0</v>
      </c>
    </row>
    <row r="74" spans="1:12" ht="13.7">
      <c r="H74" s="2655" t="s">
        <v>493</v>
      </c>
      <c r="I74" s="2655"/>
      <c r="J74" s="2655"/>
      <c r="K74" s="1654" t="s">
        <v>510</v>
      </c>
      <c r="L74" s="1655">
        <f>SUMIF(pedag!$L$5:$L$1045,K74,pedag!$P$5:$P$1045)+SUMIF(pedag!$L$5:$L$1153,K74,pedag!$Q$5:$Q$1153)+SUMIF(pedag!$L$5:$L$1153,K74,pedag!$R$5:$R$1153)+SUMIF(pedag!$L$5:$L$1153,K74,pedag!$S$5:$S$1153)+SUMIF(pedag!$L$5:$L$1153,K74,pedag!$T$5:$T$1153)+SUMIF(pedag!$L$5:$L$1153,K74,pedag!$V$5:$V$1153)+SUMIF(pedag!$L$5:$L$1153,K74,pedag!$U$5:$U$1153)</f>
        <v>0</v>
      </c>
    </row>
    <row r="75" spans="1:12" ht="13.7">
      <c r="H75" s="2655" t="s">
        <v>494</v>
      </c>
      <c r="I75" s="2655"/>
      <c r="J75" s="2655"/>
      <c r="K75" s="1654" t="s">
        <v>511</v>
      </c>
      <c r="L75" s="1655">
        <f>SUMIF(pedag!$L$5:$L$1045,K75,pedag!$P$5:$P$1045)+SUMIF(pedag!$L$5:$L$1153,K75,pedag!$Q$5:$Q$1153)+SUMIF(pedag!$L$5:$L$1153,K75,pedag!$R$5:$R$1153)+SUMIF(pedag!$L$5:$L$1153,K75,pedag!$S$5:$S$1153)+SUMIF(pedag!$L$5:$L$1153,K75,pedag!$T$5:$T$1153)+SUMIF(pedag!$L$5:$L$1153,K75,pedag!$V$5:$V$1153)+SUMIF(pedag!$L$5:$L$1153,K75,pedag!$U$5:$U$1153)</f>
        <v>0</v>
      </c>
    </row>
    <row r="76" spans="1:12" ht="13.7">
      <c r="H76" s="2655" t="s">
        <v>686</v>
      </c>
      <c r="I76" s="2655"/>
      <c r="J76" s="2655"/>
      <c r="K76" s="1656" t="s">
        <v>689</v>
      </c>
      <c r="L76" s="1655">
        <f>SUMIF(pedag!$L$5:$L$1045,K76,pedag!$P$5:$P$1045)+SUMIF(pedag!$L$5:$L$1153,K76,pedag!$Q$5:$Q$1153)+SUMIF(pedag!$L$5:$L$1153,K76,pedag!$R$5:$R$1153)+SUMIF(pedag!$L$5:$L$1153,K76,pedag!$S$5:$S$1153)+SUMIF(pedag!$L$5:$L$1153,K76,pedag!$T$5:$T$1153)+SUMIF(pedag!$L$5:$L$1153,K76,pedag!$V$5:$V$1153)+SUMIF(pedag!$L$5:$L$1153,K76,pedag!$U$5:$U$1153)</f>
        <v>0</v>
      </c>
    </row>
    <row r="77" spans="1:12" ht="15" customHeight="1">
      <c r="H77" s="2655" t="s">
        <v>688</v>
      </c>
      <c r="I77" s="2655"/>
      <c r="J77" s="2655"/>
      <c r="K77" s="1656" t="s">
        <v>690</v>
      </c>
      <c r="L77" s="1655">
        <f>SUMIF(pedag!$L$5:$L$1045,K77,pedag!$P$5:$P$1045)+SUMIF(pedag!$L$5:$L$1153,K77,pedag!$Q$5:$Q$1153)+SUMIF(pedag!$L$5:$L$1153,K77,pedag!$R$5:$R$1153)+SUMIF(pedag!$L$5:$L$1153,K77,pedag!$S$5:$S$1153)+SUMIF(pedag!$L$5:$L$1153,K77,pedag!$T$5:$T$1153)+SUMIF(pedag!$L$5:$L$1153,K77,pedag!$V$5:$V$1153)+SUMIF(pedag!$L$5:$L$1153,K77,pedag!$U$5:$U$1153)</f>
        <v>0</v>
      </c>
    </row>
    <row r="78" spans="1:12" ht="13.7">
      <c r="H78" s="2655" t="s">
        <v>687</v>
      </c>
      <c r="I78" s="2655"/>
      <c r="J78" s="2655"/>
      <c r="K78" s="1656" t="s">
        <v>512</v>
      </c>
      <c r="L78" s="1655">
        <f>SUMIF(pedag!$L$5:$L$1045,K78,pedag!$P$5:$P$1045)+SUMIF(pedag!$L$5:$L$1153,K78,pedag!$Q$5:$Q$1153)+SUMIF(pedag!$L$5:$L$1153,K78,pedag!$R$5:$R$1153)+SUMIF(pedag!$L$5:$L$1153,K78,pedag!$S$5:$S$1153)+SUMIF(pedag!$L$5:$L$1153,K78,pedag!$T$5:$T$1153)+SUMIF(pedag!$L$5:$L$1153,K78,pedag!$V$5:$V$1153)+SUMIF(pedag!$L$5:$L$1153,K78,pedag!$U$5:$U$1153)</f>
        <v>0</v>
      </c>
    </row>
    <row r="79" spans="1:12" ht="13.7">
      <c r="H79" s="2655" t="s">
        <v>495</v>
      </c>
      <c r="I79" s="2655"/>
      <c r="J79" s="2655"/>
      <c r="K79" s="1654" t="s">
        <v>513</v>
      </c>
      <c r="L79" s="1655">
        <f>SUMIF(pedag!$L$5:$L$1045,K79,pedag!$P$5:$P$1045)+SUMIF(pedag!$L$5:$L$1153,K79,pedag!$Q$5:$Q$1153)+SUMIF(pedag!$L$5:$L$1153,K79,pedag!$R$5:$R$1153)+SUMIF(pedag!$L$5:$L$1153,K79,pedag!$S$5:$S$1153)+SUMIF(pedag!$L$5:$L$1153,K79,pedag!$T$5:$T$1153)+SUMIF(pedag!$L$5:$L$1153,K79,pedag!$V$5:$V$1153)+SUMIF(pedag!$L$5:$L$1153,K79,pedag!$U$5:$U$1153)</f>
        <v>0</v>
      </c>
    </row>
    <row r="80" spans="1:12" ht="13.7">
      <c r="H80" s="2655" t="s">
        <v>496</v>
      </c>
      <c r="I80" s="2655"/>
      <c r="J80" s="2655"/>
      <c r="K80" s="1654" t="s">
        <v>514</v>
      </c>
      <c r="L80" s="1655">
        <f>SUMIF(pedag!$L$5:$L$1045,K80,pedag!$P$5:$P$1045)+SUMIF(pedag!$L$5:$L$1153,K80,pedag!$Q$5:$Q$1153)+SUMIF(pedag!$L$5:$L$1153,K80,pedag!$R$5:$R$1153)+SUMIF(pedag!$L$5:$L$1153,K80,pedag!$S$5:$S$1153)+SUMIF(pedag!$L$5:$L$1153,K80,pedag!$T$5:$T$1153)+SUMIF(pedag!$L$5:$L$1153,K80,pedag!$V$5:$V$1153)+SUMIF(pedag!$L$5:$L$1153,K80,pedag!$U$5:$U$1153)</f>
        <v>0</v>
      </c>
    </row>
    <row r="81" spans="8:12" ht="13.7">
      <c r="H81" s="2655" t="s">
        <v>497</v>
      </c>
      <c r="I81" s="2655"/>
      <c r="J81" s="2655"/>
      <c r="K81" s="1656" t="s">
        <v>515</v>
      </c>
      <c r="L81" s="1655">
        <f>SUMIF(pedag!$L$5:$L$1045,K81,pedag!$P$5:$P$1045)+SUMIF(pedag!$L$5:$L$1153,K81,pedag!$Q$5:$Q$1153)+SUMIF(pedag!$L$5:$L$1153,K81,pedag!$R$5:$R$1153)+SUMIF(pedag!$L$5:$L$1153,K81,pedag!$S$5:$S$1153)+SUMIF(pedag!$L$5:$L$1153,K81,pedag!$T$5:$T$1153)+SUMIF(pedag!$L$5:$L$1153,K81,pedag!$V$5:$V$1153)+SUMIF(pedag!$L$5:$L$1153,K81,pedag!$U$5:$U$1153)</f>
        <v>0</v>
      </c>
    </row>
    <row r="82" spans="8:12" ht="13.7">
      <c r="H82" s="2655" t="s">
        <v>498</v>
      </c>
      <c r="I82" s="2655"/>
      <c r="J82" s="2655"/>
      <c r="K82" s="1656" t="s">
        <v>516</v>
      </c>
      <c r="L82" s="1655">
        <f>SUMIF(pedag!$L$5:$L$1045,K82,pedag!$P$5:$P$1045)+SUMIF(pedag!$L$5:$L$1153,K82,pedag!$Q$5:$Q$1153)+SUMIF(pedag!$L$5:$L$1153,K82,pedag!$R$5:$R$1153)+SUMIF(pedag!$L$5:$L$1153,K82,pedag!$S$5:$S$1153)+SUMIF(pedag!$L$5:$L$1153,K82,pedag!$T$5:$T$1153)+SUMIF(pedag!$L$5:$L$1153,K82,pedag!$V$5:$V$1153)+SUMIF(pedag!$L$5:$L$1153,K82,pedag!$U$5:$U$1153)</f>
        <v>0</v>
      </c>
    </row>
    <row r="83" spans="8:12" ht="13.7">
      <c r="H83" s="2655" t="s">
        <v>499</v>
      </c>
      <c r="I83" s="2655"/>
      <c r="J83" s="2655"/>
      <c r="K83" s="1656" t="s">
        <v>503</v>
      </c>
      <c r="L83" s="1655">
        <f>SUMIF(pedag!$L$5:$L$1045,K83,pedag!$P$5:$P$1045)+SUMIF(pedag!$L$5:$L$1153,K83,pedag!$Q$5:$Q$1153)+SUMIF(pedag!$L$5:$L$1153,K83,pedag!$R$5:$R$1153)+SUMIF(pedag!$L$5:$L$1153,K83,pedag!$S$5:$S$1153)+SUMIF(pedag!$L$5:$L$1153,K83,pedag!$T$5:$T$1153)+SUMIF(pedag!$L$5:$L$1153,K83,pedag!$V$5:$V$1153)+SUMIF(pedag!$L$5:$L$1153,K83,pedag!$U$5:$U$1153)</f>
        <v>0</v>
      </c>
    </row>
    <row r="84" spans="8:12" ht="13.7">
      <c r="H84" s="2655" t="s">
        <v>234</v>
      </c>
      <c r="I84" s="2655"/>
      <c r="J84" s="2655"/>
      <c r="K84" s="1656" t="s">
        <v>613</v>
      </c>
      <c r="L84" s="1655">
        <f>SUMIF(pedag!$L$5:$L$1045,K84,pedag!$P$5:$P$1045)+SUMIF(pedag!$L$5:$L$1153,K84,pedag!$Q$5:$Q$1153)+SUMIF(pedag!$L$5:$L$1153,K84,pedag!$R$5:$R$1153)+SUMIF(pedag!$L$5:$L$1153,K84,pedag!$S$5:$S$1153)+SUMIF(pedag!$L$5:$L$1153,K84,pedag!$T$5:$T$1153)+SUMIF(pedag!$L$5:$L$1153,K84,pedag!$V$5:$V$1153)+SUMIF(pedag!$L$5:$L$1153,K84,pedag!$U$5:$U$1153)</f>
        <v>0</v>
      </c>
    </row>
    <row r="85" spans="8:12" ht="17.7">
      <c r="J85" s="2656" t="s">
        <v>729</v>
      </c>
      <c r="K85" s="2657"/>
      <c r="L85" s="1657">
        <f>SUM(L53:L84)</f>
        <v>0</v>
      </c>
    </row>
  </sheetData>
  <sheetProtection algorithmName="SHA-512" hashValue="1tcffbPGa0oem4ZfoA8L6NAfBqtjooTM7BA2VNpHugF53xqbkRMbO5YFLXKyUebZnYsJZLUpevYtalILXVmXyg==" saltValue="BYqfhMCNl58Z+eUcedWUgA==" spinCount="100000" sheet="1" formatRows="0"/>
  <mergeCells count="59">
    <mergeCell ref="H39:L39"/>
    <mergeCell ref="L49:L50"/>
    <mergeCell ref="H30:I31"/>
    <mergeCell ref="L30:L31"/>
    <mergeCell ref="J30:J31"/>
    <mergeCell ref="K49:K50"/>
    <mergeCell ref="H29:L29"/>
    <mergeCell ref="H36:I36"/>
    <mergeCell ref="H34:I34"/>
    <mergeCell ref="H33:I33"/>
    <mergeCell ref="H32:I32"/>
    <mergeCell ref="K30:K31"/>
    <mergeCell ref="H35:I35"/>
    <mergeCell ref="B4:F4"/>
    <mergeCell ref="H14:I14"/>
    <mergeCell ref="H2:L2"/>
    <mergeCell ref="H9:L9"/>
    <mergeCell ref="H11:I11"/>
    <mergeCell ref="H12:I12"/>
    <mergeCell ref="H13:I13"/>
    <mergeCell ref="H18:I19"/>
    <mergeCell ref="J18:J19"/>
    <mergeCell ref="K18:K19"/>
    <mergeCell ref="L18:L19"/>
    <mergeCell ref="H17:L17"/>
    <mergeCell ref="H52:L52"/>
    <mergeCell ref="H53:J53"/>
    <mergeCell ref="H54:J54"/>
    <mergeCell ref="H55:J55"/>
    <mergeCell ref="H57:J57"/>
    <mergeCell ref="H56:J56"/>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83:J83"/>
    <mergeCell ref="H84:J84"/>
    <mergeCell ref="J85:K85"/>
    <mergeCell ref="H78:J78"/>
    <mergeCell ref="H79:J79"/>
    <mergeCell ref="H80:J80"/>
    <mergeCell ref="H81:J81"/>
    <mergeCell ref="H82:J82"/>
  </mergeCells>
  <phoneticPr fontId="11" type="noConversion"/>
  <printOptions horizontalCentered="1"/>
  <pageMargins left="0.51181102362204722" right="0.11811023622047245" top="0.74803149606299213" bottom="0.74803149606299213" header="0.31496062992125984" footer="0.31496062992125984"/>
  <pageSetup paperSize="9" scale="58" orientation="portrait" r:id="rId1"/>
  <headerFooter>
    <oddFooter>&amp;L&amp;7CEA - arkusz organizacyjny na rok szkolny 2020/2021    nr teczki: &amp;F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56"/>
  <sheetViews>
    <sheetView showGridLines="0" tabSelected="1" view="pageBreakPreview" zoomScale="80" zoomScaleNormal="90" zoomScaleSheetLayoutView="80" workbookViewId="0">
      <selection activeCell="D1" sqref="D1"/>
    </sheetView>
  </sheetViews>
  <sheetFormatPr defaultRowHeight="12.7"/>
  <cols>
    <col min="1" max="1" width="4.703125" customWidth="1"/>
    <col min="2" max="9" width="15.703125" customWidth="1"/>
    <col min="10" max="13" width="13.703125" customWidth="1"/>
  </cols>
  <sheetData>
    <row r="1" spans="1:14" ht="143.25" customHeight="1">
      <c r="A1" s="1390" t="s">
        <v>615</v>
      </c>
      <c r="B1" s="1969"/>
      <c r="C1" s="1969"/>
      <c r="D1" s="1799" t="s">
        <v>771</v>
      </c>
      <c r="E1" s="1800"/>
      <c r="H1" s="1970" t="s">
        <v>556</v>
      </c>
      <c r="I1" s="1971"/>
      <c r="K1" s="108"/>
    </row>
    <row r="2" spans="1:14" ht="43.5" customHeight="1">
      <c r="B2" s="874"/>
      <c r="C2" s="875"/>
      <c r="H2" s="1376"/>
      <c r="I2" s="1377"/>
      <c r="K2" s="108"/>
    </row>
    <row r="3" spans="1:14" ht="45" customHeight="1">
      <c r="B3" s="750"/>
      <c r="C3" s="751"/>
      <c r="G3" s="752" t="s">
        <v>33</v>
      </c>
      <c r="H3" s="761" t="s">
        <v>463</v>
      </c>
      <c r="I3" s="762"/>
    </row>
    <row r="4" spans="1:14" ht="29.25" customHeight="1">
      <c r="A4" s="35"/>
      <c r="B4" s="684" t="s">
        <v>365</v>
      </c>
      <c r="C4" s="789" t="s">
        <v>463</v>
      </c>
      <c r="D4" s="729" t="s">
        <v>385</v>
      </c>
      <c r="E4" s="2002" t="s">
        <v>463</v>
      </c>
      <c r="F4" s="2002"/>
      <c r="G4" s="730" t="s">
        <v>384</v>
      </c>
      <c r="H4" s="746" t="s">
        <v>818</v>
      </c>
      <c r="J4" s="619"/>
      <c r="K4" s="34"/>
    </row>
    <row r="5" spans="1:14" ht="9.75" customHeight="1">
      <c r="A5" s="35"/>
      <c r="B5" s="1998"/>
      <c r="C5" s="1998"/>
      <c r="D5" s="1998"/>
      <c r="E5" s="1998"/>
      <c r="F5" s="1998"/>
      <c r="G5" s="1998"/>
      <c r="H5" s="1998"/>
      <c r="I5" s="35"/>
      <c r="J5" s="35"/>
      <c r="K5" s="34"/>
    </row>
    <row r="6" spans="1:14" ht="53.25" customHeight="1">
      <c r="A6" s="35"/>
      <c r="B6" s="2001" t="s">
        <v>386</v>
      </c>
      <c r="C6" s="2001"/>
      <c r="D6" s="2001"/>
      <c r="E6" s="2001"/>
      <c r="F6" s="2001"/>
      <c r="G6" s="2001"/>
      <c r="H6" s="2001"/>
      <c r="I6" s="2001"/>
      <c r="J6" s="211"/>
      <c r="K6" s="34"/>
    </row>
    <row r="7" spans="1:14" ht="33.75" customHeight="1">
      <c r="A7" s="35"/>
      <c r="B7" s="1999" t="s">
        <v>666</v>
      </c>
      <c r="C7" s="1999"/>
      <c r="D7" s="1999"/>
      <c r="E7" s="1999"/>
      <c r="F7" s="1999"/>
      <c r="G7" s="1999"/>
      <c r="H7" s="1999"/>
      <c r="I7" s="2000"/>
      <c r="J7" s="311"/>
      <c r="K7" s="41"/>
      <c r="L7" s="4"/>
      <c r="M7" s="4"/>
      <c r="N7" s="4"/>
    </row>
    <row r="8" spans="1:14" ht="9" customHeight="1">
      <c r="A8" s="35"/>
      <c r="B8" s="866" t="s">
        <v>458</v>
      </c>
      <c r="C8" s="867"/>
      <c r="D8" s="867"/>
      <c r="E8" s="867"/>
      <c r="F8" s="867"/>
      <c r="G8" s="867"/>
      <c r="H8" s="867"/>
      <c r="I8" s="868"/>
      <c r="J8" s="311"/>
      <c r="K8" s="41"/>
      <c r="L8" s="4"/>
      <c r="M8" s="4"/>
      <c r="N8" s="4"/>
    </row>
    <row r="9" spans="1:14" s="63" customFormat="1" ht="20.25" customHeight="1">
      <c r="A9" s="211"/>
      <c r="B9" s="2030"/>
      <c r="C9" s="2030"/>
      <c r="D9" s="2030"/>
      <c r="E9" s="2030"/>
      <c r="F9" s="2030"/>
      <c r="G9" s="2030"/>
      <c r="H9" s="2030"/>
      <c r="I9" s="2030"/>
      <c r="J9" s="619"/>
      <c r="K9" s="683"/>
      <c r="L9" s="683"/>
      <c r="M9" s="683"/>
      <c r="N9" s="683"/>
    </row>
    <row r="10" spans="1:14" s="689" customFormat="1" ht="24.95" customHeight="1">
      <c r="A10" s="685"/>
      <c r="B10" s="692"/>
      <c r="C10" s="692"/>
      <c r="D10" s="692"/>
      <c r="E10" s="692"/>
      <c r="F10" s="692"/>
      <c r="G10" s="692"/>
      <c r="H10" s="692"/>
      <c r="I10" s="686"/>
      <c r="J10" s="687"/>
      <c r="K10" s="688"/>
      <c r="L10" s="688"/>
      <c r="M10" s="688"/>
      <c r="N10" s="688"/>
    </row>
    <row r="11" spans="1:14" s="738" customFormat="1" ht="20.25" customHeight="1">
      <c r="A11" s="737"/>
      <c r="B11" s="2044" t="s">
        <v>387</v>
      </c>
      <c r="C11" s="2045"/>
      <c r="D11" s="2045"/>
      <c r="E11" s="2045"/>
      <c r="F11" s="2045"/>
      <c r="G11" s="2045"/>
      <c r="H11" s="2045"/>
      <c r="I11" s="2046"/>
      <c r="J11" s="737"/>
    </row>
    <row r="12" spans="1:14" s="707" customFormat="1" ht="12.95" customHeight="1">
      <c r="A12" s="700"/>
      <c r="B12" s="701" t="s">
        <v>401</v>
      </c>
      <c r="C12" s="702"/>
      <c r="D12" s="701" t="s">
        <v>267</v>
      </c>
      <c r="E12" s="703"/>
      <c r="F12" s="703"/>
      <c r="G12" s="703"/>
      <c r="H12" s="703"/>
      <c r="I12" s="745" t="s">
        <v>392</v>
      </c>
      <c r="J12" s="705"/>
      <c r="K12" s="706"/>
      <c r="L12" s="706"/>
      <c r="M12" s="706"/>
      <c r="N12" s="706"/>
    </row>
    <row r="13" spans="1:14" s="734" customFormat="1" ht="15" customHeight="1">
      <c r="A13" s="731"/>
      <c r="B13" s="2003"/>
      <c r="C13" s="2004"/>
      <c r="D13" s="2018"/>
      <c r="E13" s="2019"/>
      <c r="F13" s="2019"/>
      <c r="G13" s="2019"/>
      <c r="H13" s="2019"/>
      <c r="I13" s="760"/>
      <c r="J13" s="732"/>
      <c r="K13" s="733"/>
      <c r="L13" s="733"/>
      <c r="M13" s="733"/>
      <c r="N13" s="733"/>
    </row>
    <row r="14" spans="1:14" s="707" customFormat="1" ht="12.95" customHeight="1">
      <c r="A14" s="700"/>
      <c r="B14" s="708" t="s">
        <v>117</v>
      </c>
      <c r="C14" s="695" t="s">
        <v>220</v>
      </c>
      <c r="D14" s="703"/>
      <c r="E14" s="716"/>
      <c r="F14" s="695" t="s">
        <v>119</v>
      </c>
      <c r="G14" s="703"/>
      <c r="H14" s="703"/>
      <c r="I14" s="704"/>
      <c r="J14" s="705"/>
      <c r="K14" s="706"/>
      <c r="L14" s="706"/>
      <c r="M14" s="706"/>
      <c r="N14" s="706"/>
    </row>
    <row r="15" spans="1:14" s="734" customFormat="1" ht="15" customHeight="1">
      <c r="A15" s="731"/>
      <c r="B15" s="771"/>
      <c r="C15" s="2025"/>
      <c r="D15" s="2026"/>
      <c r="E15" s="2027"/>
      <c r="F15" s="2025"/>
      <c r="G15" s="2026"/>
      <c r="H15" s="2026"/>
      <c r="I15" s="2027"/>
      <c r="J15" s="731"/>
    </row>
    <row r="16" spans="1:14" s="710" customFormat="1" ht="12.95" customHeight="1">
      <c r="A16" s="709"/>
      <c r="B16" s="717" t="s">
        <v>388</v>
      </c>
      <c r="C16" s="718"/>
      <c r="D16" s="695" t="s">
        <v>464</v>
      </c>
      <c r="E16" s="719"/>
      <c r="F16" s="720"/>
      <c r="G16" s="719"/>
      <c r="H16" s="1886" t="s">
        <v>465</v>
      </c>
      <c r="I16" s="718"/>
      <c r="J16" s="709"/>
    </row>
    <row r="17" spans="1:11" s="734" customFormat="1" ht="15" customHeight="1">
      <c r="A17" s="731"/>
      <c r="B17" s="2040"/>
      <c r="C17" s="2041"/>
      <c r="D17" s="2040"/>
      <c r="E17" s="2041"/>
      <c r="F17" s="2040"/>
      <c r="G17" s="2041"/>
      <c r="H17" s="2028"/>
      <c r="I17" s="2029"/>
      <c r="J17" s="731"/>
    </row>
    <row r="18" spans="1:11" s="715" customFormat="1" ht="12.95" customHeight="1">
      <c r="A18" s="711"/>
      <c r="B18" s="697" t="s">
        <v>118</v>
      </c>
      <c r="C18" s="698"/>
      <c r="D18" s="699"/>
      <c r="E18" s="712" t="s">
        <v>389</v>
      </c>
      <c r="F18" s="721"/>
      <c r="G18" s="312"/>
      <c r="H18" s="312"/>
      <c r="I18" s="713"/>
      <c r="J18" s="711"/>
      <c r="K18" s="714"/>
    </row>
    <row r="19" spans="1:11" s="736" customFormat="1" ht="15" customHeight="1">
      <c r="A19" s="735"/>
      <c r="B19" s="2036"/>
      <c r="C19" s="2037"/>
      <c r="D19" s="2038"/>
      <c r="E19" s="1972"/>
      <c r="F19" s="1973"/>
      <c r="G19" s="1973"/>
      <c r="H19" s="1973"/>
      <c r="I19" s="1974"/>
    </row>
    <row r="20" spans="1:11" s="691" customFormat="1" ht="24.95" customHeight="1">
      <c r="A20" s="690"/>
    </row>
    <row r="21" spans="1:11" s="740" customFormat="1" ht="20.25" customHeight="1">
      <c r="A21" s="739"/>
      <c r="B21" s="2034" t="s">
        <v>403</v>
      </c>
      <c r="C21" s="2034"/>
      <c r="D21" s="2034"/>
      <c r="E21" s="2034"/>
      <c r="F21" s="2034"/>
      <c r="G21" s="2034"/>
      <c r="H21" s="2034"/>
      <c r="I21" s="2034"/>
    </row>
    <row r="22" spans="1:11" s="696" customFormat="1" ht="12.95" customHeight="1">
      <c r="A22" s="313"/>
      <c r="B22" s="722" t="s">
        <v>402</v>
      </c>
      <c r="C22" s="723"/>
      <c r="D22" s="723"/>
      <c r="E22" s="723"/>
      <c r="F22" s="723" t="s">
        <v>390</v>
      </c>
      <c r="G22" s="2035" t="s">
        <v>391</v>
      </c>
      <c r="H22" s="2035"/>
      <c r="I22" s="724" t="s">
        <v>392</v>
      </c>
    </row>
    <row r="23" spans="1:11" s="757" customFormat="1" ht="15" customHeight="1">
      <c r="A23" s="755"/>
      <c r="B23" s="2043"/>
      <c r="C23" s="2043"/>
      <c r="D23" s="2043"/>
      <c r="E23" s="2043"/>
      <c r="F23" s="756"/>
      <c r="G23" s="2033"/>
      <c r="H23" s="2033"/>
      <c r="I23" s="756"/>
    </row>
    <row r="24" spans="1:11" s="757" customFormat="1" ht="15" customHeight="1">
      <c r="A24" s="755"/>
      <c r="B24" s="2042"/>
      <c r="C24" s="2042"/>
      <c r="D24" s="2042"/>
      <c r="E24" s="2042"/>
      <c r="F24" s="758"/>
      <c r="G24" s="2032"/>
      <c r="H24" s="2032"/>
      <c r="I24" s="758"/>
    </row>
    <row r="25" spans="1:11" s="757" customFormat="1" ht="15" customHeight="1">
      <c r="A25" s="755"/>
      <c r="B25" s="2042"/>
      <c r="C25" s="2042"/>
      <c r="D25" s="2042"/>
      <c r="E25" s="2042"/>
      <c r="F25" s="758"/>
      <c r="G25" s="2032"/>
      <c r="H25" s="2032"/>
      <c r="I25" s="758"/>
    </row>
    <row r="26" spans="1:11" s="757" customFormat="1" ht="15" customHeight="1">
      <c r="A26" s="755"/>
      <c r="B26" s="2039"/>
      <c r="C26" s="2039"/>
      <c r="D26" s="2039"/>
      <c r="E26" s="2039"/>
      <c r="F26" s="759"/>
      <c r="G26" s="2031"/>
      <c r="H26" s="2031"/>
      <c r="I26" s="759"/>
    </row>
    <row r="27" spans="1:11" s="691" customFormat="1" ht="24.95" customHeight="1">
      <c r="A27" s="690"/>
    </row>
    <row r="28" spans="1:11" s="740" customFormat="1" ht="20.25" customHeight="1">
      <c r="A28" s="739"/>
      <c r="B28" s="2015" t="s">
        <v>395</v>
      </c>
      <c r="C28" s="2016"/>
      <c r="D28" s="2016"/>
      <c r="E28" s="2016"/>
      <c r="F28" s="2016"/>
      <c r="G28" s="2016"/>
      <c r="H28" s="2016"/>
      <c r="I28" s="2017"/>
    </row>
    <row r="29" spans="1:11" s="691" customFormat="1" ht="12.95" customHeight="1">
      <c r="A29" s="690"/>
      <c r="B29" s="725" t="s">
        <v>393</v>
      </c>
      <c r="C29" s="726" t="s">
        <v>394</v>
      </c>
      <c r="D29" s="693"/>
      <c r="E29" s="693"/>
      <c r="F29" s="693"/>
      <c r="G29" s="693"/>
      <c r="H29" s="693"/>
      <c r="I29" s="694"/>
    </row>
    <row r="30" spans="1:11" s="736" customFormat="1" ht="15" customHeight="1">
      <c r="A30" s="735"/>
      <c r="B30" s="772"/>
      <c r="C30" s="2020"/>
      <c r="D30" s="2021"/>
      <c r="E30" s="2021"/>
      <c r="F30" s="2021"/>
      <c r="G30" s="2021"/>
      <c r="H30" s="2021"/>
      <c r="I30" s="2022"/>
    </row>
    <row r="31" spans="1:11" s="691" customFormat="1" ht="12.95" customHeight="1">
      <c r="A31" s="690"/>
      <c r="B31" s="725" t="s">
        <v>396</v>
      </c>
      <c r="C31" s="726" t="s">
        <v>220</v>
      </c>
      <c r="D31" s="727"/>
      <c r="E31" s="726" t="s">
        <v>397</v>
      </c>
      <c r="F31" s="727"/>
      <c r="G31" s="725" t="s">
        <v>398</v>
      </c>
      <c r="H31" s="726" t="s">
        <v>118</v>
      </c>
      <c r="I31" s="694"/>
    </row>
    <row r="32" spans="1:11" s="736" customFormat="1" ht="15" customHeight="1">
      <c r="A32" s="735"/>
      <c r="B32" s="773"/>
      <c r="C32" s="2020"/>
      <c r="D32" s="2022"/>
      <c r="E32" s="2020"/>
      <c r="F32" s="2022"/>
      <c r="G32" s="774"/>
      <c r="H32" s="2023"/>
      <c r="I32" s="2024"/>
    </row>
    <row r="33" spans="1:9" s="691" customFormat="1" ht="24.95" customHeight="1">
      <c r="A33" s="690"/>
    </row>
    <row r="34" spans="1:9" s="740" customFormat="1" ht="20.25" customHeight="1">
      <c r="A34" s="739"/>
      <c r="B34" s="741" t="s">
        <v>399</v>
      </c>
      <c r="C34" s="742"/>
      <c r="D34" s="742"/>
      <c r="E34" s="742"/>
      <c r="F34" s="742"/>
      <c r="G34" s="743"/>
      <c r="H34" s="742"/>
      <c r="I34" s="744"/>
    </row>
    <row r="35" spans="1:9" s="691" customFormat="1" ht="12.95" customHeight="1">
      <c r="A35" s="690"/>
      <c r="B35" s="2053" t="s">
        <v>421</v>
      </c>
      <c r="C35" s="2054"/>
      <c r="D35" s="2054"/>
      <c r="E35" s="2055"/>
      <c r="F35" s="2068" t="s">
        <v>400</v>
      </c>
      <c r="G35" s="2068"/>
      <c r="H35" s="2068"/>
      <c r="I35" s="728"/>
    </row>
    <row r="36" spans="1:9" s="736" customFormat="1" ht="15" customHeight="1">
      <c r="A36" s="735"/>
      <c r="B36" s="2061"/>
      <c r="C36" s="2062"/>
      <c r="D36" s="2062"/>
      <c r="E36" s="2063"/>
      <c r="F36" s="2059" t="s">
        <v>422</v>
      </c>
      <c r="G36" s="2059"/>
      <c r="H36" s="2059"/>
      <c r="I36" s="2060"/>
    </row>
    <row r="37" spans="1:9" s="691" customFormat="1" ht="12.95" customHeight="1">
      <c r="A37" s="690"/>
      <c r="B37" s="2050"/>
      <c r="C37" s="2051"/>
      <c r="D37" s="2051"/>
      <c r="E37" s="2052"/>
      <c r="F37" s="747"/>
      <c r="G37" s="748" t="s">
        <v>404</v>
      </c>
      <c r="H37" s="748" t="s">
        <v>405</v>
      </c>
      <c r="I37" s="748" t="s">
        <v>406</v>
      </c>
    </row>
    <row r="38" spans="1:9" s="691" customFormat="1" ht="14.25" customHeight="1">
      <c r="A38" s="690"/>
      <c r="B38" s="2050"/>
      <c r="C38" s="2051"/>
      <c r="D38" s="2051"/>
      <c r="E38" s="2052"/>
      <c r="F38" s="2056" t="s">
        <v>407</v>
      </c>
      <c r="G38" s="2066"/>
      <c r="H38" s="2066"/>
      <c r="I38" s="2067"/>
    </row>
    <row r="39" spans="1:9" s="691" customFormat="1" ht="14.25" customHeight="1">
      <c r="A39" s="690"/>
      <c r="B39" s="2050"/>
      <c r="C39" s="2051"/>
      <c r="D39" s="2051"/>
      <c r="E39" s="2052"/>
      <c r="F39" s="2057"/>
      <c r="G39" s="2064"/>
      <c r="H39" s="2064"/>
      <c r="I39" s="2065"/>
    </row>
    <row r="40" spans="1:9" ht="14.25" customHeight="1">
      <c r="A40" s="35"/>
      <c r="B40" s="2047"/>
      <c r="C40" s="2048"/>
      <c r="D40" s="2048"/>
      <c r="E40" s="2049"/>
      <c r="F40" s="2058"/>
      <c r="G40" s="1996"/>
      <c r="H40" s="1996"/>
      <c r="I40" s="1997"/>
    </row>
    <row r="41" spans="1:9" ht="12.95" customHeight="1" thickBot="1">
      <c r="A41" s="35"/>
    </row>
    <row r="42" spans="1:9" ht="12.95" customHeight="1">
      <c r="A42" s="35"/>
      <c r="B42" s="1992" t="s">
        <v>427</v>
      </c>
      <c r="C42" s="1993"/>
      <c r="D42" s="1993"/>
      <c r="E42" s="1994"/>
      <c r="F42" s="1995" t="s">
        <v>436</v>
      </c>
      <c r="G42" s="1978"/>
      <c r="H42" s="1977" t="s">
        <v>431</v>
      </c>
      <c r="I42" s="1978"/>
    </row>
    <row r="43" spans="1:9" ht="12.95" customHeight="1">
      <c r="A43" s="35"/>
      <c r="B43" s="1989" t="s">
        <v>617</v>
      </c>
      <c r="C43" s="1990"/>
      <c r="D43" s="1990"/>
      <c r="E43" s="1991"/>
      <c r="F43" s="1882" t="s">
        <v>428</v>
      </c>
      <c r="G43" s="775"/>
      <c r="H43" s="1979"/>
      <c r="I43" s="1980"/>
    </row>
    <row r="44" spans="1:9" ht="12.95" customHeight="1">
      <c r="A44" s="35"/>
      <c r="B44" s="1986" t="s">
        <v>339</v>
      </c>
      <c r="C44" s="1987"/>
      <c r="D44" s="1987"/>
      <c r="E44" s="1988"/>
      <c r="F44" s="1882" t="s">
        <v>429</v>
      </c>
      <c r="G44" s="776"/>
      <c r="H44" s="1979"/>
      <c r="I44" s="1980"/>
    </row>
    <row r="45" spans="1:9" ht="12.95" customHeight="1" thickBot="1">
      <c r="A45" s="35"/>
      <c r="B45" s="1983" t="s">
        <v>340</v>
      </c>
      <c r="C45" s="1984"/>
      <c r="D45" s="1984"/>
      <c r="E45" s="1985"/>
      <c r="F45" s="1883" t="s">
        <v>430</v>
      </c>
      <c r="G45" s="777"/>
      <c r="H45" s="1981"/>
      <c r="I45" s="1982"/>
    </row>
    <row r="46" spans="1:9" ht="12.95" customHeight="1" thickBot="1">
      <c r="A46" s="35"/>
    </row>
    <row r="47" spans="1:9" ht="17.25" customHeight="1">
      <c r="A47" s="18"/>
      <c r="B47" s="753" t="s">
        <v>432</v>
      </c>
      <c r="C47" s="754"/>
      <c r="D47" s="1975" t="s">
        <v>435</v>
      </c>
      <c r="E47" s="1976"/>
      <c r="F47" s="63"/>
      <c r="G47" s="63"/>
      <c r="H47" s="63"/>
      <c r="I47" s="63"/>
    </row>
    <row r="48" spans="1:9" ht="15">
      <c r="A48" s="35"/>
      <c r="B48" s="2007" t="s">
        <v>433</v>
      </c>
      <c r="C48" s="2008"/>
      <c r="D48" s="2013"/>
      <c r="E48" s="2014"/>
    </row>
    <row r="49" spans="1:5" ht="15">
      <c r="A49" s="35"/>
      <c r="B49" s="2007" t="s">
        <v>434</v>
      </c>
      <c r="C49" s="2008"/>
      <c r="D49" s="2011"/>
      <c r="E49" s="2012"/>
    </row>
    <row r="50" spans="1:5" ht="15.35" thickBot="1">
      <c r="A50" s="35"/>
      <c r="B50" s="2005"/>
      <c r="C50" s="2006"/>
      <c r="D50" s="2009"/>
      <c r="E50" s="2010"/>
    </row>
    <row r="51" spans="1:5" ht="12.95" customHeight="1">
      <c r="A51" s="308"/>
      <c r="B51" s="89"/>
    </row>
    <row r="52" spans="1:5" ht="12.95" customHeight="1"/>
    <row r="53" spans="1:5" ht="12.95" customHeight="1"/>
    <row r="54" spans="1:5" ht="12.95" customHeight="1"/>
    <row r="55" spans="1:5" ht="12.95" customHeight="1"/>
    <row r="56" spans="1:5" ht="12.95" customHeight="1"/>
  </sheetData>
  <sheetProtection algorithmName="SHA-512" hashValue="N81jmexyqX9cfce6z50gkHOiOAa6m1MN3ly3kMRtuyyTo84uu0XNgzXzmEF2gQ5Chnpx54qcOJ2rPCdNxLWi6Q==" saltValue="OttUUY7HMLAFuDIUR7hZog==" spinCount="100000" sheet="1" scenarios="1"/>
  <mergeCells count="59">
    <mergeCell ref="B40:E40"/>
    <mergeCell ref="B39:E39"/>
    <mergeCell ref="B38:E38"/>
    <mergeCell ref="B35:E35"/>
    <mergeCell ref="F38:F40"/>
    <mergeCell ref="F36:I36"/>
    <mergeCell ref="B36:E36"/>
    <mergeCell ref="B37:E37"/>
    <mergeCell ref="G39:I39"/>
    <mergeCell ref="G38:I38"/>
    <mergeCell ref="F35:H35"/>
    <mergeCell ref="B9:I9"/>
    <mergeCell ref="G26:H26"/>
    <mergeCell ref="G25:H25"/>
    <mergeCell ref="G24:H24"/>
    <mergeCell ref="G23:H23"/>
    <mergeCell ref="B21:I21"/>
    <mergeCell ref="G22:H22"/>
    <mergeCell ref="B19:D19"/>
    <mergeCell ref="B26:E26"/>
    <mergeCell ref="B17:C17"/>
    <mergeCell ref="B25:E25"/>
    <mergeCell ref="B24:E24"/>
    <mergeCell ref="B23:E23"/>
    <mergeCell ref="B11:I11"/>
    <mergeCell ref="D17:E17"/>
    <mergeCell ref="F17:G17"/>
    <mergeCell ref="B13:C13"/>
    <mergeCell ref="B50:C50"/>
    <mergeCell ref="B49:C49"/>
    <mergeCell ref="B48:C48"/>
    <mergeCell ref="D50:E50"/>
    <mergeCell ref="D49:E49"/>
    <mergeCell ref="D48:E48"/>
    <mergeCell ref="B28:I28"/>
    <mergeCell ref="D13:H13"/>
    <mergeCell ref="C30:I30"/>
    <mergeCell ref="H32:I32"/>
    <mergeCell ref="E32:F32"/>
    <mergeCell ref="C32:D32"/>
    <mergeCell ref="C15:E15"/>
    <mergeCell ref="F15:I15"/>
    <mergeCell ref="H17:I17"/>
    <mergeCell ref="B1:C1"/>
    <mergeCell ref="H1:I1"/>
    <mergeCell ref="E19:I19"/>
    <mergeCell ref="D47:E47"/>
    <mergeCell ref="H42:I42"/>
    <mergeCell ref="H43:I45"/>
    <mergeCell ref="B45:E45"/>
    <mergeCell ref="B44:E44"/>
    <mergeCell ref="B43:E43"/>
    <mergeCell ref="B42:E42"/>
    <mergeCell ref="F42:G42"/>
    <mergeCell ref="G40:I40"/>
    <mergeCell ref="B5:H5"/>
    <mergeCell ref="B7:I7"/>
    <mergeCell ref="B6:I6"/>
    <mergeCell ref="E4:F4"/>
  </mergeCells>
  <printOptions horizontalCentered="1"/>
  <pageMargins left="0.98425196850393704" right="0.23622047244094491" top="0.55118110236220474" bottom="0.82677165354330717" header="0.51181102362204722" footer="0.31496062992125984"/>
  <pageSetup paperSize="9" scale="64" orientation="portrait" r:id="rId1"/>
  <headerFooter alignWithMargins="0"/>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słownik!$G$17:$G$19</xm:f>
          </x14:formula1>
          <xm:sqref>G43:I45 I35</xm:sqref>
        </x14:dataValidation>
        <x14:dataValidation type="list" allowBlank="1" showInputMessage="1" showErrorMessage="1" xr:uid="{00000000-0002-0000-0200-000001000000}">
          <x14:formula1>
            <xm:f>słownik!$I$45:$I$46</xm:f>
          </x14:formula1>
          <xm:sqref>B1</xm:sqref>
        </x14:dataValidation>
        <x14:dataValidation type="list" allowBlank="1" showInputMessage="1" showErrorMessage="1" xr:uid="{00000000-0002-0000-0200-000002000000}">
          <x14:formula1>
            <xm:f>słownik!$D$53:$D$56</xm:f>
          </x14:formula1>
          <xm:sqref>G38:I40</xm:sqref>
        </x14:dataValidation>
        <x14:dataValidation type="list" allowBlank="1" showInputMessage="1" showErrorMessage="1" xr:uid="{00000000-0002-0000-0200-000003000000}">
          <x14:formula1>
            <xm:f>słownik!$M$49:$M$65</xm:f>
          </x14:formula1>
          <xm:sqref>B36:E40</xm:sqref>
        </x14:dataValidation>
        <x14:dataValidation type="list" allowBlank="1" showInputMessage="1" showErrorMessage="1" xr:uid="{00000000-0002-0000-0200-000004000000}">
          <x14:formula1>
            <xm:f>słownik!D60:D64</xm:f>
          </x14:formula1>
          <xm:sqref>B30</xm:sqref>
        </x14:dataValidation>
        <x14:dataValidation type="list" allowBlank="1" showInputMessage="1" showErrorMessage="1" xr:uid="{00000000-0002-0000-0200-000005000000}">
          <x14:formula1>
            <xm:f>słownik!I30:I43</xm:f>
          </x14:formula1>
          <xm:sqref>D13</xm:sqref>
        </x14:dataValidation>
        <x14:dataValidation type="list" allowBlank="1" showInputMessage="1" showErrorMessage="1" xr:uid="{00000000-0002-0000-0200-000006000000}">
          <x14:formula1>
            <xm:f>słownik!G12:G14</xm:f>
          </x14:formula1>
          <xm:sqref>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
    <tabColor rgb="FFFFFF00"/>
    <pageSetUpPr fitToPage="1"/>
  </sheetPr>
  <dimension ref="A1:J41"/>
  <sheetViews>
    <sheetView showGridLines="0" view="pageBreakPreview" topLeftCell="A32" zoomScaleNormal="80" zoomScaleSheetLayoutView="100" workbookViewId="0">
      <selection activeCell="M11" sqref="M11"/>
    </sheetView>
  </sheetViews>
  <sheetFormatPr defaultRowHeight="12.7"/>
  <cols>
    <col min="1" max="1" width="7.1171875" customWidth="1"/>
    <col min="2" max="2" width="52.1171875" customWidth="1"/>
    <col min="3" max="3" width="9.29296875" customWidth="1"/>
    <col min="4" max="5" width="10.41015625" customWidth="1"/>
    <col min="6" max="9" width="9.29296875" customWidth="1"/>
    <col min="10" max="10" width="12.5859375" customWidth="1"/>
  </cols>
  <sheetData>
    <row r="1" spans="1:10" ht="29.25" customHeight="1">
      <c r="A1" s="35"/>
      <c r="B1" s="310" t="s">
        <v>365</v>
      </c>
      <c r="C1" s="2096" t="str">
        <f>wizyt!C4</f>
        <v>?</v>
      </c>
      <c r="D1" s="2096"/>
      <c r="E1" s="620"/>
      <c r="F1" s="620"/>
      <c r="G1" s="1379">
        <f>wizyt!$B$1</f>
        <v>0</v>
      </c>
      <c r="H1" s="2094" t="str">
        <f>wizyt!D1</f>
        <v>.</v>
      </c>
      <c r="I1" s="2094"/>
      <c r="J1" s="1510"/>
    </row>
    <row r="2" spans="1:10" ht="24.75" customHeight="1">
      <c r="A2" s="35"/>
      <c r="B2" s="2095" t="str">
        <f>wizyt!B7</f>
        <v>???</v>
      </c>
      <c r="C2" s="2095"/>
      <c r="D2" s="2095"/>
      <c r="E2" s="2095"/>
      <c r="F2" s="2095"/>
      <c r="G2" s="2095"/>
      <c r="H2" s="2095"/>
      <c r="I2" s="2095"/>
      <c r="J2" s="2095"/>
    </row>
    <row r="3" spans="1:10" ht="29.25" customHeight="1" thickBot="1">
      <c r="A3" s="35"/>
      <c r="B3" s="2101" t="s">
        <v>9</v>
      </c>
      <c r="C3" s="2101"/>
      <c r="D3" s="2101"/>
      <c r="E3" s="2101"/>
      <c r="F3" s="2101"/>
      <c r="G3" s="2102" t="str">
        <f>wizyt!H4</f>
        <v>2021/2022</v>
      </c>
      <c r="H3" s="2103"/>
      <c r="I3" s="2103"/>
      <c r="J3" s="1509"/>
    </row>
    <row r="4" spans="1:10" ht="20.25" customHeight="1">
      <c r="A4" s="35"/>
      <c r="B4" s="2091" t="s">
        <v>10</v>
      </c>
      <c r="C4" s="2093" t="s">
        <v>13</v>
      </c>
      <c r="D4" s="2093"/>
      <c r="E4" s="2093" t="s">
        <v>17</v>
      </c>
      <c r="F4" s="2093"/>
      <c r="G4" s="46" t="s">
        <v>221</v>
      </c>
      <c r="H4" s="2097" t="s">
        <v>225</v>
      </c>
      <c r="I4" s="2099" t="s">
        <v>223</v>
      </c>
      <c r="J4" s="2100"/>
    </row>
    <row r="5" spans="1:10" ht="24" customHeight="1">
      <c r="A5" s="35"/>
      <c r="B5" s="2092"/>
      <c r="C5" s="42" t="s">
        <v>17</v>
      </c>
      <c r="D5" s="42" t="s">
        <v>226</v>
      </c>
      <c r="E5" s="42" t="s">
        <v>228</v>
      </c>
      <c r="F5" s="43" t="s">
        <v>19</v>
      </c>
      <c r="G5" s="44" t="s">
        <v>228</v>
      </c>
      <c r="H5" s="2098"/>
      <c r="I5" s="137" t="s">
        <v>17</v>
      </c>
      <c r="J5" s="138" t="s">
        <v>221</v>
      </c>
    </row>
    <row r="6" spans="1:10" ht="30" customHeight="1">
      <c r="A6" s="35"/>
      <c r="B6" s="47" t="s">
        <v>11</v>
      </c>
      <c r="C6" s="152">
        <f>IF(pedag!Z5=1,1,0)</f>
        <v>0</v>
      </c>
      <c r="D6" s="152">
        <f>IF(pedag!AA5="ne",1,0)</f>
        <v>0</v>
      </c>
      <c r="E6" s="154">
        <f>SUMIF(pedag!Z5,"=1",pedag!X5)</f>
        <v>0</v>
      </c>
      <c r="F6" s="154">
        <f>SUMIF(pedag!Z5,"=1",pedag!Y5)</f>
        <v>0</v>
      </c>
      <c r="G6" s="154">
        <f>SUMIF(pedag!Z5,"&lt;1",pedag!W5)</f>
        <v>0</v>
      </c>
      <c r="H6" s="155">
        <f t="shared" ref="H6:H16" si="0">SUM(E6:G6)</f>
        <v>0</v>
      </c>
      <c r="I6" s="154">
        <f>SUMIF(pedag!AA5,"=pe",pedag!Z5)</f>
        <v>0</v>
      </c>
      <c r="J6" s="156">
        <f>SUMIF(pedag!AA5,"=ne",pedag!Z5)</f>
        <v>0</v>
      </c>
    </row>
    <row r="7" spans="1:10" ht="30" customHeight="1">
      <c r="A7" s="35"/>
      <c r="B7" s="47" t="s">
        <v>12</v>
      </c>
      <c r="C7" s="152">
        <f>COUNTIF(pedag!Z14:Z29,"=1")</f>
        <v>0</v>
      </c>
      <c r="D7" s="152">
        <f>COUNTIF(pedag!Z14:Z29,"&lt;1")-COUNTIF(pedag!Z14:Z29,"=0")</f>
        <v>0</v>
      </c>
      <c r="E7" s="154">
        <f>SUMIF(pedag!Z14:Z29,"=1",pedag!X14:X29)</f>
        <v>0</v>
      </c>
      <c r="F7" s="154">
        <f>SUMIF(pedag!Z14:Z29,"=1",pedag!Y14:Y29)</f>
        <v>0</v>
      </c>
      <c r="G7" s="154">
        <f>SUMIF(pedag!Z14:Z29,"&lt;1",pedag!W14:W29)</f>
        <v>0</v>
      </c>
      <c r="H7" s="155">
        <f t="shared" si="0"/>
        <v>0</v>
      </c>
      <c r="I7" s="154">
        <f>SUMIF(pedag!AA14:AA29,"=pe",pedag!Z14:Z29)</f>
        <v>0</v>
      </c>
      <c r="J7" s="156">
        <f>SUMIF(pedag!AA14:AA29,"=ne",pedag!Z14:Z29)</f>
        <v>0</v>
      </c>
    </row>
    <row r="8" spans="1:10" ht="30" customHeight="1">
      <c r="A8" s="35"/>
      <c r="B8" s="47" t="s">
        <v>16</v>
      </c>
      <c r="C8" s="152">
        <f>COUNTIF(pedag!Z31:Z70,"=1")</f>
        <v>0</v>
      </c>
      <c r="D8" s="152">
        <f>COUNTIF(pedag!Z31:Z70,"&lt;1")-COUNTIF(pedag!Z31:Z70,"=0")</f>
        <v>0</v>
      </c>
      <c r="E8" s="154">
        <f>SUMIF(pedag!Z31:Z70,"=1",pedag!X31:X70)</f>
        <v>0</v>
      </c>
      <c r="F8" s="154">
        <f>SUMIF(pedag!Z31:Z70,"=1",pedag!Y31:Y70)</f>
        <v>0</v>
      </c>
      <c r="G8" s="154">
        <f>SUMIF(pedag!Z31:Z70,"&lt;1",pedag!W31:W70)</f>
        <v>0</v>
      </c>
      <c r="H8" s="155">
        <f t="shared" si="0"/>
        <v>0</v>
      </c>
      <c r="I8" s="154">
        <f>SUMIF(pedag!AA31:AA70,"=pe",pedag!Z31:Z70)</f>
        <v>0</v>
      </c>
      <c r="J8" s="156">
        <f>SUMIF(pedag!AA31:AA70,"=ne",pedag!Z31:Z70)</f>
        <v>0</v>
      </c>
    </row>
    <row r="9" spans="1:10" ht="30" customHeight="1">
      <c r="A9" s="35"/>
      <c r="B9" s="47" t="s">
        <v>21</v>
      </c>
      <c r="C9" s="152">
        <f>COUNTIF(pedag!Z72:Z591,"=1")</f>
        <v>0</v>
      </c>
      <c r="D9" s="152">
        <f>COUNTIF(pedag!Z72:Z591,"&lt;1")-COUNTIF(pedag!Z72:Z591,"=0")</f>
        <v>0</v>
      </c>
      <c r="E9" s="154">
        <f>SUMIF(pedag!Z72:Z591,"=1",pedag!X72:X591)</f>
        <v>0</v>
      </c>
      <c r="F9" s="154">
        <f>SUMIF(pedag!Z72:Z591,"=1",pedag!Y72:Y591)</f>
        <v>0</v>
      </c>
      <c r="G9" s="154">
        <f>SUMIF(pedag!Z72:Z591,"&lt;1",pedag!W72:W591)</f>
        <v>0</v>
      </c>
      <c r="H9" s="155">
        <f t="shared" si="0"/>
        <v>0</v>
      </c>
      <c r="I9" s="154">
        <f>SUMIF(pedag!AA72:AA591,"=pe",pedag!Z72:Z591)</f>
        <v>0</v>
      </c>
      <c r="J9" s="156">
        <f>SUMIF(pedag!AA72:AA591,"=ne",pedag!Z72:Z591)</f>
        <v>0</v>
      </c>
    </row>
    <row r="10" spans="1:10" ht="40.5" customHeight="1">
      <c r="A10" s="35"/>
      <c r="B10" s="47" t="s">
        <v>788</v>
      </c>
      <c r="C10" s="152">
        <f>COUNTIF(pedag!Z593:Z596,"=1")</f>
        <v>0</v>
      </c>
      <c r="D10" s="152">
        <f>COUNTIF(pedag!Z593:Z596,"&lt;1")-COUNTIF(pedag!Z593:Z596,"=0")</f>
        <v>0</v>
      </c>
      <c r="E10" s="154">
        <f>SUMIF(pedag!AA593:AA596,"pe",pedag!X593:X596)</f>
        <v>0</v>
      </c>
      <c r="F10" s="154">
        <f>SUMIF(pedag!AA593:AA596,"pe",pedag!Y593:Y596)</f>
        <v>0</v>
      </c>
      <c r="G10" s="154">
        <f>SUMIF(pedag!AA593:AA596,"ne",pedag!W593:W596)</f>
        <v>0</v>
      </c>
      <c r="H10" s="155">
        <f t="shared" si="0"/>
        <v>0</v>
      </c>
      <c r="I10" s="154">
        <f>SUMIF(pedag!AA593:AA596,"=pe",pedag!Z593:Z596)</f>
        <v>0</v>
      </c>
      <c r="J10" s="156">
        <f>SUMIF(pedag!AA593:AA596,"=ne",pedag!Z593:Z596)</f>
        <v>0</v>
      </c>
    </row>
    <row r="11" spans="1:10" ht="30" customHeight="1">
      <c r="A11" s="35"/>
      <c r="B11" s="47" t="s">
        <v>785</v>
      </c>
      <c r="C11" s="152">
        <f>COUNTIF(pedag!Z598:Z661,"=1")</f>
        <v>0</v>
      </c>
      <c r="D11" s="152">
        <f>COUNTIF(pedag!Z598:Z661,"&lt;1")-COUNTIF(pedag!Z598:Z661,"=0")</f>
        <v>0</v>
      </c>
      <c r="E11" s="154">
        <f>SUMIF(pedag!AA598:AA661,"pe",pedag!X598:X661)</f>
        <v>0</v>
      </c>
      <c r="F11" s="154">
        <f>SUMIF(pedag!AA598:AA661,"pe",pedag!Y598:Y661)</f>
        <v>0</v>
      </c>
      <c r="G11" s="154">
        <f>SUMIF(pedag!AA598:AA661,"ne",pedag!W598:W661)</f>
        <v>0</v>
      </c>
      <c r="H11" s="155">
        <f t="shared" si="0"/>
        <v>0</v>
      </c>
      <c r="I11" s="154">
        <f>SUMIF(pedag!AA598:AA661,"=pe",pedag!Z598:Z661)</f>
        <v>0</v>
      </c>
      <c r="J11" s="156">
        <f>SUMIF(pedag!AA598:AA661,"=ne",pedag!Z598:Z661)</f>
        <v>0</v>
      </c>
    </row>
    <row r="12" spans="1:10" ht="30" customHeight="1">
      <c r="A12" s="35"/>
      <c r="B12" s="47" t="s">
        <v>22</v>
      </c>
      <c r="C12" s="152">
        <f>COUNTIF(pedag!Z663:Z666,"=1")</f>
        <v>0</v>
      </c>
      <c r="D12" s="152">
        <f>COUNTIF(pedag!Z663:Z666,"&lt;1")-COUNTIF(pedag!Z663:Z666,"=0")</f>
        <v>0</v>
      </c>
      <c r="E12" s="154">
        <f>SUMIF(pedag!AA663:AA666,"pe",pedag!X663:X666)</f>
        <v>0</v>
      </c>
      <c r="F12" s="154">
        <f>SUMIF(pedag!AA663:AA666,"pe",pedag!Y663:Y666)</f>
        <v>0</v>
      </c>
      <c r="G12" s="154">
        <f>SUMIF(pedag!AA663:AA666,"ne",pedag!W663:W666)</f>
        <v>0</v>
      </c>
      <c r="H12" s="155">
        <f t="shared" si="0"/>
        <v>0</v>
      </c>
      <c r="I12" s="154">
        <f>SUMIF(pedag!AA663:AA666,"=pe",pedag!Z663:Z666)</f>
        <v>0</v>
      </c>
      <c r="J12" s="156">
        <f>SUMIF(pedag!AA663:AA666,"=ne",pedag!Z663:Z666)</f>
        <v>0</v>
      </c>
    </row>
    <row r="13" spans="1:10" ht="30" customHeight="1">
      <c r="A13" s="35"/>
      <c r="B13" s="48" t="s">
        <v>222</v>
      </c>
      <c r="C13" s="152">
        <f>COUNTIF(pedag!Z668:Z670,"=1")</f>
        <v>0</v>
      </c>
      <c r="D13" s="152">
        <f>COUNTIF(pedag!Z668:Z670,"&lt;1")-COUNTIF(pedag!Z668:Z670,"=0")</f>
        <v>0</v>
      </c>
      <c r="E13" s="154">
        <f>SUMIF(pedag!AA668:AA670,"pe",pedag!X668:X670)</f>
        <v>0</v>
      </c>
      <c r="F13" s="154">
        <f>SUMIF(pedag!AA668:AA670,"pe",pedag!Y668:Y670)</f>
        <v>0</v>
      </c>
      <c r="G13" s="154">
        <f>SUMIF(pedag!AA668:AA670,"ne",pedag!W668:W670)</f>
        <v>0</v>
      </c>
      <c r="H13" s="155">
        <f t="shared" si="0"/>
        <v>0</v>
      </c>
      <c r="I13" s="154">
        <f>SUMIF(pedag!AA668:AA670,"=pe",pedag!Z668:Z670)</f>
        <v>0</v>
      </c>
      <c r="J13" s="156">
        <f>SUMIF(pedag!AA668:AA670,"=ne",pedag!Z668:Z670)</f>
        <v>0</v>
      </c>
    </row>
    <row r="14" spans="1:10" ht="39" customHeight="1">
      <c r="A14" s="35"/>
      <c r="B14" s="1822" t="s">
        <v>768</v>
      </c>
      <c r="C14" s="152">
        <f>COUNTIF(pedag!Z672:Z711,"=1")</f>
        <v>0</v>
      </c>
      <c r="D14" s="152">
        <f>COUNTIF(pedag!Z672:Z711,"&lt;1")-COUNTIF(pedag!Z672:Z711,"=0")</f>
        <v>0</v>
      </c>
      <c r="E14" s="154">
        <f>SUMIF(pedag!AA672:AA711,"pe",pedag!X672:X711)</f>
        <v>0</v>
      </c>
      <c r="F14" s="154">
        <f>SUMIF(pedag!AA672:AA711,"pe",pedag!Y672:Y711)</f>
        <v>0</v>
      </c>
      <c r="G14" s="154">
        <f>SUMIF(pedag!AA672:AA711,"ne",pedag!W672:W711)</f>
        <v>0</v>
      </c>
      <c r="H14" s="155">
        <f>SUM(E14:G14)</f>
        <v>0</v>
      </c>
      <c r="I14" s="154">
        <f>SUMIF(pedag!AA672:AA711,"=pe",pedag!Z672:Z711)</f>
        <v>0</v>
      </c>
      <c r="J14" s="156">
        <f>SUMIF(pedag!AA672:AA711,"=ne",pedag!Z672:Z711)</f>
        <v>0</v>
      </c>
    </row>
    <row r="15" spans="1:10" ht="30" customHeight="1">
      <c r="A15" s="35"/>
      <c r="B15" s="47" t="s">
        <v>815</v>
      </c>
      <c r="C15" s="152">
        <f>COUNTIF(pedag!Z713:Z716,"=1")</f>
        <v>0</v>
      </c>
      <c r="D15" s="152">
        <f>COUNTIF(pedag!Z713:Z716,"&lt;1")-COUNTIF(pedag!Z713:Z716,"=0")</f>
        <v>0</v>
      </c>
      <c r="E15" s="154">
        <f>SUMIF(pedag!AA713:AA716,"pe",pedag!X713:X716)</f>
        <v>0</v>
      </c>
      <c r="F15" s="154">
        <f>SUMIF(pedag!AA713:AA716,"pe",pedag!Y713:Y716)</f>
        <v>0</v>
      </c>
      <c r="G15" s="154">
        <f>SUMIF(pedag!AA713:AA716,"ne",pedag!W713:W716)</f>
        <v>0</v>
      </c>
      <c r="H15" s="155">
        <f t="shared" si="0"/>
        <v>0</v>
      </c>
      <c r="I15" s="154">
        <f>SUMIF(pedag!AA713:AA716,"=pe",pedag!Z713:Z716)</f>
        <v>0</v>
      </c>
      <c r="J15" s="156">
        <f>SUMIF(pedag!AA713:AA716,"=ne",pedag!Z713:Z716)</f>
        <v>0</v>
      </c>
    </row>
    <row r="16" spans="1:10" ht="30" customHeight="1" thickBot="1">
      <c r="A16" s="35"/>
      <c r="B16" s="1919" t="s">
        <v>816</v>
      </c>
      <c r="C16" s="153">
        <f>COUNTIF(pedag!Z718:Z721,"=1")</f>
        <v>0</v>
      </c>
      <c r="D16" s="153">
        <f>COUNTIF(pedag!Z718:Z721,"&lt;1")-COUNTIF(pedag!Z718:Z721,"=0")</f>
        <v>0</v>
      </c>
      <c r="E16" s="157">
        <f>SUMIF(pedag!AA718:AA721,"pe",pedag!X718:X721)</f>
        <v>0</v>
      </c>
      <c r="F16" s="157">
        <f>SUMIF(pedag!AA718:AA721,"pe",pedag!Y718:Y721)</f>
        <v>0</v>
      </c>
      <c r="G16" s="157">
        <f>SUMIF(pedag!AA718:AA721,"ne",pedag!W718:W721)</f>
        <v>0</v>
      </c>
      <c r="H16" s="158">
        <f t="shared" si="0"/>
        <v>0</v>
      </c>
      <c r="I16" s="157">
        <f>SUMIF(pedag!AA718:AA721,"=pe",pedag!Z718:Z721)</f>
        <v>0</v>
      </c>
      <c r="J16" s="159">
        <f>SUMIF(pedag!AA718:AA721,"=ne",pedag!Z718:Z721)</f>
        <v>0</v>
      </c>
    </row>
    <row r="17" spans="1:10" ht="15.7" thickBot="1">
      <c r="A17" s="35"/>
      <c r="B17" s="126" t="s">
        <v>110</v>
      </c>
      <c r="C17" s="1110">
        <f>SUM(C6:C16)</f>
        <v>0</v>
      </c>
      <c r="D17" s="1110">
        <f>SUM(D6:D16)</f>
        <v>0</v>
      </c>
      <c r="E17" s="139">
        <f t="shared" ref="E17:J17" si="1">SUM(E6:E16)</f>
        <v>0</v>
      </c>
      <c r="F17" s="139">
        <f t="shared" si="1"/>
        <v>0</v>
      </c>
      <c r="G17" s="139">
        <f t="shared" si="1"/>
        <v>0</v>
      </c>
      <c r="H17" s="140">
        <f t="shared" si="1"/>
        <v>0</v>
      </c>
      <c r="I17" s="141">
        <f t="shared" si="1"/>
        <v>0</v>
      </c>
      <c r="J17" s="142">
        <f t="shared" si="1"/>
        <v>0</v>
      </c>
    </row>
    <row r="18" spans="1:10" ht="20.25" customHeight="1" thickBot="1">
      <c r="A18" s="35"/>
      <c r="B18" s="19"/>
      <c r="C18" s="2079">
        <f>SUM(C17:D17)</f>
        <v>0</v>
      </c>
      <c r="D18" s="2080"/>
      <c r="E18" s="275"/>
      <c r="F18" s="276"/>
      <c r="G18" s="275"/>
      <c r="H18" s="127"/>
      <c r="I18" s="2081">
        <f>SUM(I17:J17)</f>
        <v>0</v>
      </c>
      <c r="J18" s="2082"/>
    </row>
    <row r="19" spans="1:10" ht="5.25" customHeight="1" thickBot="1">
      <c r="A19" s="35"/>
      <c r="B19" s="19"/>
      <c r="C19" s="19"/>
      <c r="D19" s="19"/>
      <c r="E19" s="19"/>
      <c r="F19" s="20"/>
      <c r="G19" s="21"/>
      <c r="H19" s="21"/>
      <c r="I19" s="18"/>
      <c r="J19" s="35"/>
    </row>
    <row r="20" spans="1:10" ht="29.25" customHeight="1" thickBot="1">
      <c r="A20" s="35"/>
      <c r="B20" s="50" t="s">
        <v>111</v>
      </c>
      <c r="C20" s="22" t="s">
        <v>24</v>
      </c>
      <c r="D20" s="22" t="s">
        <v>25</v>
      </c>
      <c r="E20" s="22" t="s">
        <v>18</v>
      </c>
      <c r="F20" s="23" t="s">
        <v>19</v>
      </c>
      <c r="G20" s="136" t="s">
        <v>224</v>
      </c>
      <c r="H20" s="24"/>
      <c r="I20" s="2090" t="s">
        <v>736</v>
      </c>
      <c r="J20" s="2090"/>
    </row>
    <row r="21" spans="1:10" ht="27.95" customHeight="1" thickBot="1">
      <c r="A21" s="35"/>
      <c r="B21" s="47" t="s">
        <v>14</v>
      </c>
      <c r="C21" s="151">
        <f>COUNTIF('adm.i obs.'!L6:L15,"=1")</f>
        <v>0</v>
      </c>
      <c r="D21" s="149">
        <f>COUNTIF('adm.i obs.'!L6:L15,"&lt;1")-COUNTIF('adm.i obs.'!L6:L15,"=0")</f>
        <v>0</v>
      </c>
      <c r="E21" s="146">
        <f>'adm.i obs.'!J5-'adm.i obs.'!K5</f>
        <v>0</v>
      </c>
      <c r="F21" s="146">
        <f>'adm.i obs.'!K5</f>
        <v>0</v>
      </c>
      <c r="G21" s="145">
        <f>SUM('adm.i obs.'!L6:L15)</f>
        <v>0</v>
      </c>
      <c r="H21" s="24"/>
      <c r="I21" s="2088">
        <f>Liczbaucz!Q5</f>
        <v>2</v>
      </c>
      <c r="J21" s="2089"/>
    </row>
    <row r="22" spans="1:10" ht="27.95" customHeight="1" thickBot="1">
      <c r="A22" s="35"/>
      <c r="B22" s="47" t="s">
        <v>48</v>
      </c>
      <c r="C22" s="151">
        <f>COUNTIF('adm.i obs.'!L17:L35,"=1")</f>
        <v>0</v>
      </c>
      <c r="D22" s="149">
        <f>COUNTIF('adm.i obs.'!L17:L35,"&lt;1")-COUNTIF('adm.i obs.'!L17:L35,"=0")</f>
        <v>0</v>
      </c>
      <c r="E22" s="146">
        <f>'adm.i obs.'!J17-'adm.i obs.'!K17</f>
        <v>0</v>
      </c>
      <c r="F22" s="146">
        <f>'adm.i obs.'!K17</f>
        <v>0</v>
      </c>
      <c r="G22" s="145">
        <f>SUM('adm.i obs.'!L17:L35)</f>
        <v>0</v>
      </c>
      <c r="H22" s="40"/>
      <c r="I22" s="2087" t="s">
        <v>26</v>
      </c>
      <c r="J22" s="2087"/>
    </row>
    <row r="23" spans="1:10" ht="27.95" customHeight="1">
      <c r="A23" s="35"/>
      <c r="B23" s="47" t="s">
        <v>20</v>
      </c>
      <c r="C23" s="151">
        <f>COUNTIF('adm.i obs.'!L37:L39,"=1")</f>
        <v>0</v>
      </c>
      <c r="D23" s="149">
        <f>COUNTIF('adm.i obs.'!L37:L39,"&lt;1")-COUNTIF('adm.i obs.'!L36:L38,"=0")</f>
        <v>0</v>
      </c>
      <c r="E23" s="146">
        <f>'adm.i obs.'!J36-'adm.i obs.'!K36</f>
        <v>0</v>
      </c>
      <c r="F23" s="146">
        <f>'adm.i obs.'!K36</f>
        <v>0</v>
      </c>
      <c r="G23" s="145">
        <f>SUM('adm.i obs.'!L37:L39)</f>
        <v>0</v>
      </c>
      <c r="H23" s="128"/>
      <c r="I23" s="129" t="s">
        <v>66</v>
      </c>
      <c r="J23" s="160">
        <f>SUM(Liczbaucz!C8:D8)</f>
        <v>10</v>
      </c>
    </row>
    <row r="24" spans="1:10" ht="26.25" customHeight="1" thickBot="1">
      <c r="A24" s="35"/>
      <c r="B24" s="49" t="s">
        <v>110</v>
      </c>
      <c r="C24" s="150">
        <f>SUM(C21:C23)</f>
        <v>0</v>
      </c>
      <c r="D24" s="150">
        <f>SUM(D21:D23)</f>
        <v>0</v>
      </c>
      <c r="E24" s="148">
        <f>SUM(E21:E23)</f>
        <v>0</v>
      </c>
      <c r="F24" s="147">
        <f>SUM(F21:F23)</f>
        <v>0</v>
      </c>
      <c r="G24" s="144">
        <f>SUM(G21:G23)</f>
        <v>0</v>
      </c>
      <c r="H24" s="128"/>
      <c r="I24" s="130" t="s">
        <v>775</v>
      </c>
      <c r="J24" s="161">
        <f>SUM(Liczbaucz!F8:I8)</f>
        <v>0</v>
      </c>
    </row>
    <row r="25" spans="1:10" ht="33.75" customHeight="1" thickBot="1">
      <c r="A25" s="35"/>
      <c r="B25" s="61" t="s">
        <v>106</v>
      </c>
      <c r="C25" s="2075">
        <f>SUM(C18,C24,D24)</f>
        <v>0</v>
      </c>
      <c r="D25" s="2076"/>
      <c r="E25" s="45"/>
      <c r="F25" s="60" t="s">
        <v>107</v>
      </c>
      <c r="G25" s="143">
        <f>SUM(G24,I18)</f>
        <v>0</v>
      </c>
      <c r="H25" s="128"/>
      <c r="I25" s="130" t="s">
        <v>776</v>
      </c>
      <c r="J25" s="1871">
        <f>Liczbaucz!L3</f>
        <v>0</v>
      </c>
    </row>
    <row r="26" spans="1:10" ht="24.75" customHeight="1" thickBot="1">
      <c r="A26" s="35"/>
      <c r="B26" s="51"/>
      <c r="C26" s="277"/>
      <c r="D26" s="278"/>
      <c r="E26" s="279"/>
      <c r="F26" s="277"/>
      <c r="G26" s="278"/>
      <c r="H26" s="132"/>
      <c r="I26" s="131" t="s">
        <v>68</v>
      </c>
      <c r="J26" s="1870">
        <f>SUM(Liczbaucz!O8:P8)</f>
        <v>0</v>
      </c>
    </row>
    <row r="27" spans="1:10" ht="8.25" customHeight="1" thickBot="1">
      <c r="A27" s="35"/>
      <c r="B27" s="51"/>
      <c r="C27" s="52"/>
      <c r="D27" s="53"/>
      <c r="E27" s="54"/>
      <c r="F27" s="55"/>
      <c r="G27" s="40"/>
      <c r="H27" s="87"/>
      <c r="I27" s="2085" t="s">
        <v>227</v>
      </c>
      <c r="J27" s="2083">
        <f>SUM(J23:J26)</f>
        <v>10</v>
      </c>
    </row>
    <row r="28" spans="1:10" ht="44.25" customHeight="1" thickBot="1">
      <c r="A28" s="35"/>
      <c r="B28" s="56" t="s">
        <v>112</v>
      </c>
      <c r="C28" s="133" t="s">
        <v>113</v>
      </c>
      <c r="D28" s="133" t="s">
        <v>114</v>
      </c>
      <c r="E28" s="134" t="s">
        <v>125</v>
      </c>
      <c r="F28" s="133" t="s">
        <v>115</v>
      </c>
      <c r="G28" s="134" t="s">
        <v>126</v>
      </c>
      <c r="H28" s="135" t="s">
        <v>124</v>
      </c>
      <c r="I28" s="2086"/>
      <c r="J28" s="2084"/>
    </row>
    <row r="29" spans="1:10" ht="27.95" customHeight="1" thickTop="1">
      <c r="A29" s="35"/>
      <c r="B29" s="57" t="s">
        <v>116</v>
      </c>
      <c r="C29" s="201">
        <f>COUNTIF(pedag!I5:I721,"=S")</f>
        <v>0</v>
      </c>
      <c r="D29" s="201">
        <f>COUNTIF(pedag!I5:I721,"=K*")</f>
        <v>0</v>
      </c>
      <c r="E29" s="201">
        <f>COUNTIF(pedag!I5:I721,"=K1")</f>
        <v>0</v>
      </c>
      <c r="F29" s="202">
        <f>COUNTIF(pedag!I5:I721,"=M*")</f>
        <v>0</v>
      </c>
      <c r="G29" s="201">
        <f>COUNTIF(pedag!I5:I721,"=M1")</f>
        <v>0</v>
      </c>
      <c r="H29" s="203">
        <f>COUNTIF(pedag!I5:I721,"=D")</f>
        <v>0</v>
      </c>
      <c r="I29" s="304" t="str">
        <f>IF(SUM(C29,D29,F29,H29)=C18,"","Błąd")</f>
        <v/>
      </c>
      <c r="J29" s="370"/>
    </row>
    <row r="30" spans="1:10" ht="27.95" customHeight="1" thickBot="1">
      <c r="A30" s="35"/>
      <c r="B30" s="58" t="s">
        <v>361</v>
      </c>
      <c r="C30" s="59">
        <f>SUMIF(pedag!I5:I721,"S",pedag!Z5:Z721)</f>
        <v>0</v>
      </c>
      <c r="D30" s="59">
        <f>SUMIF(pedag!I5:I721,"K*",pedag!Z5:Z721)</f>
        <v>0</v>
      </c>
      <c r="E30" s="59">
        <f>SUMIF(pedag!I5:I721,"K1",pedag!Z5:Z721)</f>
        <v>0</v>
      </c>
      <c r="F30" s="88">
        <f>SUMIF(pedag!I5:I721,"M*",pedag!Z5:Z721)</f>
        <v>0</v>
      </c>
      <c r="G30" s="59">
        <f>SUMIF(pedag!I5:I721,"M1",pedag!Z5:Z721)</f>
        <v>0</v>
      </c>
      <c r="H30" s="62">
        <f>SUMIF(pedag!I5:I721,"D",pedag!Z5:Z721)</f>
        <v>0</v>
      </c>
      <c r="I30" s="304" t="str">
        <f>IF(SUM(C30,D30,F30,H30)=I18,"","Błąd")</f>
        <v/>
      </c>
      <c r="J30" s="35"/>
    </row>
    <row r="31" spans="1:10" ht="12" customHeight="1" thickBot="1">
      <c r="A31" s="18"/>
      <c r="B31" s="35"/>
      <c r="C31" s="35"/>
      <c r="D31" s="35"/>
      <c r="E31" s="35"/>
      <c r="F31" s="35"/>
      <c r="G31" s="35"/>
      <c r="H31" s="35"/>
      <c r="I31" s="35"/>
      <c r="J31" s="35"/>
    </row>
    <row r="32" spans="1:10">
      <c r="A32" s="35"/>
      <c r="B32" s="2071"/>
      <c r="C32" s="2072"/>
      <c r="D32" s="305"/>
      <c r="E32" s="305"/>
      <c r="F32" s="305"/>
      <c r="G32" s="305"/>
      <c r="H32" s="305"/>
      <c r="I32" s="1606"/>
      <c r="J32" s="306"/>
    </row>
    <row r="33" spans="1:10" ht="15.75" customHeight="1">
      <c r="A33" s="35"/>
      <c r="B33" s="2073"/>
      <c r="C33" s="2074"/>
      <c r="D33" s="1605" t="s">
        <v>128</v>
      </c>
      <c r="E33" s="64"/>
      <c r="F33" s="64"/>
      <c r="G33" s="64"/>
      <c r="H33" s="64"/>
      <c r="I33" s="64"/>
      <c r="J33" s="307"/>
    </row>
    <row r="34" spans="1:10" ht="10.5" customHeight="1">
      <c r="A34" s="35"/>
      <c r="B34" s="2077" t="s">
        <v>127</v>
      </c>
      <c r="C34" s="2078"/>
      <c r="D34" s="1607"/>
      <c r="E34" s="64"/>
      <c r="F34" s="64"/>
      <c r="G34" s="64"/>
      <c r="H34" s="64"/>
      <c r="I34" s="64"/>
      <c r="J34" s="307"/>
    </row>
    <row r="35" spans="1:10" ht="48" customHeight="1">
      <c r="A35" s="35"/>
      <c r="B35" s="2069" t="s">
        <v>129</v>
      </c>
      <c r="C35" s="2070"/>
      <c r="D35" s="1608"/>
      <c r="E35" s="64"/>
      <c r="F35" s="64"/>
      <c r="G35" s="64"/>
      <c r="H35" s="64"/>
      <c r="I35" s="64"/>
      <c r="J35" s="307"/>
    </row>
    <row r="36" spans="1:10" ht="27" customHeight="1" thickBot="1">
      <c r="A36" s="35"/>
      <c r="B36" s="1161" t="s">
        <v>568</v>
      </c>
      <c r="C36" s="90"/>
      <c r="D36" s="1609" t="s">
        <v>130</v>
      </c>
      <c r="E36" s="1610"/>
      <c r="F36" s="1610"/>
      <c r="G36" s="1609"/>
      <c r="H36" s="1611"/>
      <c r="I36" s="1612" t="s">
        <v>724</v>
      </c>
      <c r="J36" s="307"/>
    </row>
    <row r="37" spans="1:10" ht="26.25" customHeight="1">
      <c r="A37" s="1624" t="s">
        <v>569</v>
      </c>
      <c r="B37" s="1623">
        <f ca="1">NOW()</f>
        <v>44292.781847106482</v>
      </c>
      <c r="D37" s="1613" t="s">
        <v>720</v>
      </c>
      <c r="E37" s="1614"/>
      <c r="F37" s="1614"/>
      <c r="G37" s="1614"/>
      <c r="H37" s="1614"/>
      <c r="I37" s="1614"/>
      <c r="J37" s="1615"/>
    </row>
    <row r="38" spans="1:10">
      <c r="A38" s="1160"/>
      <c r="D38" s="1616" t="s">
        <v>721</v>
      </c>
      <c r="E38" s="17"/>
      <c r="F38" s="17"/>
      <c r="G38" s="17"/>
      <c r="H38" s="17"/>
      <c r="I38" s="17"/>
      <c r="J38" s="430"/>
    </row>
    <row r="39" spans="1:10" ht="69.75" customHeight="1">
      <c r="D39" s="1617"/>
      <c r="E39" s="17"/>
      <c r="F39" s="17"/>
      <c r="G39" s="17"/>
      <c r="H39" s="17"/>
      <c r="I39" s="17"/>
      <c r="J39" s="430"/>
    </row>
    <row r="40" spans="1:10" ht="13" thickBot="1">
      <c r="D40" s="1618" t="s">
        <v>130</v>
      </c>
      <c r="E40" s="1619"/>
      <c r="F40" s="1619"/>
      <c r="G40" s="1620"/>
      <c r="H40" s="1621"/>
      <c r="I40" s="1622" t="s">
        <v>109</v>
      </c>
      <c r="J40" s="309"/>
    </row>
    <row r="41" spans="1:10">
      <c r="D41" s="1677" t="s">
        <v>725</v>
      </c>
    </row>
  </sheetData>
  <sheetProtection algorithmName="SHA-512" hashValue="zWr/aS7lUQczvi0g+2p5OkxJgSqLvAIz574g096SSbjHqBqOP/v+hV3ag1ToUTYh3+M090tVY8E4t56e+Oyc2A==" saltValue="FH+nW5+jygnPQ7ffjZxL6Q==" spinCount="100000" sheet="1" objects="1" scenarios="1"/>
  <mergeCells count="21">
    <mergeCell ref="B4:B5"/>
    <mergeCell ref="C4:D4"/>
    <mergeCell ref="H1:I1"/>
    <mergeCell ref="B2:J2"/>
    <mergeCell ref="C1:D1"/>
    <mergeCell ref="E4:F4"/>
    <mergeCell ref="H4:H5"/>
    <mergeCell ref="I4:J4"/>
    <mergeCell ref="B3:F3"/>
    <mergeCell ref="G3:I3"/>
    <mergeCell ref="I18:J18"/>
    <mergeCell ref="J27:J28"/>
    <mergeCell ref="I27:I28"/>
    <mergeCell ref="I22:J22"/>
    <mergeCell ref="I21:J21"/>
    <mergeCell ref="I20:J20"/>
    <mergeCell ref="B35:C35"/>
    <mergeCell ref="B32:C33"/>
    <mergeCell ref="C25:D25"/>
    <mergeCell ref="B34:C34"/>
    <mergeCell ref="C18:D18"/>
  </mergeCells>
  <phoneticPr fontId="11" type="noConversion"/>
  <printOptions horizontalCentered="1"/>
  <pageMargins left="0.78740157480314965" right="0.43307086614173229" top="0.98425196850393704" bottom="0.82677165354330717" header="0.51181102362204722" footer="0.31496062992125984"/>
  <pageSetup paperSize="9" scale="65" orientation="portrait" r:id="rId1"/>
  <headerFooter alignWithMargins="0">
    <oddFooter>&amp;L&amp;6CEA - arkusz organizacyjny na rok szkolny 2021/2022    nr teczki: &amp;F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N50"/>
  <sheetViews>
    <sheetView view="pageBreakPreview" topLeftCell="B36" zoomScaleNormal="100" zoomScaleSheetLayoutView="100" workbookViewId="0">
      <selection activeCell="I48" sqref="I48"/>
    </sheetView>
  </sheetViews>
  <sheetFormatPr defaultColWidth="9.1171875" defaultRowHeight="12.7"/>
  <cols>
    <col min="1" max="1" width="6.5859375" style="962" customWidth="1"/>
    <col min="2" max="3" width="3" style="962" customWidth="1"/>
    <col min="4" max="4" width="12.29296875" style="962" customWidth="1"/>
    <col min="5" max="5" width="6.1171875" style="962" customWidth="1"/>
    <col min="6" max="6" width="6.5859375" style="962" customWidth="1"/>
    <col min="7" max="7" width="9.5859375" style="962" customWidth="1"/>
    <col min="8" max="8" width="17.41015625" style="962" customWidth="1"/>
    <col min="9" max="10" width="14.703125" style="962" customWidth="1"/>
    <col min="11" max="11" width="18.29296875" style="962" customWidth="1"/>
    <col min="12" max="13" width="9.1171875" style="962"/>
    <col min="14" max="14" width="11.703125" style="962" bestFit="1" customWidth="1"/>
    <col min="15" max="16384" width="9.1171875" style="962"/>
  </cols>
  <sheetData>
    <row r="1" spans="2:11" ht="19.5" customHeight="1">
      <c r="B1" s="959"/>
      <c r="C1" s="960"/>
      <c r="D1" s="959"/>
      <c r="E1" s="959"/>
      <c r="F1" s="959"/>
      <c r="G1" s="959"/>
      <c r="H1" s="959"/>
      <c r="I1" s="959"/>
      <c r="J1" s="961" t="s">
        <v>329</v>
      </c>
      <c r="K1" s="1384" t="str">
        <f>wizyt!C4</f>
        <v>?</v>
      </c>
    </row>
    <row r="2" spans="2:11" ht="13.5" customHeight="1">
      <c r="B2" s="963" t="s">
        <v>330</v>
      </c>
      <c r="C2" s="959"/>
      <c r="D2" s="959"/>
      <c r="E2" s="959"/>
      <c r="F2" s="959"/>
      <c r="G2" s="959"/>
      <c r="H2" s="959"/>
      <c r="I2" s="959"/>
      <c r="J2" s="1511">
        <f>wizyt!$B$1</f>
        <v>0</v>
      </c>
      <c r="K2" s="1512" t="str">
        <f>wizyt!D1</f>
        <v>.</v>
      </c>
    </row>
    <row r="3" spans="2:11">
      <c r="B3" s="2135" t="str">
        <f>wizyt!B7</f>
        <v>???</v>
      </c>
      <c r="C3" s="2136"/>
      <c r="D3" s="2136"/>
      <c r="E3" s="2136"/>
      <c r="F3" s="2136"/>
      <c r="G3" s="2136"/>
      <c r="H3" s="2136"/>
      <c r="I3" s="2136"/>
      <c r="J3" s="2136"/>
      <c r="K3" s="2136"/>
    </row>
    <row r="4" spans="2:11" ht="15.35">
      <c r="B4" s="2137" t="s">
        <v>331</v>
      </c>
      <c r="C4" s="2137"/>
      <c r="D4" s="2137"/>
      <c r="E4" s="2137"/>
      <c r="F4" s="2137"/>
      <c r="G4" s="2137"/>
      <c r="H4" s="2137"/>
      <c r="I4" s="2137"/>
      <c r="J4" s="2137"/>
      <c r="K4" s="2137"/>
    </row>
    <row r="5" spans="2:11" ht="15.35">
      <c r="B5" s="2138" t="s">
        <v>332</v>
      </c>
      <c r="C5" s="2138"/>
      <c r="D5" s="2138"/>
      <c r="E5" s="2138"/>
      <c r="F5" s="2138"/>
      <c r="G5" s="2138"/>
      <c r="H5" s="2138"/>
      <c r="I5" s="2138"/>
      <c r="J5" s="964" t="str">
        <f>wizyt!H4</f>
        <v>2021/2022</v>
      </c>
      <c r="K5" s="965"/>
    </row>
    <row r="6" spans="2:11" ht="10.5" customHeight="1">
      <c r="B6" s="2139" t="s">
        <v>333</v>
      </c>
      <c r="C6" s="2139"/>
      <c r="D6" s="2139"/>
      <c r="E6" s="2139"/>
      <c r="F6" s="2139"/>
      <c r="G6" s="2139"/>
      <c r="H6" s="2139"/>
      <c r="I6" s="2139"/>
      <c r="J6" s="2139"/>
      <c r="K6" s="2139"/>
    </row>
    <row r="7" spans="2:11" ht="9" customHeight="1">
      <c r="B7" s="959"/>
      <c r="C7" s="959"/>
      <c r="D7" s="959"/>
      <c r="E7" s="959"/>
      <c r="F7" s="959"/>
      <c r="G7" s="959"/>
      <c r="H7" s="959"/>
      <c r="I7" s="966"/>
      <c r="J7" s="959"/>
      <c r="K7" s="959"/>
    </row>
    <row r="8" spans="2:11" ht="32.25" customHeight="1" thickBot="1">
      <c r="B8" s="2134" t="s">
        <v>819</v>
      </c>
      <c r="C8" s="2134"/>
      <c r="D8" s="2134"/>
      <c r="E8" s="2134"/>
      <c r="F8" s="2134"/>
      <c r="G8" s="2134"/>
      <c r="H8" s="2134"/>
      <c r="I8" s="2134"/>
      <c r="J8" s="2134"/>
      <c r="K8" s="2134"/>
    </row>
    <row r="9" spans="2:11" ht="10.5" customHeight="1">
      <c r="B9" s="1383"/>
      <c r="C9" s="1383"/>
      <c r="D9" s="1383"/>
      <c r="E9" s="1383"/>
      <c r="F9" s="1383"/>
      <c r="G9" s="1383"/>
      <c r="H9" s="967"/>
      <c r="I9" s="2122" t="s">
        <v>334</v>
      </c>
      <c r="J9" s="2123"/>
      <c r="K9" s="2124" t="s">
        <v>335</v>
      </c>
    </row>
    <row r="10" spans="2:11" ht="11.25" customHeight="1" thickBot="1">
      <c r="B10" s="1382"/>
      <c r="C10" s="1382"/>
      <c r="D10" s="1382"/>
      <c r="E10" s="967"/>
      <c r="F10" s="967"/>
      <c r="G10" s="967"/>
      <c r="H10" s="967"/>
      <c r="I10" s="1131" t="s">
        <v>336</v>
      </c>
      <c r="J10" s="1132" t="s">
        <v>337</v>
      </c>
      <c r="K10" s="2125"/>
    </row>
    <row r="11" spans="2:11" ht="24" customHeight="1">
      <c r="B11" s="1133" t="s">
        <v>338</v>
      </c>
      <c r="C11" s="1134" t="s">
        <v>820</v>
      </c>
      <c r="D11" s="1135"/>
      <c r="E11" s="1135"/>
      <c r="F11" s="1135"/>
      <c r="G11" s="1135"/>
      <c r="H11" s="1136" t="str">
        <f>IF(K11=K12+K25,"","Błąd")</f>
        <v/>
      </c>
      <c r="I11" s="1328"/>
      <c r="J11" s="1329"/>
      <c r="K11" s="1137">
        <f>SUM(I11:J11)</f>
        <v>0</v>
      </c>
    </row>
    <row r="12" spans="2:11" ht="16.5" customHeight="1">
      <c r="B12" s="1138" t="s">
        <v>339</v>
      </c>
      <c r="C12" s="2126" t="s">
        <v>821</v>
      </c>
      <c r="D12" s="2126"/>
      <c r="E12" s="2126"/>
      <c r="F12" s="2126"/>
      <c r="G12" s="2126"/>
      <c r="H12" s="2127"/>
      <c r="I12" s="2128">
        <f>SUM(I14:I24)</f>
        <v>0</v>
      </c>
      <c r="J12" s="2128">
        <f>SUM(J14:J24)</f>
        <v>0</v>
      </c>
      <c r="K12" s="2130">
        <f>SUM(I12:J13)</f>
        <v>0</v>
      </c>
    </row>
    <row r="13" spans="2:11" ht="9.9499999999999993" customHeight="1">
      <c r="B13" s="1139"/>
      <c r="C13" s="2132" t="s">
        <v>522</v>
      </c>
      <c r="D13" s="2132"/>
      <c r="E13" s="2132"/>
      <c r="F13" s="2132"/>
      <c r="G13" s="2132"/>
      <c r="H13" s="2133"/>
      <c r="I13" s="2129"/>
      <c r="J13" s="2129"/>
      <c r="K13" s="2131"/>
    </row>
    <row r="14" spans="2:11" ht="12.75" customHeight="1">
      <c r="B14" s="1140"/>
      <c r="C14" s="968" t="s">
        <v>341</v>
      </c>
      <c r="D14" s="969" t="s">
        <v>344</v>
      </c>
      <c r="E14" s="969"/>
      <c r="F14" s="968"/>
      <c r="G14" s="969"/>
      <c r="H14" s="1141"/>
      <c r="I14" s="2116"/>
      <c r="J14" s="2116"/>
      <c r="K14" s="2104">
        <f>I14+J14</f>
        <v>0</v>
      </c>
    </row>
    <row r="15" spans="2:11" ht="9" customHeight="1" thickBot="1">
      <c r="B15" s="1142"/>
      <c r="C15" s="970"/>
      <c r="D15" s="971" t="s">
        <v>345</v>
      </c>
      <c r="E15" s="972"/>
      <c r="F15" s="972"/>
      <c r="G15" s="972"/>
      <c r="H15" s="1683"/>
      <c r="I15" s="2117"/>
      <c r="J15" s="2117"/>
      <c r="K15" s="2105"/>
    </row>
    <row r="16" spans="2:11" ht="12" customHeight="1">
      <c r="B16" s="1140"/>
      <c r="C16" s="968" t="s">
        <v>343</v>
      </c>
      <c r="D16" s="969" t="s">
        <v>347</v>
      </c>
      <c r="E16" s="969"/>
      <c r="F16" s="969"/>
      <c r="G16" s="1682"/>
      <c r="H16" s="2111">
        <f>' zestaw 1'!F17/IF(' zestaw 1'!I18=0,1,' zestaw 1'!I18)</f>
        <v>0</v>
      </c>
      <c r="I16" s="2106"/>
      <c r="J16" s="2108"/>
      <c r="K16" s="2104">
        <f>I16+J16</f>
        <v>0</v>
      </c>
    </row>
    <row r="17" spans="2:14" ht="12" customHeight="1" thickBot="1">
      <c r="B17" s="1143"/>
      <c r="C17" s="1144"/>
      <c r="D17" s="2118" t="s">
        <v>459</v>
      </c>
      <c r="E17" s="2118"/>
      <c r="F17" s="2118"/>
      <c r="G17" s="2118"/>
      <c r="H17" s="2112"/>
      <c r="I17" s="2107"/>
      <c r="J17" s="2109"/>
      <c r="K17" s="2105"/>
      <c r="N17" s="1267"/>
    </row>
    <row r="18" spans="2:14" ht="24" customHeight="1">
      <c r="B18" s="1145"/>
      <c r="C18" s="1146" t="s">
        <v>346</v>
      </c>
      <c r="D18" s="972" t="s">
        <v>349</v>
      </c>
      <c r="E18" s="972"/>
      <c r="F18" s="972"/>
      <c r="G18" s="972"/>
      <c r="H18" s="973"/>
      <c r="I18" s="1326"/>
      <c r="J18" s="1326"/>
      <c r="K18" s="1147">
        <f>I18+J18</f>
        <v>0</v>
      </c>
      <c r="N18" s="1267"/>
    </row>
    <row r="19" spans="2:14" ht="24" customHeight="1">
      <c r="B19" s="1145"/>
      <c r="C19" s="1146" t="s">
        <v>348</v>
      </c>
      <c r="D19" s="986" t="s">
        <v>351</v>
      </c>
      <c r="E19" s="986"/>
      <c r="F19" s="986"/>
      <c r="G19" s="986"/>
      <c r="H19" s="987"/>
      <c r="I19" s="1326"/>
      <c r="J19" s="1326"/>
      <c r="K19" s="1147">
        <f>I19+J19</f>
        <v>0</v>
      </c>
    </row>
    <row r="20" spans="2:14" ht="24" customHeight="1">
      <c r="B20" s="1145"/>
      <c r="C20" s="1146" t="s">
        <v>350</v>
      </c>
      <c r="D20" s="974" t="s">
        <v>453</v>
      </c>
      <c r="E20" s="986"/>
      <c r="F20" s="986"/>
      <c r="G20" s="986"/>
      <c r="H20" s="987"/>
      <c r="I20" s="1326"/>
      <c r="J20" s="1326"/>
      <c r="K20" s="1147">
        <f>I20+J20</f>
        <v>0</v>
      </c>
      <c r="N20" s="1148"/>
    </row>
    <row r="21" spans="2:14" ht="24" customHeight="1" thickBot="1">
      <c r="B21" s="1145"/>
      <c r="C21" s="1146" t="s">
        <v>352</v>
      </c>
      <c r="D21" s="2119" t="s">
        <v>564</v>
      </c>
      <c r="E21" s="2119"/>
      <c r="F21" s="2119"/>
      <c r="G21" s="2119"/>
      <c r="H21" s="2120"/>
      <c r="I21" s="1327"/>
      <c r="J21" s="1327"/>
      <c r="K21" s="1149">
        <f>I21+J21</f>
        <v>0</v>
      </c>
    </row>
    <row r="22" spans="2:14" ht="12" customHeight="1">
      <c r="B22" s="1140"/>
      <c r="C22" s="968" t="s">
        <v>353</v>
      </c>
      <c r="D22" s="2110" t="s">
        <v>789</v>
      </c>
      <c r="E22" s="2110"/>
      <c r="F22" s="2110"/>
      <c r="G22" s="2110"/>
      <c r="H22" s="2111">
        <f>' zestaw 1'!I15+' zestaw 1'!J15</f>
        <v>0</v>
      </c>
      <c r="I22" s="2106"/>
      <c r="J22" s="2116"/>
      <c r="K22" s="2104">
        <f>SUM(I22:J23)</f>
        <v>0</v>
      </c>
    </row>
    <row r="23" spans="2:14" ht="12" customHeight="1" thickBot="1">
      <c r="B23" s="1143"/>
      <c r="C23" s="1144"/>
      <c r="D23" s="2114" t="s">
        <v>565</v>
      </c>
      <c r="E23" s="2114"/>
      <c r="F23" s="2114"/>
      <c r="G23" s="2114"/>
      <c r="H23" s="2112"/>
      <c r="I23" s="2121"/>
      <c r="J23" s="2140"/>
      <c r="K23" s="2113"/>
    </row>
    <row r="24" spans="2:14" ht="24" customHeight="1" thickBot="1">
      <c r="B24" s="1564"/>
      <c r="C24" s="1565" t="s">
        <v>567</v>
      </c>
      <c r="D24" s="2115" t="s">
        <v>790</v>
      </c>
      <c r="E24" s="2115"/>
      <c r="F24" s="2115"/>
      <c r="G24" s="2115"/>
      <c r="H24" s="1150">
        <f>' zestaw 1'!I16+' zestaw 1'!J16</f>
        <v>0</v>
      </c>
      <c r="I24" s="1566"/>
      <c r="J24" s="1567"/>
      <c r="K24" s="1568">
        <f>SUM(I24:J24)</f>
        <v>0</v>
      </c>
    </row>
    <row r="25" spans="2:14" ht="15.95" customHeight="1">
      <c r="B25" s="2141" t="s">
        <v>340</v>
      </c>
      <c r="C25" s="2143" t="s">
        <v>822</v>
      </c>
      <c r="D25" s="2143"/>
      <c r="E25" s="2143"/>
      <c r="F25" s="2143"/>
      <c r="G25" s="2143"/>
      <c r="H25" s="2144"/>
      <c r="I25" s="2145">
        <f>SUM(I28:I38)</f>
        <v>0</v>
      </c>
      <c r="J25" s="2145">
        <f>SUM(J28:J38)</f>
        <v>0</v>
      </c>
      <c r="K25" s="2147">
        <f>SUM(I25:J26)</f>
        <v>0</v>
      </c>
    </row>
    <row r="26" spans="2:14" ht="9.9499999999999993" customHeight="1">
      <c r="B26" s="2142"/>
      <c r="C26" s="2149" t="s">
        <v>523</v>
      </c>
      <c r="D26" s="2132"/>
      <c r="E26" s="2132"/>
      <c r="F26" s="2132"/>
      <c r="G26" s="2132"/>
      <c r="H26" s="2133"/>
      <c r="I26" s="2146"/>
      <c r="J26" s="2146"/>
      <c r="K26" s="2148"/>
    </row>
    <row r="27" spans="2:14" ht="24" customHeight="1">
      <c r="B27" s="1151"/>
      <c r="C27" s="1146" t="s">
        <v>341</v>
      </c>
      <c r="D27" s="986" t="s">
        <v>524</v>
      </c>
      <c r="E27" s="1152" t="s">
        <v>342</v>
      </c>
      <c r="F27" s="1152"/>
      <c r="G27" s="1153"/>
      <c r="H27" s="1154"/>
      <c r="I27" s="1155">
        <f>' zestaw 1'!I18-' zestaw 1'!I16-' zestaw 1'!J16</f>
        <v>0</v>
      </c>
      <c r="J27" s="1155">
        <f>' zestaw 1'!G24</f>
        <v>0</v>
      </c>
      <c r="K27" s="1156">
        <f>I27+J27</f>
        <v>0</v>
      </c>
    </row>
    <row r="28" spans="2:14" s="975" customFormat="1" ht="12" customHeight="1">
      <c r="B28" s="1140"/>
      <c r="C28" s="968" t="s">
        <v>343</v>
      </c>
      <c r="D28" s="969" t="s">
        <v>344</v>
      </c>
      <c r="E28" s="969"/>
      <c r="F28" s="968"/>
      <c r="G28" s="969"/>
      <c r="H28" s="1141"/>
      <c r="I28" s="2116"/>
      <c r="J28" s="2116"/>
      <c r="K28" s="2166">
        <f>SUM(I28:J29)</f>
        <v>0</v>
      </c>
    </row>
    <row r="29" spans="2:14" s="975" customFormat="1" ht="12" customHeight="1" thickBot="1">
      <c r="B29" s="1142"/>
      <c r="C29" s="970"/>
      <c r="D29" s="971" t="s">
        <v>345</v>
      </c>
      <c r="E29" s="972"/>
      <c r="F29" s="972"/>
      <c r="G29" s="972"/>
      <c r="H29" s="1683"/>
      <c r="I29" s="2117"/>
      <c r="J29" s="2117"/>
      <c r="K29" s="2167"/>
    </row>
    <row r="30" spans="2:14" s="975" customFormat="1" ht="12" customHeight="1">
      <c r="B30" s="1140"/>
      <c r="C30" s="968" t="s">
        <v>346</v>
      </c>
      <c r="D30" s="969" t="s">
        <v>347</v>
      </c>
      <c r="E30" s="969"/>
      <c r="F30" s="969"/>
      <c r="G30" s="1682"/>
      <c r="H30" s="2111">
        <f>' zestaw 1'!F17/IF(' zestaw 1'!I18=0,1,' zestaw 1'!I18)</f>
        <v>0</v>
      </c>
      <c r="I30" s="2168"/>
      <c r="J30" s="2116"/>
      <c r="K30" s="2166">
        <f>SUM(I30:J31)</f>
        <v>0</v>
      </c>
    </row>
    <row r="31" spans="2:14" s="975" customFormat="1" ht="12" customHeight="1" thickBot="1">
      <c r="B31" s="1142"/>
      <c r="C31" s="972"/>
      <c r="D31" s="2118" t="s">
        <v>459</v>
      </c>
      <c r="E31" s="2118"/>
      <c r="F31" s="2118"/>
      <c r="G31" s="2118"/>
      <c r="H31" s="2112"/>
      <c r="I31" s="2107"/>
      <c r="J31" s="2117"/>
      <c r="K31" s="2167"/>
    </row>
    <row r="32" spans="2:14" s="975" customFormat="1" ht="24" customHeight="1">
      <c r="B32" s="1145"/>
      <c r="C32" s="1146" t="s">
        <v>348</v>
      </c>
      <c r="D32" s="972" t="s">
        <v>349</v>
      </c>
      <c r="E32" s="972"/>
      <c r="F32" s="972"/>
      <c r="G32" s="972"/>
      <c r="H32" s="973"/>
      <c r="I32" s="1327"/>
      <c r="J32" s="1327"/>
      <c r="K32" s="1157">
        <f>SUM(I32:J32)</f>
        <v>0</v>
      </c>
    </row>
    <row r="33" spans="2:11" s="975" customFormat="1" ht="24" customHeight="1">
      <c r="B33" s="1145"/>
      <c r="C33" s="1146" t="s">
        <v>350</v>
      </c>
      <c r="D33" s="986" t="s">
        <v>351</v>
      </c>
      <c r="E33" s="986"/>
      <c r="F33" s="986"/>
      <c r="G33" s="986"/>
      <c r="H33" s="987"/>
      <c r="I33" s="1327"/>
      <c r="J33" s="1327"/>
      <c r="K33" s="1158">
        <f>SUM(I33,J33)</f>
        <v>0</v>
      </c>
    </row>
    <row r="34" spans="2:11" s="975" customFormat="1" ht="24" customHeight="1">
      <c r="B34" s="1145"/>
      <c r="C34" s="1146" t="s">
        <v>352</v>
      </c>
      <c r="D34" s="986" t="s">
        <v>453</v>
      </c>
      <c r="E34" s="986"/>
      <c r="F34" s="986"/>
      <c r="G34" s="986"/>
      <c r="H34" s="987"/>
      <c r="I34" s="1327"/>
      <c r="J34" s="1327"/>
      <c r="K34" s="1158">
        <f>SUM(I34,J34)</f>
        <v>0</v>
      </c>
    </row>
    <row r="35" spans="2:11" s="975" customFormat="1" ht="24" customHeight="1" thickBot="1">
      <c r="B35" s="1142"/>
      <c r="C35" s="970" t="s">
        <v>353</v>
      </c>
      <c r="D35" s="986" t="s">
        <v>566</v>
      </c>
      <c r="E35" s="972"/>
      <c r="F35" s="972"/>
      <c r="G35" s="972"/>
      <c r="H35" s="1683"/>
      <c r="I35" s="1327"/>
      <c r="J35" s="1321"/>
      <c r="K35" s="1158">
        <f>SUM(I35,J35)</f>
        <v>0</v>
      </c>
    </row>
    <row r="36" spans="2:11" s="975" customFormat="1" ht="12" customHeight="1">
      <c r="B36" s="1140"/>
      <c r="C36" s="968" t="s">
        <v>567</v>
      </c>
      <c r="D36" s="2110" t="s">
        <v>789</v>
      </c>
      <c r="E36" s="2110"/>
      <c r="F36" s="2110"/>
      <c r="G36" s="2110"/>
      <c r="H36" s="2111">
        <f>' zestaw 1'!I15+' zestaw 1'!J15</f>
        <v>0</v>
      </c>
      <c r="I36" s="2106"/>
      <c r="J36" s="2116"/>
      <c r="K36" s="2104">
        <f>SUM(I36,J36)</f>
        <v>0</v>
      </c>
    </row>
    <row r="37" spans="2:11" s="975" customFormat="1" ht="12" customHeight="1" thickBot="1">
      <c r="B37" s="1143"/>
      <c r="C37" s="1563"/>
      <c r="D37" s="2114" t="s">
        <v>565</v>
      </c>
      <c r="E37" s="2114"/>
      <c r="F37" s="2114"/>
      <c r="G37" s="2114"/>
      <c r="H37" s="2112"/>
      <c r="I37" s="2121"/>
      <c r="J37" s="2140"/>
      <c r="K37" s="2113"/>
    </row>
    <row r="38" spans="2:11" s="975" customFormat="1" ht="24" customHeight="1" thickBot="1">
      <c r="B38" s="1564"/>
      <c r="C38" s="1565" t="s">
        <v>712</v>
      </c>
      <c r="D38" s="2115" t="s">
        <v>711</v>
      </c>
      <c r="E38" s="2115"/>
      <c r="F38" s="2115"/>
      <c r="G38" s="2115"/>
      <c r="H38" s="1150">
        <f>' zestaw 1'!I16+' zestaw 1'!J16</f>
        <v>0</v>
      </c>
      <c r="I38" s="1566"/>
      <c r="J38" s="1567"/>
      <c r="K38" s="1568">
        <f>SUM(I38:J38)</f>
        <v>0</v>
      </c>
    </row>
    <row r="39" spans="2:11" s="975" customFormat="1" ht="10.5" customHeight="1">
      <c r="B39" s="976"/>
      <c r="C39" s="976"/>
      <c r="D39" s="976"/>
      <c r="E39" s="976"/>
      <c r="F39" s="976"/>
      <c r="G39" s="976"/>
      <c r="H39" s="977"/>
      <c r="I39" s="977"/>
      <c r="J39" s="977"/>
      <c r="K39" s="978"/>
    </row>
    <row r="40" spans="2:11" s="975" customFormat="1" ht="20.25" customHeight="1">
      <c r="B40" s="2154" t="s">
        <v>454</v>
      </c>
      <c r="C40" s="2154"/>
      <c r="D40" s="2154"/>
      <c r="E40" s="2154"/>
      <c r="F40" s="2154"/>
      <c r="G40" s="2154"/>
      <c r="H40" s="2155" t="s">
        <v>455</v>
      </c>
      <c r="I40" s="2155"/>
      <c r="J40" s="2156" t="s">
        <v>456</v>
      </c>
      <c r="K40" s="2157"/>
    </row>
    <row r="41" spans="2:11" s="975" customFormat="1" ht="20.25" customHeight="1">
      <c r="B41" s="2158" t="s">
        <v>823</v>
      </c>
      <c r="C41" s="2158"/>
      <c r="D41" s="2158"/>
      <c r="E41" s="2158"/>
      <c r="F41" s="2158"/>
      <c r="G41" s="2158"/>
      <c r="H41" s="2159"/>
      <c r="I41" s="2159"/>
      <c r="J41" s="2160"/>
      <c r="K41" s="2161"/>
    </row>
    <row r="42" spans="2:11" s="975" customFormat="1" ht="20.25" customHeight="1">
      <c r="B42" s="2685" t="s">
        <v>824</v>
      </c>
      <c r="C42" s="2685"/>
      <c r="D42" s="2685"/>
      <c r="E42" s="2685"/>
      <c r="F42" s="2685"/>
      <c r="G42" s="2685"/>
      <c r="H42" s="2162">
        <f>' zestaw 1'!H17</f>
        <v>0</v>
      </c>
      <c r="I42" s="2162"/>
      <c r="J42" s="2163">
        <f>' zestaw 1'!F17</f>
        <v>0</v>
      </c>
      <c r="K42" s="2164"/>
    </row>
    <row r="43" spans="2:11" ht="17.25" customHeight="1" thickBot="1">
      <c r="B43" s="995" t="s">
        <v>342</v>
      </c>
      <c r="C43" s="996" t="s">
        <v>354</v>
      </c>
      <c r="D43" s="980"/>
      <c r="E43" s="980"/>
      <c r="F43" s="980"/>
      <c r="G43" s="979"/>
      <c r="H43" s="979"/>
      <c r="I43" s="979"/>
      <c r="J43" s="979"/>
      <c r="K43" s="979"/>
    </row>
    <row r="44" spans="2:11" ht="29.25" customHeight="1" thickBot="1">
      <c r="B44" s="981"/>
      <c r="C44" s="2150" t="s">
        <v>526</v>
      </c>
      <c r="D44" s="2151"/>
      <c r="E44" s="2151"/>
      <c r="F44" s="2151"/>
      <c r="G44" s="2151"/>
      <c r="H44" s="2151"/>
      <c r="I44" s="2151"/>
      <c r="J44" s="2151"/>
      <c r="K44" s="2152"/>
    </row>
    <row r="45" spans="2:11" ht="54.75" customHeight="1">
      <c r="B45" s="2153" t="s">
        <v>814</v>
      </c>
      <c r="C45" s="2153"/>
      <c r="D45" s="2153"/>
      <c r="E45" s="2165" t="s">
        <v>435</v>
      </c>
      <c r="F45" s="2165"/>
      <c r="G45" s="982"/>
      <c r="H45" s="982"/>
      <c r="I45" s="982"/>
      <c r="J45" s="982"/>
      <c r="K45" s="982"/>
    </row>
    <row r="46" spans="2:11">
      <c r="B46" s="979"/>
      <c r="C46" s="983"/>
      <c r="D46" s="983"/>
      <c r="E46" s="983"/>
      <c r="F46" s="984"/>
      <c r="G46" s="983"/>
      <c r="H46" s="1159" t="s">
        <v>355</v>
      </c>
      <c r="I46" s="985"/>
      <c r="J46" s="985"/>
      <c r="K46" s="985" t="s">
        <v>356</v>
      </c>
    </row>
    <row r="47" spans="2:11">
      <c r="B47" s="979"/>
      <c r="C47" s="979"/>
      <c r="D47" s="979"/>
      <c r="E47" s="979"/>
      <c r="F47" s="979"/>
      <c r="G47" s="979"/>
      <c r="H47" s="979"/>
      <c r="I47" s="979"/>
      <c r="J47" s="979"/>
      <c r="K47" s="979"/>
    </row>
    <row r="48" spans="2:11">
      <c r="B48" s="959"/>
      <c r="C48" s="959"/>
      <c r="D48" s="959"/>
      <c r="E48" s="959"/>
      <c r="F48" s="959"/>
      <c r="G48" s="959"/>
      <c r="H48" s="959"/>
      <c r="I48" s="959"/>
      <c r="J48" s="959"/>
      <c r="K48" s="959"/>
    </row>
    <row r="49" spans="2:11">
      <c r="B49" s="959"/>
      <c r="C49" s="959"/>
      <c r="D49" s="959"/>
      <c r="E49" s="959"/>
      <c r="F49" s="959"/>
      <c r="G49" s="959"/>
      <c r="H49" s="959"/>
      <c r="I49" s="959"/>
      <c r="J49" s="959"/>
      <c r="K49" s="959"/>
    </row>
    <row r="50" spans="2:11">
      <c r="B50" s="959"/>
      <c r="C50" s="959"/>
      <c r="D50" s="959"/>
      <c r="E50" s="959"/>
      <c r="F50" s="959"/>
      <c r="G50" s="959"/>
      <c r="H50" s="959"/>
      <c r="I50" s="959"/>
      <c r="J50" s="959"/>
      <c r="K50" s="959"/>
    </row>
  </sheetData>
  <sheetProtection algorithmName="SHA-512" hashValue="I4b9kd0uZs5uyijBP2JOJFV2nMUietT3sUWbpBTOi6IObKKoVP6jlvgN/X4Q+UVQUqxk7GIF0CO3abVyuDO/KA==" saltValue="hCwhtqsY+Xqn7e384KtczA==" spinCount="100000" sheet="1" objects="1" scenarios="1"/>
  <mergeCells count="61">
    <mergeCell ref="D38:G38"/>
    <mergeCell ref="K36:K37"/>
    <mergeCell ref="D37:G37"/>
    <mergeCell ref="K28:K29"/>
    <mergeCell ref="I30:I31"/>
    <mergeCell ref="J30:J31"/>
    <mergeCell ref="K30:K31"/>
    <mergeCell ref="D31:G31"/>
    <mergeCell ref="H30:H31"/>
    <mergeCell ref="K25:K26"/>
    <mergeCell ref="C26:H26"/>
    <mergeCell ref="C44:K44"/>
    <mergeCell ref="B45:D45"/>
    <mergeCell ref="B40:G40"/>
    <mergeCell ref="H40:I40"/>
    <mergeCell ref="J40:K40"/>
    <mergeCell ref="B41:G41"/>
    <mergeCell ref="H41:I41"/>
    <mergeCell ref="J41:K41"/>
    <mergeCell ref="B42:G42"/>
    <mergeCell ref="H42:I42"/>
    <mergeCell ref="J42:K42"/>
    <mergeCell ref="E45:F45"/>
    <mergeCell ref="I36:I37"/>
    <mergeCell ref="J36:J37"/>
    <mergeCell ref="J22:J23"/>
    <mergeCell ref="H16:H17"/>
    <mergeCell ref="D22:G22"/>
    <mergeCell ref="H22:H23"/>
    <mergeCell ref="B25:B26"/>
    <mergeCell ref="C25:H25"/>
    <mergeCell ref="I25:I26"/>
    <mergeCell ref="J25:J26"/>
    <mergeCell ref="B8:K8"/>
    <mergeCell ref="B3:K3"/>
    <mergeCell ref="B4:K4"/>
    <mergeCell ref="B5:I5"/>
    <mergeCell ref="B6:K6"/>
    <mergeCell ref="I9:J9"/>
    <mergeCell ref="K9:K10"/>
    <mergeCell ref="C12:H12"/>
    <mergeCell ref="I12:I13"/>
    <mergeCell ref="J12:J13"/>
    <mergeCell ref="K12:K13"/>
    <mergeCell ref="C13:H13"/>
    <mergeCell ref="K14:K15"/>
    <mergeCell ref="I16:I17"/>
    <mergeCell ref="J16:J17"/>
    <mergeCell ref="K16:K17"/>
    <mergeCell ref="D36:G36"/>
    <mergeCell ref="H36:H37"/>
    <mergeCell ref="K22:K23"/>
    <mergeCell ref="D23:G23"/>
    <mergeCell ref="D24:G24"/>
    <mergeCell ref="I28:I29"/>
    <mergeCell ref="J28:J29"/>
    <mergeCell ref="I14:I15"/>
    <mergeCell ref="J14:J15"/>
    <mergeCell ref="D17:G17"/>
    <mergeCell ref="D21:H21"/>
    <mergeCell ref="I22:I23"/>
  </mergeCells>
  <printOptions horizontalCentered="1"/>
  <pageMargins left="0.90052083333333333" right="0.39370078740157483" top="0.98425196850393704" bottom="0.98425196850393704" header="0.51181102362204722" footer="0.51181102362204722"/>
  <pageSetup paperSize="9" scale="82" orientation="portrait" r:id="rId1"/>
  <headerFooter alignWithMargins="0">
    <oddFooter xml:space="preserve">&amp;L&amp;7CEA-arkusz organizacyjny na rok szkolny 2021/2022,  nr teczki &amp;F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59"/>
  <sheetViews>
    <sheetView showGridLines="0" view="pageBreakPreview" topLeftCell="A36" zoomScaleNormal="100" zoomScaleSheetLayoutView="100" workbookViewId="0">
      <selection activeCell="F42" sqref="F42:G42"/>
    </sheetView>
  </sheetViews>
  <sheetFormatPr defaultColWidth="10" defaultRowHeight="13.7"/>
  <cols>
    <col min="1" max="1" width="1.5859375" style="1417" customWidth="1"/>
    <col min="2" max="2" width="4.1171875" style="1417" customWidth="1"/>
    <col min="3" max="3" width="10" style="1417" customWidth="1"/>
    <col min="4" max="4" width="18.87890625" style="1417" customWidth="1"/>
    <col min="5" max="5" width="24.41015625" style="1417" customWidth="1"/>
    <col min="6" max="6" width="8.87890625" style="1417" customWidth="1"/>
    <col min="7" max="7" width="23.29296875" style="1417" customWidth="1"/>
    <col min="8" max="16384" width="10" style="1417"/>
  </cols>
  <sheetData>
    <row r="1" spans="1:11" s="1414" customFormat="1" ht="13.5" customHeight="1">
      <c r="A1" s="1413"/>
      <c r="B1" s="2174" t="str">
        <f>wizyt!B7</f>
        <v>???</v>
      </c>
      <c r="C1" s="2174"/>
      <c r="D1" s="2174"/>
      <c r="E1" s="2174"/>
      <c r="F1" s="2174"/>
      <c r="G1" s="2174"/>
    </row>
    <row r="2" spans="1:11" ht="24.75" customHeight="1">
      <c r="A2" s="1415"/>
      <c r="B2" s="2175" t="s">
        <v>618</v>
      </c>
      <c r="C2" s="2175"/>
      <c r="D2" s="2175"/>
      <c r="E2" s="2175"/>
      <c r="F2" s="2175"/>
      <c r="G2" s="1416" t="str">
        <f>wizyt!H4</f>
        <v>2021/2022</v>
      </c>
    </row>
    <row r="3" spans="1:11" ht="13.5" customHeight="1">
      <c r="B3" s="1513"/>
      <c r="C3" s="1515">
        <f>wizyt!$B$1</f>
        <v>0</v>
      </c>
      <c r="D3" s="1516" t="str">
        <f>wizyt!D1</f>
        <v>.</v>
      </c>
      <c r="E3" s="1514"/>
      <c r="F3" s="2176" t="s">
        <v>619</v>
      </c>
      <c r="G3" s="2176"/>
    </row>
    <row r="4" spans="1:11" ht="14.1" customHeight="1">
      <c r="B4" s="1418">
        <v>1</v>
      </c>
      <c r="C4" s="1419" t="s">
        <v>620</v>
      </c>
      <c r="D4" s="1420"/>
      <c r="E4" s="1421"/>
      <c r="F4" s="2172" t="s">
        <v>825</v>
      </c>
      <c r="G4" s="2173"/>
    </row>
    <row r="5" spans="1:11" ht="14.1" customHeight="1">
      <c r="B5" s="1418">
        <v>2</v>
      </c>
      <c r="C5" s="1419" t="s">
        <v>621</v>
      </c>
      <c r="D5" s="1420"/>
      <c r="E5" s="1421"/>
      <c r="F5" s="2172" t="s">
        <v>826</v>
      </c>
      <c r="G5" s="2173"/>
    </row>
    <row r="6" spans="1:11" ht="14.1" customHeight="1">
      <c r="B6" s="2180">
        <v>3</v>
      </c>
      <c r="C6" s="2182" t="s">
        <v>622</v>
      </c>
      <c r="D6" s="2183"/>
      <c r="E6" s="1422" t="s">
        <v>623</v>
      </c>
      <c r="F6" s="2172" t="s">
        <v>827</v>
      </c>
      <c r="G6" s="2173"/>
    </row>
    <row r="7" spans="1:11" ht="14.1" customHeight="1">
      <c r="B7" s="2181"/>
      <c r="C7" s="2184"/>
      <c r="D7" s="2185"/>
      <c r="E7" s="1422" t="s">
        <v>624</v>
      </c>
      <c r="F7" s="2172" t="s">
        <v>463</v>
      </c>
      <c r="G7" s="2173"/>
    </row>
    <row r="8" spans="1:11" ht="14.1" customHeight="1">
      <c r="B8" s="2180">
        <v>4</v>
      </c>
      <c r="C8" s="2182" t="s">
        <v>625</v>
      </c>
      <c r="D8" s="2183"/>
      <c r="E8" s="1422" t="s">
        <v>626</v>
      </c>
      <c r="F8" s="2172" t="s">
        <v>463</v>
      </c>
      <c r="G8" s="2173"/>
    </row>
    <row r="9" spans="1:11" ht="14.1" customHeight="1">
      <c r="B9" s="2181"/>
      <c r="C9" s="2184"/>
      <c r="D9" s="2185"/>
      <c r="E9" s="1422" t="s">
        <v>627</v>
      </c>
      <c r="F9" s="2172" t="s">
        <v>463</v>
      </c>
      <c r="G9" s="2173"/>
    </row>
    <row r="10" spans="1:11" ht="14.1" customHeight="1">
      <c r="B10" s="1418">
        <v>5</v>
      </c>
      <c r="C10" s="1419" t="s">
        <v>628</v>
      </c>
      <c r="D10" s="1420"/>
      <c r="E10" s="1421"/>
      <c r="F10" s="2172" t="s">
        <v>463</v>
      </c>
      <c r="G10" s="2173"/>
    </row>
    <row r="11" spans="1:11" ht="14.1" customHeight="1">
      <c r="B11" s="1418">
        <v>6</v>
      </c>
      <c r="C11" s="2186" t="s">
        <v>629</v>
      </c>
      <c r="D11" s="2187"/>
      <c r="E11" s="2188"/>
      <c r="F11" s="2172" t="s">
        <v>463</v>
      </c>
      <c r="G11" s="2173"/>
    </row>
    <row r="12" spans="1:11" ht="14.1" customHeight="1">
      <c r="B12" s="1418">
        <v>7</v>
      </c>
      <c r="C12" s="2189" t="s">
        <v>631</v>
      </c>
      <c r="D12" s="2178"/>
      <c r="E12" s="2179"/>
      <c r="F12" s="2190" t="s">
        <v>463</v>
      </c>
      <c r="G12" s="2191"/>
    </row>
    <row r="13" spans="1:11" ht="14.1" customHeight="1">
      <c r="B13" s="1418">
        <v>8</v>
      </c>
      <c r="C13" s="2177" t="s">
        <v>630</v>
      </c>
      <c r="D13" s="2178"/>
      <c r="E13" s="2179"/>
      <c r="F13" s="2172"/>
      <c r="G13" s="2173"/>
      <c r="J13" s="1423"/>
      <c r="K13" s="1423"/>
    </row>
    <row r="14" spans="1:11" ht="14.1" customHeight="1">
      <c r="B14" s="1418">
        <v>9</v>
      </c>
      <c r="C14" s="2189"/>
      <c r="D14" s="2178"/>
      <c r="E14" s="2179"/>
      <c r="F14" s="2195"/>
      <c r="G14" s="2195"/>
    </row>
    <row r="15" spans="1:11" ht="14.1" customHeight="1">
      <c r="B15" s="1424"/>
      <c r="C15" s="2177"/>
      <c r="D15" s="2178"/>
      <c r="E15" s="2179"/>
      <c r="F15" s="2173"/>
      <c r="G15" s="2173"/>
    </row>
    <row r="16" spans="1:11" ht="9" customHeight="1"/>
    <row r="17" spans="2:12" s="1425" customFormat="1" ht="24.75" customHeight="1">
      <c r="B17" s="2196" t="s">
        <v>632</v>
      </c>
      <c r="C17" s="2196"/>
      <c r="D17" s="2196"/>
      <c r="E17" s="2196"/>
      <c r="F17" s="2196"/>
      <c r="G17" s="2196"/>
      <c r="L17" s="1426"/>
    </row>
    <row r="18" spans="2:12" s="1425" customFormat="1" ht="24.75" customHeight="1">
      <c r="B18" s="2197" t="s">
        <v>633</v>
      </c>
      <c r="C18" s="2198"/>
      <c r="D18" s="2198"/>
      <c r="E18" s="2199"/>
      <c r="F18" s="1427" t="s">
        <v>634</v>
      </c>
      <c r="G18" s="1428" t="s">
        <v>635</v>
      </c>
      <c r="L18" s="1426"/>
    </row>
    <row r="19" spans="2:12">
      <c r="B19" s="2192" t="s">
        <v>636</v>
      </c>
      <c r="C19" s="2193"/>
      <c r="D19" s="2194"/>
      <c r="E19" s="1429" t="s">
        <v>828</v>
      </c>
      <c r="F19" s="1628">
        <f>SUM(F20:F22)</f>
        <v>12</v>
      </c>
      <c r="G19" s="1502"/>
    </row>
    <row r="20" spans="2:12" ht="12.95" customHeight="1">
      <c r="B20" s="2200" t="s">
        <v>691</v>
      </c>
      <c r="C20" s="2203" t="s">
        <v>637</v>
      </c>
      <c r="D20" s="2204"/>
      <c r="E20" s="1431" t="s">
        <v>525</v>
      </c>
      <c r="F20" s="1432">
        <v>11</v>
      </c>
      <c r="G20" s="1502"/>
    </row>
    <row r="21" spans="2:12" ht="12.95" customHeight="1">
      <c r="B21" s="2201"/>
      <c r="C21" s="2205" t="s">
        <v>791</v>
      </c>
      <c r="D21" s="2206"/>
      <c r="E21" s="1433"/>
      <c r="F21" s="1434">
        <v>1</v>
      </c>
      <c r="G21" s="1502"/>
    </row>
    <row r="22" spans="2:12" ht="12.95" customHeight="1">
      <c r="B22" s="2202"/>
      <c r="C22" s="2207"/>
      <c r="D22" s="2208"/>
      <c r="E22" s="1433"/>
      <c r="F22" s="1430"/>
      <c r="G22" s="1502"/>
    </row>
    <row r="23" spans="2:12" ht="18.75" customHeight="1">
      <c r="B23" s="2192" t="s">
        <v>638</v>
      </c>
      <c r="C23" s="2193"/>
      <c r="D23" s="2194"/>
      <c r="E23" s="1429" t="s">
        <v>525</v>
      </c>
      <c r="F23" s="1885">
        <f>SUM(F24:F30)-F25</f>
        <v>20</v>
      </c>
      <c r="G23" s="1502"/>
    </row>
    <row r="24" spans="2:12" ht="12.95" customHeight="1">
      <c r="B24" s="2214" t="s">
        <v>692</v>
      </c>
      <c r="C24" s="2203" t="s">
        <v>637</v>
      </c>
      <c r="D24" s="2204"/>
      <c r="E24" s="1429" t="s">
        <v>525</v>
      </c>
      <c r="F24" s="1435">
        <v>12</v>
      </c>
      <c r="G24" s="1502"/>
    </row>
    <row r="25" spans="2:12" ht="12.95" customHeight="1">
      <c r="B25" s="2214"/>
      <c r="C25" s="2215" t="s">
        <v>792</v>
      </c>
      <c r="D25" s="2216"/>
      <c r="E25" s="1429" t="s">
        <v>525</v>
      </c>
      <c r="F25" s="1436">
        <v>4</v>
      </c>
      <c r="G25" s="1502"/>
    </row>
    <row r="26" spans="2:12" ht="12.95" customHeight="1">
      <c r="B26" s="2214"/>
      <c r="C26" s="2217" t="s">
        <v>641</v>
      </c>
      <c r="D26" s="2217"/>
      <c r="E26" s="1429" t="s">
        <v>525</v>
      </c>
      <c r="F26" s="1436">
        <v>6</v>
      </c>
      <c r="G26" s="1502"/>
    </row>
    <row r="27" spans="2:12" ht="12.95" customHeight="1">
      <c r="B27" s="2214"/>
      <c r="C27" s="2218" t="s">
        <v>640</v>
      </c>
      <c r="D27" s="2219"/>
      <c r="E27" s="1429" t="s">
        <v>525</v>
      </c>
      <c r="F27" s="1436">
        <v>2</v>
      </c>
      <c r="G27" s="1502"/>
    </row>
    <row r="28" spans="2:12" ht="12.95" customHeight="1">
      <c r="B28" s="2214"/>
      <c r="C28" s="2217"/>
      <c r="D28" s="2217"/>
      <c r="E28" s="1431"/>
      <c r="F28" s="1436"/>
      <c r="G28" s="1502"/>
      <c r="H28" s="1437"/>
    </row>
    <row r="29" spans="2:12" ht="12.95" customHeight="1">
      <c r="B29" s="2214"/>
      <c r="C29" s="2220"/>
      <c r="D29" s="2220"/>
      <c r="E29" s="1431"/>
      <c r="F29" s="1435"/>
      <c r="G29" s="1502"/>
    </row>
    <row r="30" spans="2:12" ht="12.95" customHeight="1">
      <c r="B30" s="2214"/>
      <c r="C30" s="2220"/>
      <c r="D30" s="2220"/>
      <c r="E30" s="1431"/>
      <c r="F30" s="1521"/>
      <c r="G30" s="1522"/>
    </row>
    <row r="31" spans="2:12" ht="21.95" customHeight="1">
      <c r="B31" s="1414"/>
      <c r="C31" s="1438"/>
      <c r="D31" s="1439"/>
      <c r="E31" s="1440" t="s">
        <v>642</v>
      </c>
      <c r="F31" s="1559">
        <f>F19+F23</f>
        <v>32</v>
      </c>
      <c r="G31" s="1560" t="s">
        <v>643</v>
      </c>
    </row>
    <row r="32" spans="2:12" ht="15" customHeight="1">
      <c r="C32" s="2221" t="s">
        <v>644</v>
      </c>
      <c r="D32" s="2222"/>
      <c r="E32" s="2222"/>
      <c r="F32" s="1884">
        <f>IF(F11="","",F25+F19)</f>
        <v>16</v>
      </c>
      <c r="G32" s="1561" t="s">
        <v>643</v>
      </c>
    </row>
    <row r="33" spans="1:7" ht="15" customHeight="1">
      <c r="B33" s="1441" t="s">
        <v>584</v>
      </c>
      <c r="C33" s="1775" t="s">
        <v>761</v>
      </c>
      <c r="D33" s="1415"/>
      <c r="E33" s="1415"/>
      <c r="F33" s="1442"/>
      <c r="G33" s="1443"/>
    </row>
    <row r="34" spans="1:7" ht="28.5" customHeight="1">
      <c r="A34" s="1444"/>
      <c r="B34" s="2223" t="s">
        <v>645</v>
      </c>
      <c r="C34" s="2223"/>
      <c r="D34" s="2223"/>
      <c r="E34" s="2223"/>
      <c r="F34" s="2223"/>
      <c r="G34" s="2223"/>
    </row>
    <row r="35" spans="1:7" ht="15" customHeight="1">
      <c r="A35" s="1444"/>
      <c r="B35" s="2224" t="s">
        <v>646</v>
      </c>
      <c r="C35" s="2224"/>
      <c r="D35" s="2224"/>
      <c r="E35" s="1571" t="s">
        <v>647</v>
      </c>
      <c r="F35" s="1572"/>
      <c r="G35" s="1572"/>
    </row>
    <row r="36" spans="1:7" ht="12.95" customHeight="1">
      <c r="B36" s="2209" t="s">
        <v>648</v>
      </c>
      <c r="C36" s="2210"/>
      <c r="D36" s="2211"/>
      <c r="E36" s="1573">
        <f>$F$31*3</f>
        <v>96</v>
      </c>
      <c r="F36" s="2212"/>
      <c r="G36" s="2213"/>
    </row>
    <row r="37" spans="1:7" ht="12.95" customHeight="1">
      <c r="B37" s="2209" t="s">
        <v>649</v>
      </c>
      <c r="C37" s="2210"/>
      <c r="D37" s="2211"/>
      <c r="E37" s="1573">
        <f>$F$31*7</f>
        <v>224</v>
      </c>
      <c r="F37" s="2212"/>
      <c r="G37" s="2213"/>
    </row>
    <row r="38" spans="1:7" ht="12.95" customHeight="1">
      <c r="B38" s="2209" t="s">
        <v>650</v>
      </c>
      <c r="C38" s="2210"/>
      <c r="D38" s="2211"/>
      <c r="E38" s="1573">
        <f>$F$31*14</f>
        <v>448</v>
      </c>
      <c r="F38" s="2212"/>
      <c r="G38" s="2213"/>
    </row>
    <row r="39" spans="1:7" ht="12.95" customHeight="1">
      <c r="B39" s="2209" t="s">
        <v>651</v>
      </c>
      <c r="C39" s="2210"/>
      <c r="D39" s="2211"/>
      <c r="E39" s="1573">
        <f>$F$31*18</f>
        <v>576</v>
      </c>
      <c r="F39" s="2212"/>
      <c r="G39" s="2213"/>
    </row>
    <row r="40" spans="1:7" ht="12.95" customHeight="1">
      <c r="B40" s="2209" t="s">
        <v>652</v>
      </c>
      <c r="C40" s="2210"/>
      <c r="D40" s="2211"/>
      <c r="E40" s="1573">
        <f>$F$31*20</f>
        <v>640</v>
      </c>
      <c r="F40" s="2212"/>
      <c r="G40" s="2213"/>
    </row>
    <row r="41" spans="1:7" ht="12.95" customHeight="1">
      <c r="B41" s="2209" t="s">
        <v>653</v>
      </c>
      <c r="C41" s="2210"/>
      <c r="D41" s="2211"/>
      <c r="E41" s="1573">
        <f>$F$31*22</f>
        <v>704</v>
      </c>
      <c r="F41" s="2212"/>
      <c r="G41" s="2213"/>
    </row>
    <row r="42" spans="1:7" ht="12.95" customHeight="1">
      <c r="B42" s="2209" t="s">
        <v>654</v>
      </c>
      <c r="C42" s="2210"/>
      <c r="D42" s="2211"/>
      <c r="E42" s="1573">
        <f>$F$31*30</f>
        <v>960</v>
      </c>
      <c r="F42" s="2212"/>
      <c r="G42" s="2213"/>
    </row>
    <row r="43" spans="1:7" ht="18" customHeight="1">
      <c r="B43" s="1415"/>
      <c r="C43" s="1415"/>
      <c r="D43" s="1415"/>
      <c r="E43" s="1415"/>
      <c r="F43" s="1415"/>
      <c r="G43" s="1415"/>
    </row>
    <row r="44" spans="1:7" ht="15" customHeight="1">
      <c r="B44" s="2228" t="s">
        <v>655</v>
      </c>
      <c r="C44" s="2228"/>
      <c r="D44" s="2228"/>
      <c r="E44" s="2228"/>
      <c r="F44" s="2228"/>
      <c r="G44" s="2228"/>
    </row>
    <row r="45" spans="1:7" ht="15" customHeight="1">
      <c r="B45" s="2225" t="s">
        <v>656</v>
      </c>
      <c r="C45" s="2226"/>
      <c r="D45" s="2226"/>
      <c r="E45" s="2227"/>
      <c r="F45" s="1445" t="s">
        <v>657</v>
      </c>
      <c r="G45" s="1446" t="s">
        <v>658</v>
      </c>
    </row>
    <row r="46" spans="1:7" ht="12.95" customHeight="1">
      <c r="B46" s="1562">
        <v>1</v>
      </c>
      <c r="C46" s="2169"/>
      <c r="D46" s="2170"/>
      <c r="E46" s="2171"/>
      <c r="F46" s="1447"/>
      <c r="G46" s="1523"/>
    </row>
    <row r="47" spans="1:7" ht="12.95" customHeight="1">
      <c r="B47" s="1562">
        <v>2</v>
      </c>
      <c r="C47" s="2169"/>
      <c r="D47" s="2170"/>
      <c r="E47" s="2171"/>
      <c r="F47" s="1447"/>
      <c r="G47" s="1523"/>
    </row>
    <row r="48" spans="1:7" ht="12.95" customHeight="1">
      <c r="B48" s="1562">
        <v>3</v>
      </c>
      <c r="C48" s="2169"/>
      <c r="D48" s="2170"/>
      <c r="E48" s="2171"/>
      <c r="F48" s="1447"/>
      <c r="G48" s="1448"/>
    </row>
    <row r="49" spans="2:7" ht="12.95" customHeight="1">
      <c r="B49" s="1562">
        <v>4</v>
      </c>
      <c r="C49" s="2169"/>
      <c r="D49" s="2170"/>
      <c r="E49" s="2171"/>
      <c r="F49" s="1447"/>
      <c r="G49" s="1449"/>
    </row>
    <row r="50" spans="2:7" ht="12.95" customHeight="1">
      <c r="B50" s="1562"/>
      <c r="C50" s="2169"/>
      <c r="D50" s="2170"/>
      <c r="E50" s="2171"/>
      <c r="F50" s="1447"/>
      <c r="G50" s="1450"/>
    </row>
    <row r="51" spans="2:7" ht="12.95" customHeight="1">
      <c r="B51" s="1562"/>
      <c r="C51" s="2169"/>
      <c r="D51" s="2170"/>
      <c r="E51" s="2171"/>
      <c r="F51" s="1451"/>
      <c r="G51" s="1452"/>
    </row>
    <row r="52" spans="2:7" ht="12.95" customHeight="1">
      <c r="B52" s="1562"/>
      <c r="C52" s="2169"/>
      <c r="D52" s="2170"/>
      <c r="E52" s="2171"/>
      <c r="F52" s="1447"/>
      <c r="G52" s="1450"/>
    </row>
    <row r="53" spans="2:7" ht="12.95" customHeight="1">
      <c r="B53" s="1562"/>
      <c r="C53" s="2169"/>
      <c r="D53" s="2170"/>
      <c r="E53" s="2171"/>
      <c r="F53" s="1451"/>
      <c r="G53" s="1452"/>
    </row>
    <row r="54" spans="2:7" ht="15">
      <c r="B54" s="1453" t="s">
        <v>584</v>
      </c>
      <c r="C54" s="1454" t="s">
        <v>659</v>
      </c>
      <c r="D54" s="1415"/>
      <c r="E54" s="1415"/>
      <c r="F54" s="1455">
        <f>SUM(F46:F53)</f>
        <v>0</v>
      </c>
      <c r="G54" s="1415" t="s">
        <v>660</v>
      </c>
    </row>
    <row r="55" spans="2:7">
      <c r="B55" s="1413"/>
      <c r="C55" s="1456"/>
      <c r="D55" s="1415"/>
      <c r="E55" s="1415"/>
      <c r="F55" s="1415"/>
      <c r="G55" s="1415"/>
    </row>
    <row r="56" spans="2:7" ht="3.75" customHeight="1">
      <c r="B56" s="1415"/>
      <c r="C56" s="1415"/>
      <c r="D56" s="1415"/>
      <c r="E56" s="1415"/>
      <c r="F56" s="1415"/>
      <c r="G56" s="1415"/>
    </row>
    <row r="57" spans="2:7" hidden="1">
      <c r="B57" s="1415"/>
      <c r="C57" s="1415"/>
      <c r="D57" s="1415"/>
      <c r="E57" s="1415"/>
      <c r="F57" s="1415"/>
      <c r="G57" s="1415"/>
    </row>
    <row r="58" spans="2:7" hidden="1">
      <c r="B58" s="1415"/>
      <c r="C58" s="1415"/>
      <c r="D58" s="1415"/>
      <c r="E58" s="1415"/>
      <c r="F58" s="1415"/>
      <c r="G58" s="1415"/>
    </row>
    <row r="59" spans="2:7">
      <c r="B59" s="1415"/>
      <c r="C59" s="1415"/>
      <c r="D59" s="1415"/>
      <c r="E59" s="1415"/>
      <c r="F59" s="1415"/>
      <c r="G59" s="1415"/>
    </row>
  </sheetData>
  <sheetProtection algorithmName="SHA-512" hashValue="U84KhZfJ61jWktJj7aYxo/pXE3+0QisHnbLFBXTDNrQ+31ush8Dlnr+jvOEQaR3x2dyHOYoAaDR5qY4AoBI3Bw==" saltValue="d2eVbh86KCf0DXsZyPNSDw==" spinCount="100000" sheet="1" objects="1" scenarios="1"/>
  <mergeCells count="67">
    <mergeCell ref="B45:E45"/>
    <mergeCell ref="B38:D38"/>
    <mergeCell ref="F38:G38"/>
    <mergeCell ref="B39:D39"/>
    <mergeCell ref="F39:G39"/>
    <mergeCell ref="B40:D40"/>
    <mergeCell ref="F40:G40"/>
    <mergeCell ref="B41:D41"/>
    <mergeCell ref="F41:G41"/>
    <mergeCell ref="B42:D42"/>
    <mergeCell ref="F42:G42"/>
    <mergeCell ref="B44:G44"/>
    <mergeCell ref="B37:D37"/>
    <mergeCell ref="F37:G37"/>
    <mergeCell ref="B24:B30"/>
    <mergeCell ref="C24:D24"/>
    <mergeCell ref="C25:D25"/>
    <mergeCell ref="C26:D26"/>
    <mergeCell ref="C27:D27"/>
    <mergeCell ref="C28:D28"/>
    <mergeCell ref="C29:D29"/>
    <mergeCell ref="C30:D30"/>
    <mergeCell ref="C32:E32"/>
    <mergeCell ref="B34:G34"/>
    <mergeCell ref="B35:D35"/>
    <mergeCell ref="B36:D36"/>
    <mergeCell ref="F36:G36"/>
    <mergeCell ref="B23:D23"/>
    <mergeCell ref="C14:E14"/>
    <mergeCell ref="F14:G14"/>
    <mergeCell ref="C15:E15"/>
    <mergeCell ref="F15:G15"/>
    <mergeCell ref="B17:G17"/>
    <mergeCell ref="B18:E18"/>
    <mergeCell ref="B19:D19"/>
    <mergeCell ref="B20:B22"/>
    <mergeCell ref="C20:D20"/>
    <mergeCell ref="C21:D21"/>
    <mergeCell ref="C22:D22"/>
    <mergeCell ref="C13:E13"/>
    <mergeCell ref="F13:G13"/>
    <mergeCell ref="B6:B7"/>
    <mergeCell ref="C6:D7"/>
    <mergeCell ref="F6:G6"/>
    <mergeCell ref="F7:G7"/>
    <mergeCell ref="B8:B9"/>
    <mergeCell ref="C8:D9"/>
    <mergeCell ref="F8:G8"/>
    <mergeCell ref="F9:G9"/>
    <mergeCell ref="F10:G10"/>
    <mergeCell ref="C11:E11"/>
    <mergeCell ref="F11:G11"/>
    <mergeCell ref="C12:E12"/>
    <mergeCell ref="F12:G12"/>
    <mergeCell ref="F5:G5"/>
    <mergeCell ref="B1:G1"/>
    <mergeCell ref="B2:F2"/>
    <mergeCell ref="F3:G3"/>
    <mergeCell ref="F4:G4"/>
    <mergeCell ref="C48:E48"/>
    <mergeCell ref="C47:E47"/>
    <mergeCell ref="C46:E46"/>
    <mergeCell ref="C53:E53"/>
    <mergeCell ref="C52:E52"/>
    <mergeCell ref="C51:E51"/>
    <mergeCell ref="C50:E50"/>
    <mergeCell ref="C49:E49"/>
  </mergeCells>
  <printOptions horizontalCentered="1" verticalCentered="1"/>
  <pageMargins left="0.98425196850393704" right="0.19685039370078741" top="0.59055118110236227" bottom="0.78740157480314965" header="0.51181102362204722" footer="0.47244094488188981"/>
  <pageSetup paperSize="9" scale="95" orientation="portrait" verticalDpi="300" r:id="rId1"/>
  <headerFooter alignWithMargins="0">
    <oddHeader>&amp;L&amp;W</oddHeader>
    <oddFooter>&amp;L&amp;7CEA - arkusz organizacyjny na rok szkolny 2021/2022, nr teczki: &amp;F</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500-000000000000}">
          <x14:formula1>
            <xm:f>słownik!$G$55:$G$64</xm:f>
          </x14:formula1>
          <xm:sqref>C26:D30</xm:sqref>
        </x14:dataValidation>
        <x14:dataValidation type="list" allowBlank="1" showInputMessage="1" showErrorMessage="1" xr:uid="{00000000-0002-0000-0500-000001000000}">
          <x14:formula1>
            <xm:f>słownik!$G$54:$G$64</xm:f>
          </x14:formula1>
          <xm:sqref>C22:D22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99"/>
  </sheetPr>
  <dimension ref="B1:H11"/>
  <sheetViews>
    <sheetView showGridLines="0" view="pageBreakPreview" zoomScaleNormal="100" zoomScaleSheetLayoutView="100" workbookViewId="0">
      <selection activeCell="E6" sqref="E6"/>
    </sheetView>
  </sheetViews>
  <sheetFormatPr defaultRowHeight="12.7"/>
  <cols>
    <col min="1" max="1" width="3.5859375" customWidth="1"/>
    <col min="2" max="2" width="4.703125" customWidth="1"/>
    <col min="3" max="3" width="16.29296875" customWidth="1"/>
    <col min="4" max="4" width="14.703125" customWidth="1"/>
    <col min="5" max="5" width="57.41015625" customWidth="1"/>
    <col min="8" max="8" width="18.41015625" customWidth="1"/>
  </cols>
  <sheetData>
    <row r="1" spans="2:8">
      <c r="G1" s="1801">
        <f>wizyt!B1</f>
        <v>0</v>
      </c>
      <c r="H1" s="1802" t="str">
        <f>wizyt!D1</f>
        <v>.</v>
      </c>
    </row>
    <row r="2" spans="2:8" ht="15.35">
      <c r="B2" s="2229" t="str">
        <f>wizyt!C4</f>
        <v>?</v>
      </c>
      <c r="C2" s="2229"/>
      <c r="E2" s="1749" t="s">
        <v>747</v>
      </c>
    </row>
    <row r="3" spans="2:8" ht="15.35">
      <c r="B3" s="1774"/>
      <c r="C3" s="2230" t="s">
        <v>760</v>
      </c>
      <c r="D3" s="2230"/>
      <c r="E3" s="2230"/>
      <c r="F3" s="2230"/>
      <c r="G3" s="2230"/>
      <c r="H3" s="1774" t="str">
        <f>wizyt!H4</f>
        <v>2021/2022</v>
      </c>
    </row>
    <row r="5" spans="2:8" ht="31.5" customHeight="1">
      <c r="B5" s="1748" t="s">
        <v>1</v>
      </c>
      <c r="C5" s="1748" t="s">
        <v>658</v>
      </c>
      <c r="D5" s="1748" t="s">
        <v>749</v>
      </c>
      <c r="E5" s="1748" t="s">
        <v>750</v>
      </c>
      <c r="F5" s="1748" t="s">
        <v>753</v>
      </c>
      <c r="G5" s="1748" t="s">
        <v>752</v>
      </c>
      <c r="H5" s="1748" t="s">
        <v>751</v>
      </c>
    </row>
    <row r="6" spans="2:8" s="1750" customFormat="1" ht="66" customHeight="1">
      <c r="B6" s="1772"/>
      <c r="C6" s="1829"/>
      <c r="D6" s="1773"/>
      <c r="E6" s="1828"/>
      <c r="F6" s="1772"/>
      <c r="G6" s="1772"/>
      <c r="H6" s="1828"/>
    </row>
    <row r="7" spans="2:8" s="1750" customFormat="1" ht="66" customHeight="1">
      <c r="B7" s="1772"/>
      <c r="C7" s="1829"/>
      <c r="D7" s="1773"/>
      <c r="E7" s="1828"/>
      <c r="F7" s="1772"/>
      <c r="G7" s="1772"/>
      <c r="H7" s="1828"/>
    </row>
    <row r="8" spans="2:8" s="1750" customFormat="1" ht="66" customHeight="1">
      <c r="B8" s="1772"/>
      <c r="C8" s="1829"/>
      <c r="D8" s="1773"/>
      <c r="E8" s="1828"/>
      <c r="F8" s="1772"/>
      <c r="G8" s="1772"/>
      <c r="H8" s="1828"/>
    </row>
    <row r="9" spans="2:8" s="1750" customFormat="1" ht="66" customHeight="1">
      <c r="B9" s="1772"/>
      <c r="C9" s="1829"/>
      <c r="D9" s="1773"/>
      <c r="E9" s="1828"/>
      <c r="F9" s="1772"/>
      <c r="G9" s="1772"/>
      <c r="H9" s="1828"/>
    </row>
    <row r="10" spans="2:8" s="1750" customFormat="1" ht="66" customHeight="1">
      <c r="B10" s="1772"/>
      <c r="C10" s="1829"/>
      <c r="D10" s="1773"/>
      <c r="E10" s="1828"/>
      <c r="F10" s="1772"/>
      <c r="G10" s="1772"/>
      <c r="H10" s="1828"/>
    </row>
    <row r="11" spans="2:8" s="1750" customFormat="1" ht="66" customHeight="1">
      <c r="B11" s="1772"/>
      <c r="C11" s="1829"/>
      <c r="D11" s="1773"/>
      <c r="E11" s="1828"/>
      <c r="F11" s="1772"/>
      <c r="G11" s="1772"/>
      <c r="H11" s="1828"/>
    </row>
  </sheetData>
  <sheetProtection algorithmName="SHA-512" hashValue="p06KPGL4yC3FukctJRh2Zv1IHoOQEOcNePe/HAegCloRVg8etr8UldNkA0dDD2Fl2ywfGCHoBst+UJTlqOfKPQ==" saltValue="nuRz4DV9KlwLh2s4vXgQmQ==" spinCount="100000" sheet="1" objects="1" scenarios="1" formatRows="0" insertRows="0" deleteRows="0"/>
  <mergeCells count="2">
    <mergeCell ref="B2:C2"/>
    <mergeCell ref="C3:G3"/>
  </mergeCells>
  <pageMargins left="0.7" right="0.7" top="0.75" bottom="0.75" header="0.3" footer="0.3"/>
  <pageSetup paperSize="9" orientation="landscape" horizontalDpi="4294967293" verticalDpi="300" r:id="rId1"/>
  <headerFooter>
    <oddFooter xml:space="preserve">&amp;LCEA - arkusz organizacyjny na rok szkolny 2021/2022   nr teczki: &amp;F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słownik!$G$54:$G$64</xm:f>
          </x14:formula1>
          <xm:sqref>D6:D11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3">
    <tabColor indexed="13"/>
    <pageSetUpPr fitToPage="1"/>
  </sheetPr>
  <dimension ref="A1:AI809"/>
  <sheetViews>
    <sheetView view="pageBreakPreview" topLeftCell="H683" zoomScale="90" zoomScaleNormal="90" zoomScaleSheetLayoutView="90" zoomScalePageLayoutView="158" workbookViewId="0">
      <selection activeCell="AK711" sqref="AK711"/>
    </sheetView>
  </sheetViews>
  <sheetFormatPr defaultColWidth="9.29296875" defaultRowHeight="13.7"/>
  <cols>
    <col min="1" max="1" width="4.87890625" style="26" customWidth="1"/>
    <col min="2" max="2" width="5.41015625" style="26" customWidth="1"/>
    <col min="3" max="3" width="23.87890625" style="28" customWidth="1"/>
    <col min="4" max="4" width="6.41015625" style="26" customWidth="1"/>
    <col min="5" max="5" width="3.703125" style="26" customWidth="1"/>
    <col min="6" max="6" width="3.703125" style="29" customWidth="1"/>
    <col min="7" max="7" width="23.5859375" style="26" customWidth="1"/>
    <col min="8" max="8" width="6" style="29" customWidth="1"/>
    <col min="9" max="9" width="3.703125" style="29" customWidth="1"/>
    <col min="10" max="10" width="3.703125" style="26" customWidth="1"/>
    <col min="11" max="11" width="6.5859375" style="29" customWidth="1"/>
    <col min="12" max="12" width="8" style="26" customWidth="1"/>
    <col min="13" max="13" width="24.5859375" style="193" customWidth="1"/>
    <col min="14" max="15" width="4.703125" style="29" customWidth="1"/>
    <col min="16" max="21" width="6" style="26" customWidth="1"/>
    <col min="22" max="22" width="6" style="29" customWidth="1"/>
    <col min="23" max="23" width="7.87890625" style="361" customWidth="1"/>
    <col min="24" max="24" width="8.1171875" style="361" customWidth="1"/>
    <col min="25" max="25" width="7.29296875" style="26" customWidth="1"/>
    <col min="26" max="26" width="7.41015625" style="366" customWidth="1"/>
    <col min="27" max="27" width="4.5859375" style="125" customWidth="1"/>
    <col min="28" max="28" width="18.703125" style="25" customWidth="1"/>
    <col min="29" max="29" width="6.5859375" style="72" hidden="1" customWidth="1"/>
    <col min="30" max="30" width="12.41015625" style="72" hidden="1" customWidth="1"/>
    <col min="31" max="31" width="13.1171875" style="72" hidden="1" customWidth="1"/>
    <col min="32" max="32" width="13" style="26" hidden="1" customWidth="1"/>
    <col min="33" max="33" width="6.5859375" style="26" hidden="1" customWidth="1"/>
    <col min="34" max="34" width="15.87890625" style="26" hidden="1" customWidth="1"/>
    <col min="35" max="16384" width="9.29296875" style="26"/>
  </cols>
  <sheetData>
    <row r="1" spans="1:33" ht="36" customHeight="1" thickBot="1">
      <c r="A1" s="77"/>
      <c r="B1" s="77"/>
      <c r="C1" s="2302" t="str">
        <f>' zestaw 1'!$C$1</f>
        <v>?</v>
      </c>
      <c r="D1" s="2302"/>
      <c r="E1" s="226"/>
      <c r="F1" s="76"/>
      <c r="G1" s="2308" t="s">
        <v>726</v>
      </c>
      <c r="H1" s="2308"/>
      <c r="I1" s="2308"/>
      <c r="J1" s="2308"/>
      <c r="K1" s="2308"/>
      <c r="L1" s="2308"/>
      <c r="M1" s="2308"/>
      <c r="N1" s="2308"/>
      <c r="O1" s="2308"/>
      <c r="P1" s="2308"/>
      <c r="Q1" s="2308"/>
      <c r="R1" s="2308"/>
      <c r="S1" s="2308"/>
      <c r="T1" s="2308"/>
      <c r="U1" s="372" t="str">
        <f>wizyt!$H$4</f>
        <v>2021/2022</v>
      </c>
      <c r="V1" s="372"/>
      <c r="W1" s="372"/>
      <c r="X1" s="2268" t="str">
        <f>IF(wizyt!B1=0,"",wizyt!B1)</f>
        <v/>
      </c>
      <c r="Y1" s="2268"/>
      <c r="Z1" s="2274" t="str">
        <f>IF(wizyt!D1=0,"",wizyt!D1)</f>
        <v>.</v>
      </c>
      <c r="AA1" s="2274"/>
      <c r="AB1" s="2274"/>
    </row>
    <row r="2" spans="1:33" ht="106.5" customHeight="1">
      <c r="A2" s="449" t="s">
        <v>1</v>
      </c>
      <c r="B2" s="454" t="s">
        <v>308</v>
      </c>
      <c r="C2" s="93" t="s">
        <v>96</v>
      </c>
      <c r="D2" s="803" t="s">
        <v>756</v>
      </c>
      <c r="E2" s="803" t="s">
        <v>248</v>
      </c>
      <c r="F2" s="804" t="s">
        <v>2</v>
      </c>
      <c r="G2" s="808" t="s">
        <v>765</v>
      </c>
      <c r="H2" s="446" t="s">
        <v>759</v>
      </c>
      <c r="I2" s="804" t="s">
        <v>0</v>
      </c>
      <c r="J2" s="804" t="s">
        <v>23</v>
      </c>
      <c r="K2" s="805" t="s">
        <v>60</v>
      </c>
      <c r="L2" s="78" t="s">
        <v>217</v>
      </c>
      <c r="M2" s="506" t="s">
        <v>61</v>
      </c>
      <c r="N2" s="78" t="s">
        <v>199</v>
      </c>
      <c r="O2" s="78" t="s">
        <v>369</v>
      </c>
      <c r="P2" s="447" t="s">
        <v>3</v>
      </c>
      <c r="Q2" s="447" t="s">
        <v>4</v>
      </c>
      <c r="R2" s="447" t="s">
        <v>5</v>
      </c>
      <c r="S2" s="447" t="s">
        <v>7</v>
      </c>
      <c r="T2" s="447" t="s">
        <v>6</v>
      </c>
      <c r="U2" s="447" t="s">
        <v>8</v>
      </c>
      <c r="V2" s="78" t="s">
        <v>450</v>
      </c>
      <c r="W2" s="78" t="s">
        <v>29</v>
      </c>
      <c r="X2" s="78" t="s">
        <v>288</v>
      </c>
      <c r="Y2" s="78" t="s">
        <v>290</v>
      </c>
      <c r="Z2" s="448" t="s">
        <v>289</v>
      </c>
      <c r="AA2" s="448" t="s">
        <v>158</v>
      </c>
      <c r="AB2" s="445" t="s">
        <v>99</v>
      </c>
    </row>
    <row r="3" spans="1:33" s="180" customFormat="1" ht="13" thickBot="1">
      <c r="A3" s="806">
        <v>1</v>
      </c>
      <c r="B3" s="806">
        <v>2</v>
      </c>
      <c r="C3" s="806">
        <v>3</v>
      </c>
      <c r="D3" s="806">
        <v>4</v>
      </c>
      <c r="E3" s="806">
        <v>5</v>
      </c>
      <c r="F3" s="806">
        <v>6</v>
      </c>
      <c r="G3" s="806">
        <v>7</v>
      </c>
      <c r="H3" s="806">
        <v>8</v>
      </c>
      <c r="I3" s="806">
        <v>9</v>
      </c>
      <c r="J3" s="806">
        <v>10</v>
      </c>
      <c r="K3" s="806">
        <v>11</v>
      </c>
      <c r="L3" s="806">
        <v>12</v>
      </c>
      <c r="M3" s="807">
        <v>13</v>
      </c>
      <c r="N3" s="806">
        <v>14</v>
      </c>
      <c r="O3" s="807">
        <v>15</v>
      </c>
      <c r="P3" s="806">
        <v>16</v>
      </c>
      <c r="Q3" s="807">
        <v>17</v>
      </c>
      <c r="R3" s="806">
        <v>18</v>
      </c>
      <c r="S3" s="807">
        <v>19</v>
      </c>
      <c r="T3" s="806">
        <v>20</v>
      </c>
      <c r="U3" s="807">
        <v>21</v>
      </c>
      <c r="V3" s="806">
        <v>22</v>
      </c>
      <c r="W3" s="807">
        <v>23</v>
      </c>
      <c r="X3" s="806">
        <v>24</v>
      </c>
      <c r="Y3" s="807">
        <v>25</v>
      </c>
      <c r="Z3" s="806">
        <v>26</v>
      </c>
      <c r="AA3" s="807">
        <v>27</v>
      </c>
      <c r="AB3" s="806">
        <v>28</v>
      </c>
      <c r="AC3" s="179"/>
      <c r="AD3" s="179"/>
      <c r="AE3" s="179"/>
      <c r="AF3" s="180" t="s">
        <v>448</v>
      </c>
      <c r="AG3" s="180" t="s">
        <v>61</v>
      </c>
    </row>
    <row r="4" spans="1:33" ht="17.25" customHeight="1" thickTop="1" thickBot="1">
      <c r="A4" s="181"/>
      <c r="B4" s="450"/>
      <c r="C4" s="186" t="s">
        <v>11</v>
      </c>
      <c r="D4" s="182"/>
      <c r="E4" s="182"/>
      <c r="F4" s="182"/>
      <c r="G4" s="182"/>
      <c r="H4" s="182"/>
      <c r="I4" s="182"/>
      <c r="J4" s="182"/>
      <c r="K4" s="182"/>
      <c r="L4" s="182"/>
      <c r="M4" s="507"/>
      <c r="N4" s="182"/>
      <c r="O4" s="182"/>
      <c r="P4" s="182"/>
      <c r="Q4" s="182"/>
      <c r="R4" s="182"/>
      <c r="S4" s="182"/>
      <c r="T4" s="182"/>
      <c r="U4" s="182"/>
      <c r="V4" s="182"/>
      <c r="W4" s="350">
        <f>SUM(W5:W12)</f>
        <v>0</v>
      </c>
      <c r="X4" s="350"/>
      <c r="Y4" s="183">
        <f>SUM(Y5:Y12)</f>
        <v>0</v>
      </c>
      <c r="Z4" s="350">
        <f>SUM(Z5:Z12)</f>
        <v>0</v>
      </c>
      <c r="AA4" s="122"/>
      <c r="AB4" s="96" t="s">
        <v>43</v>
      </c>
    </row>
    <row r="5" spans="1:33" ht="12.95" customHeight="1" thickTop="1">
      <c r="A5" s="2231"/>
      <c r="B5" s="2234"/>
      <c r="C5" s="2299"/>
      <c r="D5" s="2291"/>
      <c r="E5" s="2269"/>
      <c r="F5" s="2241"/>
      <c r="G5" s="2292"/>
      <c r="H5" s="1762" t="s">
        <v>755</v>
      </c>
      <c r="I5" s="2241"/>
      <c r="J5" s="2309"/>
      <c r="K5" s="295"/>
      <c r="L5" s="408"/>
      <c r="M5" s="508"/>
      <c r="N5" s="111"/>
      <c r="O5" s="111"/>
      <c r="P5" s="16"/>
      <c r="Q5" s="16"/>
      <c r="R5" s="16"/>
      <c r="S5" s="16"/>
      <c r="T5" s="16"/>
      <c r="U5" s="16"/>
      <c r="V5" s="111"/>
      <c r="W5" s="2246">
        <f>SUM(P5:V12)</f>
        <v>0</v>
      </c>
      <c r="X5" s="2279"/>
      <c r="Y5" s="2305">
        <f>IF((W5-X5)&gt;=0,W5-X5,0)</f>
        <v>0</v>
      </c>
      <c r="Z5" s="2257">
        <f>IF(W5=0,0,IF(W5&gt;=X5,1,(W5+(18-X5))/18))</f>
        <v>0</v>
      </c>
      <c r="AA5" s="2257" t="str">
        <f>IF(Z5=1,"pe",IF(Z5&gt;0,"ne",""))</f>
        <v/>
      </c>
      <c r="AB5" s="2278"/>
      <c r="AC5" s="72">
        <v>1</v>
      </c>
      <c r="AD5" s="72" t="s">
        <v>269</v>
      </c>
      <c r="AE5" s="72" t="str">
        <f>$C$1</f>
        <v>?</v>
      </c>
      <c r="AF5" s="434">
        <f>$C5</f>
        <v>0</v>
      </c>
      <c r="AG5" s="26">
        <v>1</v>
      </c>
    </row>
    <row r="6" spans="1:33" ht="12.95" customHeight="1">
      <c r="A6" s="2266"/>
      <c r="B6" s="2235"/>
      <c r="C6" s="2300"/>
      <c r="D6" s="2289"/>
      <c r="E6" s="2270"/>
      <c r="F6" s="2241"/>
      <c r="G6" s="2293"/>
      <c r="H6" s="2261"/>
      <c r="I6" s="2241"/>
      <c r="J6" s="2310"/>
      <c r="K6" s="621"/>
      <c r="L6" s="622"/>
      <c r="M6" s="623"/>
      <c r="N6" s="624"/>
      <c r="O6" s="624"/>
      <c r="P6" s="1273"/>
      <c r="Q6" s="1273"/>
      <c r="R6" s="1273"/>
      <c r="S6" s="1273"/>
      <c r="T6" s="1273"/>
      <c r="U6" s="1273"/>
      <c r="V6" s="1272"/>
      <c r="W6" s="2247"/>
      <c r="X6" s="2280"/>
      <c r="Y6" s="2306"/>
      <c r="Z6" s="2258"/>
      <c r="AA6" s="2258"/>
      <c r="AB6" s="2285"/>
      <c r="AC6" s="72">
        <f>IF(M6=M5,0,1)</f>
        <v>0</v>
      </c>
      <c r="AD6" s="72" t="s">
        <v>269</v>
      </c>
      <c r="AE6" s="72" t="str">
        <f t="shared" ref="AE6:AE60" si="0">$C$1</f>
        <v>?</v>
      </c>
      <c r="AF6" s="434">
        <f>AF5</f>
        <v>0</v>
      </c>
      <c r="AG6" s="72">
        <f>IF(K6=K5,0,1)</f>
        <v>0</v>
      </c>
    </row>
    <row r="7" spans="1:33" ht="12.95" customHeight="1">
      <c r="A7" s="2266"/>
      <c r="B7" s="2235"/>
      <c r="C7" s="2300"/>
      <c r="D7" s="2289"/>
      <c r="E7" s="2270"/>
      <c r="F7" s="2241"/>
      <c r="G7" s="2293"/>
      <c r="H7" s="2261"/>
      <c r="I7" s="2241"/>
      <c r="J7" s="2310"/>
      <c r="K7" s="621"/>
      <c r="L7" s="622"/>
      <c r="M7" s="623"/>
      <c r="N7" s="624"/>
      <c r="O7" s="624"/>
      <c r="P7" s="1273"/>
      <c r="Q7" s="1273"/>
      <c r="R7" s="1273"/>
      <c r="S7" s="1273"/>
      <c r="T7" s="1273"/>
      <c r="U7" s="1273"/>
      <c r="V7" s="1272"/>
      <c r="W7" s="2247"/>
      <c r="X7" s="2280"/>
      <c r="Y7" s="2306"/>
      <c r="Z7" s="2258"/>
      <c r="AA7" s="2258"/>
      <c r="AB7" s="2285"/>
      <c r="AC7" s="72">
        <f>IF(M7=M6,0,IF(M7=M5,0,1))</f>
        <v>0</v>
      </c>
      <c r="AD7" s="72" t="s">
        <v>269</v>
      </c>
      <c r="AE7" s="72" t="str">
        <f t="shared" si="0"/>
        <v>?</v>
      </c>
      <c r="AF7" s="434">
        <f t="shared" ref="AF7:AF12" si="1">AF6</f>
        <v>0</v>
      </c>
      <c r="AG7" s="72">
        <f>IF(K7=K6,0,IF(K7=K5,0,1))</f>
        <v>0</v>
      </c>
    </row>
    <row r="8" spans="1:33" ht="12.95" customHeight="1">
      <c r="A8" s="2266"/>
      <c r="B8" s="2235"/>
      <c r="C8" s="2300"/>
      <c r="D8" s="2289"/>
      <c r="E8" s="2270"/>
      <c r="F8" s="2241"/>
      <c r="G8" s="2293"/>
      <c r="H8" s="2261"/>
      <c r="I8" s="2241"/>
      <c r="J8" s="2310"/>
      <c r="K8" s="621"/>
      <c r="L8" s="622"/>
      <c r="M8" s="623"/>
      <c r="N8" s="624"/>
      <c r="O8" s="624"/>
      <c r="P8" s="1273"/>
      <c r="Q8" s="1273"/>
      <c r="R8" s="1273"/>
      <c r="S8" s="1273"/>
      <c r="T8" s="1273"/>
      <c r="U8" s="1273"/>
      <c r="V8" s="1272"/>
      <c r="W8" s="2247"/>
      <c r="X8" s="2280"/>
      <c r="Y8" s="2306"/>
      <c r="Z8" s="2258"/>
      <c r="AA8" s="2258"/>
      <c r="AB8" s="2285"/>
      <c r="AC8" s="72">
        <f>IF(M8=M7,0,IF(M8=M6,0,IF(M8=M5,0,1)))</f>
        <v>0</v>
      </c>
      <c r="AD8" s="72" t="s">
        <v>269</v>
      </c>
      <c r="AE8" s="72" t="str">
        <f t="shared" si="0"/>
        <v>?</v>
      </c>
      <c r="AF8" s="434">
        <f t="shared" si="1"/>
        <v>0</v>
      </c>
      <c r="AG8" s="72">
        <f>IF(K8=K7,0,IF(K8=K6,0,IF(K8=K5,0,1)))</f>
        <v>0</v>
      </c>
    </row>
    <row r="9" spans="1:33" ht="12.95" customHeight="1">
      <c r="A9" s="2266"/>
      <c r="B9" s="2235"/>
      <c r="C9" s="2300"/>
      <c r="D9" s="2289"/>
      <c r="E9" s="2270"/>
      <c r="F9" s="2241"/>
      <c r="G9" s="2293"/>
      <c r="H9" s="2261"/>
      <c r="I9" s="2241"/>
      <c r="J9" s="2310"/>
      <c r="K9" s="621"/>
      <c r="L9" s="622"/>
      <c r="M9" s="623"/>
      <c r="N9" s="624"/>
      <c r="O9" s="624"/>
      <c r="P9" s="1273"/>
      <c r="Q9" s="1273"/>
      <c r="R9" s="1273"/>
      <c r="S9" s="1273"/>
      <c r="T9" s="1273"/>
      <c r="U9" s="1273"/>
      <c r="V9" s="1272"/>
      <c r="W9" s="2247"/>
      <c r="X9" s="2280"/>
      <c r="Y9" s="2306"/>
      <c r="Z9" s="2258"/>
      <c r="AA9" s="2258"/>
      <c r="AB9" s="2285"/>
      <c r="AC9" s="72">
        <f>IF(M9=M8,0,IF(M9=M7,0,IF(M9=M6,0,IF(M9=M5,0,1))))</f>
        <v>0</v>
      </c>
      <c r="AD9" s="72" t="s">
        <v>269</v>
      </c>
      <c r="AE9" s="72" t="str">
        <f t="shared" si="0"/>
        <v>?</v>
      </c>
      <c r="AF9" s="434">
        <f t="shared" si="1"/>
        <v>0</v>
      </c>
      <c r="AG9" s="72">
        <f>IF(K9=K8,0,IF(K9=K7,0,IF(K9=K6,0,IF(K9=K5,0,1))))</f>
        <v>0</v>
      </c>
    </row>
    <row r="10" spans="1:33" ht="12.95" customHeight="1">
      <c r="A10" s="2266"/>
      <c r="B10" s="2235"/>
      <c r="C10" s="2300"/>
      <c r="D10" s="2289"/>
      <c r="E10" s="2270"/>
      <c r="F10" s="2241"/>
      <c r="G10" s="2293"/>
      <c r="H10" s="2261"/>
      <c r="I10" s="2241"/>
      <c r="J10" s="2310"/>
      <c r="K10" s="621"/>
      <c r="L10" s="622"/>
      <c r="M10" s="623"/>
      <c r="N10" s="624"/>
      <c r="O10" s="624"/>
      <c r="P10" s="1273"/>
      <c r="Q10" s="1273"/>
      <c r="R10" s="1273"/>
      <c r="S10" s="1273"/>
      <c r="T10" s="1273"/>
      <c r="U10" s="1273"/>
      <c r="V10" s="1272"/>
      <c r="W10" s="2247"/>
      <c r="X10" s="2280"/>
      <c r="Y10" s="2306"/>
      <c r="Z10" s="2258"/>
      <c r="AA10" s="2258"/>
      <c r="AB10" s="2285"/>
      <c r="AC10" s="72">
        <f>IF(M10=M9,0,IF(M10=M8,0,IF(M10=M7,0,IF(M10=M6,0,IF(M10=M5,0,1)))))</f>
        <v>0</v>
      </c>
      <c r="AD10" s="72" t="s">
        <v>269</v>
      </c>
      <c r="AE10" s="72" t="str">
        <f t="shared" si="0"/>
        <v>?</v>
      </c>
      <c r="AF10" s="434">
        <f t="shared" si="1"/>
        <v>0</v>
      </c>
      <c r="AG10" s="72">
        <f>IF(K10=K9,0,IF(K10=K8,0,IF(K10=K7,0,IF(K10=K6,0,IF(K10=K5,0,1)))))</f>
        <v>0</v>
      </c>
    </row>
    <row r="11" spans="1:33" ht="12.95" customHeight="1">
      <c r="A11" s="2266"/>
      <c r="B11" s="2235"/>
      <c r="C11" s="2300"/>
      <c r="D11" s="2289"/>
      <c r="E11" s="2270"/>
      <c r="F11" s="2241"/>
      <c r="G11" s="2293"/>
      <c r="H11" s="2261"/>
      <c r="I11" s="2241"/>
      <c r="J11" s="2310"/>
      <c r="K11" s="621"/>
      <c r="L11" s="622"/>
      <c r="M11" s="623"/>
      <c r="N11" s="624"/>
      <c r="O11" s="624"/>
      <c r="P11" s="1273"/>
      <c r="Q11" s="1273"/>
      <c r="R11" s="1273"/>
      <c r="S11" s="1273"/>
      <c r="T11" s="1273"/>
      <c r="U11" s="1273"/>
      <c r="V11" s="1272"/>
      <c r="W11" s="2247"/>
      <c r="X11" s="2280"/>
      <c r="Y11" s="2306"/>
      <c r="Z11" s="2258"/>
      <c r="AA11" s="2258"/>
      <c r="AB11" s="2285"/>
      <c r="AC11" s="72">
        <f>IF(M11=M10,0,IF(M11=M9,0,IF(M11=M8,0,IF(M11=M7,0,IF(M11=M6,0,IF(M11=M5,0,1))))))</f>
        <v>0</v>
      </c>
      <c r="AD11" s="72" t="s">
        <v>269</v>
      </c>
      <c r="AE11" s="72" t="str">
        <f t="shared" si="0"/>
        <v>?</v>
      </c>
      <c r="AF11" s="434">
        <f t="shared" si="1"/>
        <v>0</v>
      </c>
      <c r="AG11" s="72">
        <f>IF(K11=K10,0,IF(K11=K9,0,IF(K11=K8,0,IF(K11=K7,0,IF(K11=K6,0,IF(K11=K5,0,1))))))</f>
        <v>0</v>
      </c>
    </row>
    <row r="12" spans="1:33" ht="12.95" customHeight="1" thickBot="1">
      <c r="A12" s="2267"/>
      <c r="B12" s="2236"/>
      <c r="C12" s="2301"/>
      <c r="D12" s="2290"/>
      <c r="E12" s="2271"/>
      <c r="F12" s="2242"/>
      <c r="G12" s="2294"/>
      <c r="H12" s="2262"/>
      <c r="I12" s="2242"/>
      <c r="J12" s="2311"/>
      <c r="K12" s="296"/>
      <c r="L12" s="409"/>
      <c r="M12" s="509"/>
      <c r="N12" s="169"/>
      <c r="O12" s="169"/>
      <c r="P12" s="1275"/>
      <c r="Q12" s="1275"/>
      <c r="R12" s="1275"/>
      <c r="S12" s="1275"/>
      <c r="T12" s="1275"/>
      <c r="U12" s="1275"/>
      <c r="V12" s="1274"/>
      <c r="W12" s="2248"/>
      <c r="X12" s="2281"/>
      <c r="Y12" s="2307"/>
      <c r="Z12" s="2259"/>
      <c r="AA12" s="2259"/>
      <c r="AB12" s="2286"/>
      <c r="AC12" s="72">
        <f>IF(M12=M11,0,IF(M12=M10,0,IF(M12=M9,0,IF(M12=M8,0,IF(M12=M7,0,IF(M12=M6,0,IF(M12=M5,0,1)))))))</f>
        <v>0</v>
      </c>
      <c r="AD12" s="72" t="s">
        <v>269</v>
      </c>
      <c r="AE12" s="72" t="str">
        <f t="shared" si="0"/>
        <v>?</v>
      </c>
      <c r="AF12" s="434">
        <f t="shared" si="1"/>
        <v>0</v>
      </c>
      <c r="AG12" s="72">
        <f>IF(K12=K11,0,IF(K12=K10,0,IF(K12=K9,0,IF(K12=K8,0,IF(K12=K7,0,IF(K12=K6,0,IF(K12=K5,0,1)))))))</f>
        <v>0</v>
      </c>
    </row>
    <row r="13" spans="1:33" ht="17.25" customHeight="1" thickTop="1" thickBot="1">
      <c r="A13" s="80"/>
      <c r="B13" s="82"/>
      <c r="C13" s="184" t="s">
        <v>28</v>
      </c>
      <c r="D13" s="1766"/>
      <c r="E13" s="280"/>
      <c r="F13" s="280"/>
      <c r="G13" s="79"/>
      <c r="H13" s="280"/>
      <c r="I13" s="280"/>
      <c r="J13" s="280"/>
      <c r="K13" s="293"/>
      <c r="L13" s="293"/>
      <c r="M13" s="79"/>
      <c r="N13" s="79"/>
      <c r="O13" s="79"/>
      <c r="P13" s="79"/>
      <c r="Q13" s="79"/>
      <c r="R13" s="79"/>
      <c r="S13" s="79"/>
      <c r="T13" s="79"/>
      <c r="U13" s="79"/>
      <c r="V13" s="79"/>
      <c r="W13" s="351">
        <f>SUM(W14:W29)</f>
        <v>0</v>
      </c>
      <c r="X13" s="351"/>
      <c r="Y13" s="351">
        <f>SUM(Y14:Y29)</f>
        <v>0</v>
      </c>
      <c r="Z13" s="351">
        <f>SUM(Z14:Z29)</f>
        <v>0</v>
      </c>
      <c r="AA13" s="121"/>
      <c r="AB13" s="33" t="s">
        <v>43</v>
      </c>
      <c r="AE13" s="72" t="str">
        <f t="shared" si="0"/>
        <v>?</v>
      </c>
    </row>
    <row r="14" spans="1:33" ht="12.95" customHeight="1" thickTop="1" thickBot="1">
      <c r="A14" s="2266"/>
      <c r="B14" s="2234"/>
      <c r="C14" s="2238"/>
      <c r="D14" s="2235"/>
      <c r="E14" s="2269"/>
      <c r="F14" s="2241"/>
      <c r="G14" s="2244"/>
      <c r="H14" s="1762" t="s">
        <v>755</v>
      </c>
      <c r="I14" s="2241"/>
      <c r="J14" s="2241"/>
      <c r="K14" s="621"/>
      <c r="L14" s="622"/>
      <c r="M14" s="1271"/>
      <c r="N14" s="624"/>
      <c r="O14" s="624"/>
      <c r="P14" s="627"/>
      <c r="Q14" s="627"/>
      <c r="R14" s="1273"/>
      <c r="S14" s="1273"/>
      <c r="T14" s="627"/>
      <c r="U14" s="627"/>
      <c r="V14" s="109"/>
      <c r="W14" s="2247">
        <f>SUM(P14:V21)</f>
        <v>0</v>
      </c>
      <c r="X14" s="2280"/>
      <c r="Y14" s="2272">
        <f>IF((W14-X14)&gt;=0,W14-X14,0)</f>
        <v>0</v>
      </c>
      <c r="Z14" s="2257">
        <f>IF(W14=0,0,IF(W14&gt;=X14,1,(W14+(18-X14))/18))</f>
        <v>0</v>
      </c>
      <c r="AA14" s="2257" t="str">
        <f>IF(Z14=1,"pe",IF(Z14&gt;0,"ne",""))</f>
        <v/>
      </c>
      <c r="AB14" s="2260"/>
      <c r="AC14" s="72">
        <v>1</v>
      </c>
      <c r="AD14" s="72" t="s">
        <v>270</v>
      </c>
      <c r="AE14" s="72" t="str">
        <f t="shared" si="0"/>
        <v>?</v>
      </c>
      <c r="AF14" s="434">
        <f>$C14</f>
        <v>0</v>
      </c>
      <c r="AG14" s="26">
        <v>1</v>
      </c>
    </row>
    <row r="15" spans="1:33" ht="12.95" customHeight="1" thickTop="1" thickBot="1">
      <c r="A15" s="2266"/>
      <c r="B15" s="2235"/>
      <c r="C15" s="2238"/>
      <c r="D15" s="2235"/>
      <c r="E15" s="2270"/>
      <c r="F15" s="2241"/>
      <c r="G15" s="2244"/>
      <c r="H15" s="2261"/>
      <c r="I15" s="2241"/>
      <c r="J15" s="2241"/>
      <c r="K15" s="621"/>
      <c r="L15" s="622"/>
      <c r="M15" s="623"/>
      <c r="N15" s="624"/>
      <c r="O15" s="624"/>
      <c r="P15" s="1273"/>
      <c r="Q15" s="1273"/>
      <c r="R15" s="1273"/>
      <c r="S15" s="1273"/>
      <c r="T15" s="1273"/>
      <c r="U15" s="1273"/>
      <c r="V15" s="112"/>
      <c r="W15" s="2247"/>
      <c r="X15" s="2280"/>
      <c r="Y15" s="2273"/>
      <c r="Z15" s="2258"/>
      <c r="AA15" s="2258"/>
      <c r="AB15" s="2260"/>
      <c r="AC15" s="72">
        <f>IF(M15=M14,0,1)</f>
        <v>0</v>
      </c>
      <c r="AD15" s="72" t="s">
        <v>270</v>
      </c>
      <c r="AE15" s="72" t="str">
        <f t="shared" si="0"/>
        <v>?</v>
      </c>
      <c r="AF15" s="434">
        <f t="shared" ref="AF15:AF29" si="2">AF14</f>
        <v>0</v>
      </c>
      <c r="AG15" s="72">
        <f>IF(K15=K14,0,1)</f>
        <v>0</v>
      </c>
    </row>
    <row r="16" spans="1:33" ht="12.95" customHeight="1" thickTop="1" thickBot="1">
      <c r="A16" s="2266"/>
      <c r="B16" s="2235"/>
      <c r="C16" s="2238"/>
      <c r="D16" s="2235"/>
      <c r="E16" s="2270"/>
      <c r="F16" s="2241"/>
      <c r="G16" s="2244"/>
      <c r="H16" s="2261"/>
      <c r="I16" s="2241"/>
      <c r="J16" s="2241"/>
      <c r="K16" s="621"/>
      <c r="L16" s="622"/>
      <c r="M16" s="623"/>
      <c r="N16" s="624"/>
      <c r="O16" s="624"/>
      <c r="P16" s="1273"/>
      <c r="Q16" s="1273"/>
      <c r="R16" s="1273"/>
      <c r="S16" s="1273"/>
      <c r="T16" s="1273"/>
      <c r="U16" s="1273"/>
      <c r="V16" s="112"/>
      <c r="W16" s="2247"/>
      <c r="X16" s="2280"/>
      <c r="Y16" s="2273"/>
      <c r="Z16" s="2258"/>
      <c r="AA16" s="2258"/>
      <c r="AB16" s="2260"/>
      <c r="AC16" s="72">
        <f>IF(M16=M15,0,IF(M16=M14,0,1))</f>
        <v>0</v>
      </c>
      <c r="AD16" s="72" t="s">
        <v>270</v>
      </c>
      <c r="AE16" s="72" t="str">
        <f t="shared" si="0"/>
        <v>?</v>
      </c>
      <c r="AF16" s="434">
        <f t="shared" si="2"/>
        <v>0</v>
      </c>
      <c r="AG16" s="72">
        <f>IF(K16=K15,0,IF(K16=K14,0,1))</f>
        <v>0</v>
      </c>
    </row>
    <row r="17" spans="1:33" ht="12.95" customHeight="1" thickTop="1" thickBot="1">
      <c r="A17" s="2266"/>
      <c r="B17" s="2235"/>
      <c r="C17" s="2238"/>
      <c r="D17" s="2235"/>
      <c r="E17" s="2270"/>
      <c r="F17" s="2241"/>
      <c r="G17" s="2244"/>
      <c r="H17" s="2261"/>
      <c r="I17" s="2241"/>
      <c r="J17" s="2241"/>
      <c r="K17" s="621"/>
      <c r="L17" s="622"/>
      <c r="M17" s="623"/>
      <c r="N17" s="624"/>
      <c r="O17" s="624"/>
      <c r="P17" s="1273"/>
      <c r="Q17" s="1273"/>
      <c r="R17" s="1273"/>
      <c r="S17" s="1273"/>
      <c r="T17" s="1273"/>
      <c r="U17" s="1273"/>
      <c r="V17" s="112"/>
      <c r="W17" s="2247"/>
      <c r="X17" s="2280"/>
      <c r="Y17" s="2273"/>
      <c r="Z17" s="2258"/>
      <c r="AA17" s="2258"/>
      <c r="AB17" s="2260"/>
      <c r="AC17" s="72">
        <f>IF(M17=M16,0,IF(M17=M15,0,IF(M17=M14,0,1)))</f>
        <v>0</v>
      </c>
      <c r="AD17" s="72" t="s">
        <v>270</v>
      </c>
      <c r="AE17" s="72" t="str">
        <f t="shared" si="0"/>
        <v>?</v>
      </c>
      <c r="AF17" s="434">
        <f t="shared" si="2"/>
        <v>0</v>
      </c>
      <c r="AG17" s="72">
        <f>IF(K17=K16,0,IF(K17=K15,0,IF(K17=K14,0,1)))</f>
        <v>0</v>
      </c>
    </row>
    <row r="18" spans="1:33" ht="12.95" customHeight="1" thickTop="1" thickBot="1">
      <c r="A18" s="2266"/>
      <c r="B18" s="2235"/>
      <c r="C18" s="2238"/>
      <c r="D18" s="2235"/>
      <c r="E18" s="2270"/>
      <c r="F18" s="2241"/>
      <c r="G18" s="2244"/>
      <c r="H18" s="2261"/>
      <c r="I18" s="2241"/>
      <c r="J18" s="2241"/>
      <c r="K18" s="621"/>
      <c r="L18" s="622"/>
      <c r="M18" s="623"/>
      <c r="N18" s="624"/>
      <c r="O18" s="624"/>
      <c r="P18" s="1273"/>
      <c r="Q18" s="1273"/>
      <c r="R18" s="1273"/>
      <c r="S18" s="1273"/>
      <c r="T18" s="1273"/>
      <c r="U18" s="1273"/>
      <c r="V18" s="112"/>
      <c r="W18" s="2247"/>
      <c r="X18" s="2280"/>
      <c r="Y18" s="2273"/>
      <c r="Z18" s="2258"/>
      <c r="AA18" s="2258"/>
      <c r="AB18" s="2260"/>
      <c r="AC18" s="72">
        <f>IF(M18=M17,0,IF(M18=M16,0,IF(M18=M15,0,IF(M18=M14,0,1))))</f>
        <v>0</v>
      </c>
      <c r="AD18" s="72" t="s">
        <v>270</v>
      </c>
      <c r="AE18" s="72" t="str">
        <f t="shared" si="0"/>
        <v>?</v>
      </c>
      <c r="AF18" s="434">
        <f t="shared" si="2"/>
        <v>0</v>
      </c>
      <c r="AG18" s="72">
        <f>IF(K18=K17,0,IF(K18=K16,0,IF(K18=K15,0,IF(K18=K14,0,1))))</f>
        <v>0</v>
      </c>
    </row>
    <row r="19" spans="1:33" ht="12.95" customHeight="1" thickTop="1" thickBot="1">
      <c r="A19" s="2266"/>
      <c r="B19" s="2235"/>
      <c r="C19" s="2238"/>
      <c r="D19" s="2235"/>
      <c r="E19" s="2270"/>
      <c r="F19" s="2241"/>
      <c r="G19" s="2244"/>
      <c r="H19" s="2261"/>
      <c r="I19" s="2241"/>
      <c r="J19" s="2241"/>
      <c r="K19" s="621"/>
      <c r="L19" s="622"/>
      <c r="M19" s="623"/>
      <c r="N19" s="624"/>
      <c r="O19" s="624"/>
      <c r="P19" s="1273"/>
      <c r="Q19" s="1273"/>
      <c r="R19" s="1273"/>
      <c r="S19" s="1273"/>
      <c r="T19" s="1273"/>
      <c r="U19" s="1273"/>
      <c r="V19" s="112"/>
      <c r="W19" s="2247"/>
      <c r="X19" s="2280"/>
      <c r="Y19" s="2303" t="str">
        <f>IF(Y14&gt;9,"Błąd","")</f>
        <v/>
      </c>
      <c r="Z19" s="2258"/>
      <c r="AA19" s="2258"/>
      <c r="AB19" s="2260"/>
      <c r="AC19" s="72">
        <f>IF(M19=M18,0,IF(M19=M17,0,IF(M19=M16,0,IF(M19=M15,0,IF(M19=M14,0,1)))))</f>
        <v>0</v>
      </c>
      <c r="AD19" s="72" t="s">
        <v>270</v>
      </c>
      <c r="AE19" s="72" t="str">
        <f t="shared" si="0"/>
        <v>?</v>
      </c>
      <c r="AF19" s="434">
        <f t="shared" si="2"/>
        <v>0</v>
      </c>
      <c r="AG19" s="72">
        <f>IF(K19=K18,0,IF(K19=K17,0,IF(K19=K16,0,IF(K19=K15,0,IF(K19=K14,0,1)))))</f>
        <v>0</v>
      </c>
    </row>
    <row r="20" spans="1:33" ht="12.95" customHeight="1" thickTop="1" thickBot="1">
      <c r="A20" s="2266"/>
      <c r="B20" s="2235"/>
      <c r="C20" s="2238"/>
      <c r="D20" s="2235"/>
      <c r="E20" s="2270"/>
      <c r="F20" s="2241"/>
      <c r="G20" s="2244"/>
      <c r="H20" s="2261"/>
      <c r="I20" s="2241"/>
      <c r="J20" s="2241"/>
      <c r="K20" s="621"/>
      <c r="L20" s="622"/>
      <c r="M20" s="623"/>
      <c r="N20" s="624"/>
      <c r="O20" s="624"/>
      <c r="P20" s="1273"/>
      <c r="Q20" s="1273"/>
      <c r="R20" s="1273"/>
      <c r="S20" s="1273"/>
      <c r="T20" s="1273"/>
      <c r="U20" s="1273"/>
      <c r="V20" s="112"/>
      <c r="W20" s="2247"/>
      <c r="X20" s="2280"/>
      <c r="Y20" s="2303"/>
      <c r="Z20" s="2258"/>
      <c r="AA20" s="2258"/>
      <c r="AB20" s="2260"/>
      <c r="AC20" s="72">
        <f>IF(M20=M19,0,IF(M20=M18,0,IF(M20=M17,0,IF(M20=M16,0,IF(M20=M15,0,IF(M20=M14,0,1))))))</f>
        <v>0</v>
      </c>
      <c r="AD20" s="72" t="s">
        <v>270</v>
      </c>
      <c r="AE20" s="72" t="str">
        <f t="shared" si="0"/>
        <v>?</v>
      </c>
      <c r="AF20" s="434">
        <f>AF19</f>
        <v>0</v>
      </c>
      <c r="AG20" s="72">
        <f>IF(K20=K19,0,IF(K20=K18,0,IF(K20=K17,0,IF(K20=K16,0,IF(K20=K15,0,IF(K20=K14,0,1))))))</f>
        <v>0</v>
      </c>
    </row>
    <row r="21" spans="1:33" ht="12.95" customHeight="1" thickTop="1" thickBot="1">
      <c r="A21" s="2267"/>
      <c r="B21" s="2236"/>
      <c r="C21" s="2239"/>
      <c r="D21" s="2236"/>
      <c r="E21" s="2271"/>
      <c r="F21" s="2242"/>
      <c r="G21" s="2245"/>
      <c r="H21" s="2262"/>
      <c r="I21" s="2242"/>
      <c r="J21" s="2242"/>
      <c r="K21" s="1268"/>
      <c r="L21" s="410"/>
      <c r="M21" s="509"/>
      <c r="N21" s="1274"/>
      <c r="O21" s="1274"/>
      <c r="P21" s="1275"/>
      <c r="Q21" s="1275"/>
      <c r="R21" s="1275"/>
      <c r="S21" s="1275"/>
      <c r="T21" s="1275"/>
      <c r="U21" s="1275"/>
      <c r="V21" s="110"/>
      <c r="W21" s="2248"/>
      <c r="X21" s="2281"/>
      <c r="Y21" s="2304"/>
      <c r="Z21" s="2259"/>
      <c r="AA21" s="2259"/>
      <c r="AB21" s="2260"/>
      <c r="AC21" s="72">
        <f>IF(M21=M20,0,IF(M21=M19,0,IF(M21=M18,0,IF(M21=M17,0,IF(M21=M16,0,IF(M21=M15,0,IF(M21=M14,0,1)))))))</f>
        <v>0</v>
      </c>
      <c r="AD21" s="72" t="s">
        <v>270</v>
      </c>
      <c r="AE21" s="72" t="str">
        <f t="shared" si="0"/>
        <v>?</v>
      </c>
      <c r="AF21" s="434">
        <f t="shared" si="2"/>
        <v>0</v>
      </c>
      <c r="AG21" s="72">
        <f>IF(K21=K20,0,IF(K21=K19,0,IF(K21=K18,0,IF(K21=K17,0,IF(K21=K16,0,IF(K21=K15,0,IF(K21=K14,0,1)))))))</f>
        <v>0</v>
      </c>
    </row>
    <row r="22" spans="1:33" ht="12.95" customHeight="1" thickTop="1" thickBot="1">
      <c r="A22" s="2231"/>
      <c r="B22" s="2234"/>
      <c r="C22" s="2237"/>
      <c r="D22" s="2234"/>
      <c r="E22" s="2269"/>
      <c r="F22" s="2240"/>
      <c r="G22" s="2243"/>
      <c r="H22" s="1762" t="s">
        <v>755</v>
      </c>
      <c r="I22" s="2240"/>
      <c r="J22" s="2240"/>
      <c r="K22" s="295"/>
      <c r="L22" s="408"/>
      <c r="M22" s="508"/>
      <c r="N22" s="111"/>
      <c r="O22" s="111"/>
      <c r="P22" s="16"/>
      <c r="Q22" s="16"/>
      <c r="R22" s="16"/>
      <c r="S22" s="16"/>
      <c r="T22" s="16"/>
      <c r="U22" s="16"/>
      <c r="V22" s="111"/>
      <c r="W22" s="2246">
        <f>SUM(P22:V29)</f>
        <v>0</v>
      </c>
      <c r="X22" s="2279"/>
      <c r="Y22" s="2272">
        <f>IF((W22-X22)&gt;=0,W22-X22,0)</f>
        <v>0</v>
      </c>
      <c r="Z22" s="2257">
        <f>IF(W22=0,0,IF(W22&gt;=X22,1,(W22+(18-X22))/18))</f>
        <v>0</v>
      </c>
      <c r="AA22" s="2257" t="str">
        <f>IF(Z22=1,"pe",IF(Z22&gt;0,"ne",""))</f>
        <v/>
      </c>
      <c r="AB22" s="2260"/>
      <c r="AC22" s="72">
        <v>1</v>
      </c>
      <c r="AD22" s="72" t="s">
        <v>270</v>
      </c>
      <c r="AE22" s="72" t="str">
        <f t="shared" si="0"/>
        <v>?</v>
      </c>
      <c r="AF22" s="434">
        <f>$C22</f>
        <v>0</v>
      </c>
      <c r="AG22" s="26">
        <v>1</v>
      </c>
    </row>
    <row r="23" spans="1:33" ht="12.95" customHeight="1" thickTop="1" thickBot="1">
      <c r="A23" s="2266"/>
      <c r="B23" s="2235"/>
      <c r="C23" s="2238"/>
      <c r="D23" s="2235"/>
      <c r="E23" s="2270"/>
      <c r="F23" s="2241"/>
      <c r="G23" s="2244"/>
      <c r="H23" s="2261"/>
      <c r="I23" s="2241"/>
      <c r="J23" s="2241"/>
      <c r="K23" s="621"/>
      <c r="L23" s="622"/>
      <c r="M23" s="623"/>
      <c r="N23" s="624"/>
      <c r="O23" s="624"/>
      <c r="P23" s="1273"/>
      <c r="Q23" s="1273"/>
      <c r="R23" s="1273"/>
      <c r="S23" s="1273"/>
      <c r="T23" s="1273"/>
      <c r="U23" s="1273"/>
      <c r="V23" s="112"/>
      <c r="W23" s="2247"/>
      <c r="X23" s="2280"/>
      <c r="Y23" s="2273"/>
      <c r="Z23" s="2258"/>
      <c r="AA23" s="2258"/>
      <c r="AB23" s="2260"/>
      <c r="AC23" s="72">
        <f>IF(M23=M22,0,1)</f>
        <v>0</v>
      </c>
      <c r="AD23" s="72" t="s">
        <v>270</v>
      </c>
      <c r="AE23" s="72" t="str">
        <f t="shared" si="0"/>
        <v>?</v>
      </c>
      <c r="AF23" s="434">
        <f>AF22</f>
        <v>0</v>
      </c>
      <c r="AG23" s="72">
        <f>IF(K23=K22,0,1)</f>
        <v>0</v>
      </c>
    </row>
    <row r="24" spans="1:33" ht="12.95" customHeight="1" thickTop="1" thickBot="1">
      <c r="A24" s="2266"/>
      <c r="B24" s="2235"/>
      <c r="C24" s="2238"/>
      <c r="D24" s="2235"/>
      <c r="E24" s="2270"/>
      <c r="F24" s="2241"/>
      <c r="G24" s="2244"/>
      <c r="H24" s="2261"/>
      <c r="I24" s="2241"/>
      <c r="J24" s="2241"/>
      <c r="K24" s="621"/>
      <c r="L24" s="622"/>
      <c r="M24" s="623"/>
      <c r="N24" s="624"/>
      <c r="O24" s="624"/>
      <c r="P24" s="1273"/>
      <c r="Q24" s="1273"/>
      <c r="R24" s="1273"/>
      <c r="S24" s="1273"/>
      <c r="T24" s="1273"/>
      <c r="U24" s="1273"/>
      <c r="V24" s="112"/>
      <c r="W24" s="2247"/>
      <c r="X24" s="2280"/>
      <c r="Y24" s="2273"/>
      <c r="Z24" s="2258"/>
      <c r="AA24" s="2258"/>
      <c r="AB24" s="2260"/>
      <c r="AC24" s="72">
        <f>IF(M24=M23,0,IF(M24=M22,0,1))</f>
        <v>0</v>
      </c>
      <c r="AD24" s="72" t="s">
        <v>270</v>
      </c>
      <c r="AE24" s="72" t="str">
        <f t="shared" si="0"/>
        <v>?</v>
      </c>
      <c r="AF24" s="434">
        <f t="shared" si="2"/>
        <v>0</v>
      </c>
      <c r="AG24" s="72">
        <f>IF(K24=K23,0,IF(K24=K22,0,1))</f>
        <v>0</v>
      </c>
    </row>
    <row r="25" spans="1:33" ht="12.95" customHeight="1" thickTop="1" thickBot="1">
      <c r="A25" s="2266"/>
      <c r="B25" s="2235"/>
      <c r="C25" s="2238"/>
      <c r="D25" s="2235"/>
      <c r="E25" s="2270"/>
      <c r="F25" s="2241"/>
      <c r="G25" s="2244"/>
      <c r="H25" s="2261"/>
      <c r="I25" s="2241"/>
      <c r="J25" s="2241"/>
      <c r="K25" s="621"/>
      <c r="L25" s="622"/>
      <c r="M25" s="623"/>
      <c r="N25" s="624"/>
      <c r="O25" s="624"/>
      <c r="P25" s="1273"/>
      <c r="Q25" s="1273"/>
      <c r="R25" s="1273"/>
      <c r="S25" s="1273"/>
      <c r="T25" s="1273"/>
      <c r="U25" s="1273"/>
      <c r="V25" s="112"/>
      <c r="W25" s="2247"/>
      <c r="X25" s="2280"/>
      <c r="Y25" s="2273"/>
      <c r="Z25" s="2258"/>
      <c r="AA25" s="2258"/>
      <c r="AB25" s="2260"/>
      <c r="AC25" s="72">
        <f>IF(M25=M24,0,IF(M25=M23,0,IF(M25=M22,0,1)))</f>
        <v>0</v>
      </c>
      <c r="AD25" s="72" t="s">
        <v>270</v>
      </c>
      <c r="AE25" s="72" t="str">
        <f t="shared" si="0"/>
        <v>?</v>
      </c>
      <c r="AF25" s="434">
        <f t="shared" si="2"/>
        <v>0</v>
      </c>
      <c r="AG25" s="72">
        <f>IF(K25=K24,0,IF(K25=K23,0,IF(K25=K22,0,1)))</f>
        <v>0</v>
      </c>
    </row>
    <row r="26" spans="1:33" ht="12.95" customHeight="1" thickTop="1" thickBot="1">
      <c r="A26" s="2266"/>
      <c r="B26" s="2235"/>
      <c r="C26" s="2238"/>
      <c r="D26" s="2235"/>
      <c r="E26" s="2270"/>
      <c r="F26" s="2241"/>
      <c r="G26" s="2244"/>
      <c r="H26" s="2261"/>
      <c r="I26" s="2241"/>
      <c r="J26" s="2241"/>
      <c r="K26" s="621"/>
      <c r="L26" s="622"/>
      <c r="M26" s="623"/>
      <c r="N26" s="624"/>
      <c r="O26" s="624"/>
      <c r="P26" s="1273"/>
      <c r="Q26" s="1273"/>
      <c r="R26" s="1273"/>
      <c r="S26" s="1273"/>
      <c r="T26" s="1273"/>
      <c r="U26" s="1273"/>
      <c r="V26" s="112"/>
      <c r="W26" s="2247"/>
      <c r="X26" s="2280"/>
      <c r="Y26" s="2273"/>
      <c r="Z26" s="2258"/>
      <c r="AA26" s="2258"/>
      <c r="AB26" s="2260"/>
      <c r="AC26" s="72">
        <f>IF(M26=M25,0,IF(M26=M24,0,IF(M26=M23,0,IF(M26=M22,0,1))))</f>
        <v>0</v>
      </c>
      <c r="AD26" s="72" t="s">
        <v>270</v>
      </c>
      <c r="AE26" s="72" t="str">
        <f t="shared" si="0"/>
        <v>?</v>
      </c>
      <c r="AF26" s="434">
        <f>AF25</f>
        <v>0</v>
      </c>
      <c r="AG26" s="72">
        <f>IF(K26=K25,0,IF(K26=K24,0,IF(K26=K23,0,IF(K26=K22,0,1))))</f>
        <v>0</v>
      </c>
    </row>
    <row r="27" spans="1:33" ht="12.95" customHeight="1" thickTop="1" thickBot="1">
      <c r="A27" s="2266"/>
      <c r="B27" s="2235"/>
      <c r="C27" s="2238"/>
      <c r="D27" s="2235"/>
      <c r="E27" s="2270"/>
      <c r="F27" s="2241"/>
      <c r="G27" s="2244"/>
      <c r="H27" s="2261"/>
      <c r="I27" s="2241"/>
      <c r="J27" s="2241"/>
      <c r="K27" s="621"/>
      <c r="L27" s="622"/>
      <c r="M27" s="623"/>
      <c r="N27" s="624"/>
      <c r="O27" s="624"/>
      <c r="P27" s="1273"/>
      <c r="Q27" s="1273"/>
      <c r="R27" s="1273"/>
      <c r="S27" s="1273"/>
      <c r="T27" s="1273"/>
      <c r="U27" s="1273"/>
      <c r="V27" s="112"/>
      <c r="W27" s="2247"/>
      <c r="X27" s="2280"/>
      <c r="Y27" s="2303" t="str">
        <f>IF(Y22&gt;9,"Błąd","")</f>
        <v/>
      </c>
      <c r="Z27" s="2258"/>
      <c r="AA27" s="2258"/>
      <c r="AB27" s="2260"/>
      <c r="AC27" s="72">
        <f>IF(M27=M26,0,IF(M27=M25,0,IF(M27=M24,0,IF(M27=M23,0,IF(M27=M22,0,1)))))</f>
        <v>0</v>
      </c>
      <c r="AD27" s="72" t="s">
        <v>270</v>
      </c>
      <c r="AE27" s="72" t="str">
        <f t="shared" si="0"/>
        <v>?</v>
      </c>
      <c r="AF27" s="434">
        <f t="shared" si="2"/>
        <v>0</v>
      </c>
      <c r="AG27" s="72">
        <f>IF(K27=K26,0,IF(K27=K25,0,IF(K27=K24,0,IF(K27=K23,0,IF(K27=K22,0,1)))))</f>
        <v>0</v>
      </c>
    </row>
    <row r="28" spans="1:33" ht="12.95" customHeight="1" thickTop="1" thickBot="1">
      <c r="A28" s="2266"/>
      <c r="B28" s="2235"/>
      <c r="C28" s="2238"/>
      <c r="D28" s="2235"/>
      <c r="E28" s="2270"/>
      <c r="F28" s="2241"/>
      <c r="G28" s="2244"/>
      <c r="H28" s="2261"/>
      <c r="I28" s="2241"/>
      <c r="J28" s="2241"/>
      <c r="K28" s="621"/>
      <c r="L28" s="622"/>
      <c r="M28" s="623"/>
      <c r="N28" s="624"/>
      <c r="O28" s="624"/>
      <c r="P28" s="1273"/>
      <c r="Q28" s="1273"/>
      <c r="R28" s="1273"/>
      <c r="S28" s="1273"/>
      <c r="T28" s="1273"/>
      <c r="U28" s="1273"/>
      <c r="V28" s="112"/>
      <c r="W28" s="2247"/>
      <c r="X28" s="2280"/>
      <c r="Y28" s="2303"/>
      <c r="Z28" s="2258"/>
      <c r="AA28" s="2258"/>
      <c r="AB28" s="2260"/>
      <c r="AC28" s="72">
        <f>IF(M28=M27,0,IF(M28=M26,0,IF(M28=M25,0,IF(M28=M24,0,IF(M28=M23,0,IF(M28=M22,0,1))))))</f>
        <v>0</v>
      </c>
      <c r="AD28" s="72" t="s">
        <v>270</v>
      </c>
      <c r="AE28" s="72" t="str">
        <f t="shared" si="0"/>
        <v>?</v>
      </c>
      <c r="AF28" s="434">
        <f t="shared" si="2"/>
        <v>0</v>
      </c>
      <c r="AG28" s="72">
        <f>IF(K28=K27,0,IF(K28=K26,0,IF(K28=K25,0,IF(K28=K24,0,IF(K28=K23,0,IF(K28=K22,0,1))))))</f>
        <v>0</v>
      </c>
    </row>
    <row r="29" spans="1:33" ht="12.95" customHeight="1" thickTop="1" thickBot="1">
      <c r="A29" s="2267"/>
      <c r="B29" s="2236"/>
      <c r="C29" s="2239"/>
      <c r="D29" s="2236"/>
      <c r="E29" s="2271"/>
      <c r="F29" s="2242"/>
      <c r="G29" s="2245"/>
      <c r="H29" s="2262"/>
      <c r="I29" s="2242"/>
      <c r="J29" s="2242"/>
      <c r="K29" s="296"/>
      <c r="L29" s="409"/>
      <c r="M29" s="509"/>
      <c r="N29" s="169"/>
      <c r="O29" s="169"/>
      <c r="P29" s="1275"/>
      <c r="Q29" s="1275"/>
      <c r="R29" s="1275"/>
      <c r="S29" s="1275"/>
      <c r="T29" s="1275"/>
      <c r="U29" s="1275"/>
      <c r="V29" s="110"/>
      <c r="W29" s="2248"/>
      <c r="X29" s="2281"/>
      <c r="Y29" s="2304"/>
      <c r="Z29" s="2259"/>
      <c r="AA29" s="2259"/>
      <c r="AB29" s="2260"/>
      <c r="AC29" s="72">
        <f>IF(M29=M28,0,IF(M29=M27,0,IF(M29=M26,0,IF(M29=M25,0,IF(M29=M24,0,IF(M29=M23,0,IF(M29=M22,0,1)))))))</f>
        <v>0</v>
      </c>
      <c r="AD29" s="72" t="s">
        <v>270</v>
      </c>
      <c r="AE29" s="72" t="str">
        <f t="shared" si="0"/>
        <v>?</v>
      </c>
      <c r="AF29" s="434">
        <f t="shared" si="2"/>
        <v>0</v>
      </c>
      <c r="AG29" s="72">
        <f>IF(K29=K28,0,IF(K29=K27,0,IF(K29=K26,0,IF(K29=K25,0,IF(K29=K24,0,IF(K29=K23,0,IF(K29=K22,0,1)))))))</f>
        <v>0</v>
      </c>
    </row>
    <row r="30" spans="1:33" ht="17.25" customHeight="1" thickTop="1" thickBot="1">
      <c r="A30" s="80"/>
      <c r="B30" s="82"/>
      <c r="C30" s="184" t="s">
        <v>155</v>
      </c>
      <c r="D30" s="630"/>
      <c r="E30" s="281"/>
      <c r="F30" s="281"/>
      <c r="G30" s="82"/>
      <c r="H30" s="281"/>
      <c r="I30" s="281"/>
      <c r="J30" s="281"/>
      <c r="K30" s="297"/>
      <c r="L30" s="297"/>
      <c r="M30" s="82"/>
      <c r="N30" s="82"/>
      <c r="O30" s="82"/>
      <c r="P30" s="82"/>
      <c r="Q30" s="82"/>
      <c r="R30" s="82"/>
      <c r="S30" s="82"/>
      <c r="T30" s="82"/>
      <c r="U30" s="82"/>
      <c r="V30" s="83"/>
      <c r="W30" s="351">
        <f>SUM(W31:W70)</f>
        <v>0</v>
      </c>
      <c r="X30" s="351"/>
      <c r="Y30" s="27">
        <f>SUM(Y31:Y70)</f>
        <v>0</v>
      </c>
      <c r="Z30" s="351">
        <f>SUM(Z31:Z70)</f>
        <v>0</v>
      </c>
      <c r="AA30" s="124"/>
      <c r="AB30" s="96" t="s">
        <v>43</v>
      </c>
      <c r="AE30" s="72" t="str">
        <f t="shared" si="0"/>
        <v>?</v>
      </c>
    </row>
    <row r="31" spans="1:33" ht="12.95" customHeight="1" thickTop="1" thickBot="1">
      <c r="A31" s="2266"/>
      <c r="B31" s="2234"/>
      <c r="C31" s="2287"/>
      <c r="D31" s="2291"/>
      <c r="E31" s="2269"/>
      <c r="F31" s="2240"/>
      <c r="G31" s="2243"/>
      <c r="H31" s="2276" t="s">
        <v>755</v>
      </c>
      <c r="I31" s="2240"/>
      <c r="J31" s="2240"/>
      <c r="K31" s="621"/>
      <c r="L31" s="622"/>
      <c r="M31" s="508"/>
      <c r="N31" s="624"/>
      <c r="O31" s="624"/>
      <c r="P31" s="627"/>
      <c r="Q31" s="627"/>
      <c r="R31" s="627"/>
      <c r="S31" s="627"/>
      <c r="T31" s="627"/>
      <c r="U31" s="627"/>
      <c r="V31" s="624"/>
      <c r="W31" s="2247">
        <f>SUM(P31:V40)</f>
        <v>0</v>
      </c>
      <c r="X31" s="2280"/>
      <c r="Y31" s="2272">
        <f>IF((W31-X31)&gt;=0,W31-X31,0)</f>
        <v>0</v>
      </c>
      <c r="Z31" s="2257">
        <f>IF(W31=0,0,IF(W31&gt;=X31,1,(W31+(18-X31))/18))</f>
        <v>0</v>
      </c>
      <c r="AA31" s="2257" t="str">
        <f>IF(Z31=1,"pe",IF(Z31&gt;0,"ne",""))</f>
        <v/>
      </c>
      <c r="AB31" s="2260"/>
      <c r="AC31" s="72">
        <v>1</v>
      </c>
      <c r="AD31" s="72" t="s">
        <v>271</v>
      </c>
      <c r="AE31" s="72" t="str">
        <f t="shared" si="0"/>
        <v>?</v>
      </c>
      <c r="AF31" s="434">
        <f>$C31</f>
        <v>0</v>
      </c>
      <c r="AG31" s="26">
        <v>1</v>
      </c>
    </row>
    <row r="32" spans="1:33" ht="12.95" customHeight="1" thickTop="1" thickBot="1">
      <c r="A32" s="2266"/>
      <c r="B32" s="2235"/>
      <c r="C32" s="2287"/>
      <c r="D32" s="2289"/>
      <c r="E32" s="2270"/>
      <c r="F32" s="2241"/>
      <c r="G32" s="2244"/>
      <c r="H32" s="2277"/>
      <c r="I32" s="2241"/>
      <c r="J32" s="2241"/>
      <c r="K32" s="621"/>
      <c r="L32" s="622"/>
      <c r="M32" s="623"/>
      <c r="N32" s="624"/>
      <c r="O32" s="624"/>
      <c r="P32" s="1273"/>
      <c r="Q32" s="1273"/>
      <c r="R32" s="1273"/>
      <c r="S32" s="1273"/>
      <c r="T32" s="1273"/>
      <c r="U32" s="1273"/>
      <c r="V32" s="1272"/>
      <c r="W32" s="2247"/>
      <c r="X32" s="2280"/>
      <c r="Y32" s="2273"/>
      <c r="Z32" s="2258"/>
      <c r="AA32" s="2258"/>
      <c r="AB32" s="2260"/>
      <c r="AC32" s="72">
        <f>IF(M32=M31,0,1)</f>
        <v>0</v>
      </c>
      <c r="AD32" s="72" t="s">
        <v>271</v>
      </c>
      <c r="AE32" s="72" t="str">
        <f t="shared" si="0"/>
        <v>?</v>
      </c>
      <c r="AF32" s="434">
        <f>AF31</f>
        <v>0</v>
      </c>
      <c r="AG32" s="72">
        <f>IF(K32=K31,0,1)</f>
        <v>0</v>
      </c>
    </row>
    <row r="33" spans="1:35" ht="12.95" customHeight="1" thickTop="1" thickBot="1">
      <c r="A33" s="2266"/>
      <c r="B33" s="2235"/>
      <c r="C33" s="2287"/>
      <c r="D33" s="2289"/>
      <c r="E33" s="2270"/>
      <c r="F33" s="2241"/>
      <c r="G33" s="2244"/>
      <c r="H33" s="2261"/>
      <c r="I33" s="2241"/>
      <c r="J33" s="2241"/>
      <c r="K33" s="621"/>
      <c r="L33" s="622"/>
      <c r="M33" s="623"/>
      <c r="N33" s="624"/>
      <c r="O33" s="624"/>
      <c r="P33" s="1273"/>
      <c r="Q33" s="1273"/>
      <c r="R33" s="1273"/>
      <c r="S33" s="1273"/>
      <c r="T33" s="1273"/>
      <c r="U33" s="1273"/>
      <c r="V33" s="1272"/>
      <c r="W33" s="2247"/>
      <c r="X33" s="2280"/>
      <c r="Y33" s="2273"/>
      <c r="Z33" s="2258"/>
      <c r="AA33" s="2258"/>
      <c r="AB33" s="2260"/>
      <c r="AC33" s="72">
        <f>IF(M33=M32,0,IF(M33=M31,0,1))</f>
        <v>0</v>
      </c>
      <c r="AD33" s="72" t="s">
        <v>271</v>
      </c>
      <c r="AE33" s="72" t="str">
        <f t="shared" si="0"/>
        <v>?</v>
      </c>
      <c r="AF33" s="434">
        <f t="shared" ref="AF33:AF40" si="3">AF32</f>
        <v>0</v>
      </c>
      <c r="AG33" s="72">
        <f>IF(K33=K32,0,IF(K33=K31,0,1))</f>
        <v>0</v>
      </c>
    </row>
    <row r="34" spans="1:35" ht="12.95" customHeight="1" thickTop="1" thickBot="1">
      <c r="A34" s="2266"/>
      <c r="B34" s="2235"/>
      <c r="C34" s="2287"/>
      <c r="D34" s="2289"/>
      <c r="E34" s="2270"/>
      <c r="F34" s="2241"/>
      <c r="G34" s="2244"/>
      <c r="H34" s="2261"/>
      <c r="I34" s="2241"/>
      <c r="J34" s="2241"/>
      <c r="K34" s="621"/>
      <c r="L34" s="622"/>
      <c r="M34" s="623"/>
      <c r="N34" s="624"/>
      <c r="O34" s="624"/>
      <c r="P34" s="1273"/>
      <c r="Q34" s="1273"/>
      <c r="R34" s="1273"/>
      <c r="S34" s="1273"/>
      <c r="T34" s="1273"/>
      <c r="U34" s="1273"/>
      <c r="V34" s="1272"/>
      <c r="W34" s="2247"/>
      <c r="X34" s="2280"/>
      <c r="Y34" s="2273"/>
      <c r="Z34" s="2258"/>
      <c r="AA34" s="2258"/>
      <c r="AB34" s="2260"/>
      <c r="AC34" s="72">
        <f>IF(M34=M33,0,IF(M34=M32,0,IF(M34=M31,0,1)))</f>
        <v>0</v>
      </c>
      <c r="AD34" s="72" t="s">
        <v>271</v>
      </c>
      <c r="AE34" s="72" t="str">
        <f t="shared" si="0"/>
        <v>?</v>
      </c>
      <c r="AF34" s="434">
        <f t="shared" si="3"/>
        <v>0</v>
      </c>
      <c r="AG34" s="72">
        <f>IF(K34=K33,0,IF(K34=K32,0,IF(K34=K31,0,1)))</f>
        <v>0</v>
      </c>
    </row>
    <row r="35" spans="1:35" ht="12.95" customHeight="1" thickTop="1" thickBot="1">
      <c r="A35" s="2266"/>
      <c r="B35" s="2235"/>
      <c r="C35" s="2287"/>
      <c r="D35" s="2289"/>
      <c r="E35" s="2270"/>
      <c r="F35" s="2241"/>
      <c r="G35" s="2244"/>
      <c r="H35" s="2261"/>
      <c r="I35" s="2241"/>
      <c r="J35" s="2241"/>
      <c r="K35" s="621"/>
      <c r="L35" s="622"/>
      <c r="M35" s="623"/>
      <c r="N35" s="624"/>
      <c r="O35" s="624"/>
      <c r="P35" s="627"/>
      <c r="Q35" s="627"/>
      <c r="R35" s="627"/>
      <c r="S35" s="627"/>
      <c r="T35" s="1273"/>
      <c r="U35" s="1273"/>
      <c r="V35" s="1272"/>
      <c r="W35" s="2247"/>
      <c r="X35" s="2280"/>
      <c r="Y35" s="2273"/>
      <c r="Z35" s="2258"/>
      <c r="AA35" s="2258"/>
      <c r="AB35" s="2260"/>
      <c r="AC35" s="72">
        <f>IF(M35=M34,0,IF(M35=M33,0,IF(M35=M32,0,IF(M35=M31,0,1))))</f>
        <v>0</v>
      </c>
      <c r="AD35" s="72" t="s">
        <v>271</v>
      </c>
      <c r="AE35" s="72" t="str">
        <f t="shared" si="0"/>
        <v>?</v>
      </c>
      <c r="AF35" s="434">
        <f>AF34</f>
        <v>0</v>
      </c>
      <c r="AG35" s="72">
        <f>IF(K35=K34,0,IF(K35=K33,0,IF(K35=K32,0,IF(K35=K31,0,1))))</f>
        <v>0</v>
      </c>
    </row>
    <row r="36" spans="1:35" ht="12.95" customHeight="1" thickTop="1" thickBot="1">
      <c r="A36" s="2266"/>
      <c r="B36" s="2235"/>
      <c r="C36" s="2287"/>
      <c r="D36" s="2289"/>
      <c r="E36" s="2270"/>
      <c r="F36" s="2241"/>
      <c r="G36" s="2244"/>
      <c r="H36" s="2261"/>
      <c r="I36" s="2241"/>
      <c r="J36" s="2241"/>
      <c r="K36" s="621"/>
      <c r="L36" s="622"/>
      <c r="M36" s="623"/>
      <c r="N36" s="624"/>
      <c r="O36" s="624"/>
      <c r="P36" s="627"/>
      <c r="Q36" s="627"/>
      <c r="R36" s="627"/>
      <c r="S36" s="627"/>
      <c r="T36" s="1273"/>
      <c r="U36" s="1273"/>
      <c r="V36" s="1272"/>
      <c r="W36" s="2247"/>
      <c r="X36" s="2280"/>
      <c r="Y36" s="2273"/>
      <c r="Z36" s="2258"/>
      <c r="AA36" s="2258"/>
      <c r="AB36" s="2260"/>
      <c r="AC36" s="72">
        <f>IF(M36=M35,0,IF(M36=M34,0,IF(M36=M33,0,IF(M36=M32,0,IF(M36=M31,0,1)))))</f>
        <v>0</v>
      </c>
      <c r="AD36" s="72" t="s">
        <v>271</v>
      </c>
      <c r="AE36" s="72" t="str">
        <f t="shared" si="0"/>
        <v>?</v>
      </c>
      <c r="AF36" s="434">
        <f t="shared" si="3"/>
        <v>0</v>
      </c>
      <c r="AG36" s="72">
        <f>IF(K36=K35,0,IF(K36=K34,0,IF(K36=K33,0,IF(K36=K32,0,IF(K36=K31,0,1)))))</f>
        <v>0</v>
      </c>
    </row>
    <row r="37" spans="1:35" ht="12.95" customHeight="1" thickTop="1" thickBot="1">
      <c r="A37" s="2266"/>
      <c r="B37" s="2235"/>
      <c r="C37" s="2287"/>
      <c r="D37" s="2289"/>
      <c r="E37" s="2270"/>
      <c r="F37" s="2241"/>
      <c r="G37" s="2244"/>
      <c r="H37" s="2261"/>
      <c r="I37" s="2241"/>
      <c r="J37" s="2241"/>
      <c r="K37" s="621"/>
      <c r="L37" s="622"/>
      <c r="M37" s="623"/>
      <c r="N37" s="624"/>
      <c r="O37" s="624"/>
      <c r="P37" s="627"/>
      <c r="Q37" s="627"/>
      <c r="R37" s="627"/>
      <c r="S37" s="627"/>
      <c r="T37" s="1273"/>
      <c r="U37" s="1273"/>
      <c r="V37" s="1272"/>
      <c r="W37" s="2247"/>
      <c r="X37" s="2280"/>
      <c r="Y37" s="2263" t="str">
        <f>IF(Y31&gt;9,"Błąd","")</f>
        <v/>
      </c>
      <c r="Z37" s="2258"/>
      <c r="AA37" s="2258"/>
      <c r="AB37" s="2260"/>
      <c r="AC37" s="72">
        <f>IF(M37=M36,0,IF(M37=M35,0,IF(M37=M34,0,IF(M37=M33,0,IF(M37=M32,0,IF(M37=M31,0,1))))))</f>
        <v>0</v>
      </c>
      <c r="AD37" s="72" t="s">
        <v>271</v>
      </c>
      <c r="AE37" s="72" t="str">
        <f t="shared" si="0"/>
        <v>?</v>
      </c>
      <c r="AF37" s="434">
        <f t="shared" si="3"/>
        <v>0</v>
      </c>
      <c r="AG37" s="72">
        <f>IF(K37=K36,0,IF(K37=K35,0,IF(K37=K34,0,IF(K37=K33,0,IF(K37=K32,0,IF(K37=K31,0,1))))))</f>
        <v>0</v>
      </c>
    </row>
    <row r="38" spans="1:35" ht="12.95" customHeight="1" thickTop="1" thickBot="1">
      <c r="A38" s="2266"/>
      <c r="B38" s="2235"/>
      <c r="C38" s="2287"/>
      <c r="D38" s="2289"/>
      <c r="E38" s="2270"/>
      <c r="F38" s="2241"/>
      <c r="G38" s="2244"/>
      <c r="H38" s="2261"/>
      <c r="I38" s="2241"/>
      <c r="J38" s="2241"/>
      <c r="K38" s="621"/>
      <c r="L38" s="622"/>
      <c r="M38" s="623"/>
      <c r="N38" s="624"/>
      <c r="O38" s="624"/>
      <c r="P38" s="1273"/>
      <c r="Q38" s="1273"/>
      <c r="R38" s="1273"/>
      <c r="S38" s="1273"/>
      <c r="T38" s="1273"/>
      <c r="U38" s="1273"/>
      <c r="V38" s="1272"/>
      <c r="W38" s="2247"/>
      <c r="X38" s="2280"/>
      <c r="Y38" s="2263"/>
      <c r="Z38" s="2258"/>
      <c r="AA38" s="2258"/>
      <c r="AB38" s="2260"/>
      <c r="AC38" s="72">
        <f>IF(M38=M37,0,IF(M38=M36,0,IF(M38=M35,0,IF(M38=M34,0,IF(M38=M33,0,IF(M38=M32,0,IF(M38=M31,0,1)))))))</f>
        <v>0</v>
      </c>
      <c r="AD38" s="72" t="s">
        <v>271</v>
      </c>
      <c r="AE38" s="72" t="str">
        <f t="shared" si="0"/>
        <v>?</v>
      </c>
      <c r="AF38" s="434">
        <f t="shared" si="3"/>
        <v>0</v>
      </c>
      <c r="AG38" s="72">
        <f>IF(K38=K37,0,IF(K38=K36,0,IF(K38=K35,0,IF(K38=K34,0,IF(K38=K33,0,IF(K38=K32,0,IF(K38=K31,0,1)))))))</f>
        <v>0</v>
      </c>
    </row>
    <row r="39" spans="1:35" ht="12.95" customHeight="1" thickTop="1" thickBot="1">
      <c r="A39" s="2266"/>
      <c r="B39" s="2235"/>
      <c r="C39" s="2287"/>
      <c r="D39" s="2289"/>
      <c r="E39" s="2270"/>
      <c r="F39" s="2241"/>
      <c r="G39" s="2244"/>
      <c r="H39" s="2261"/>
      <c r="I39" s="2241"/>
      <c r="J39" s="2241"/>
      <c r="K39" s="621"/>
      <c r="L39" s="622"/>
      <c r="M39" s="623"/>
      <c r="N39" s="624"/>
      <c r="O39" s="624"/>
      <c r="P39" s="1273"/>
      <c r="Q39" s="1273"/>
      <c r="R39" s="1273"/>
      <c r="S39" s="1273"/>
      <c r="T39" s="1273"/>
      <c r="U39" s="1273"/>
      <c r="V39" s="1272"/>
      <c r="W39" s="2247"/>
      <c r="X39" s="2280"/>
      <c r="Y39" s="2263"/>
      <c r="Z39" s="2258"/>
      <c r="AA39" s="2258"/>
      <c r="AB39" s="2260"/>
      <c r="AC39" s="72">
        <f>IF(M39=M38,0,IF(M39=M37,0,IF(M39=M36,0,IF(M39=M35,0,IF(M39=M34,0,IF(M39=M33,0,IF(M39=M32,0,IF(M39=31,0,1))))))))</f>
        <v>0</v>
      </c>
      <c r="AD39" s="72" t="s">
        <v>271</v>
      </c>
      <c r="AE39" s="72" t="str">
        <f t="shared" si="0"/>
        <v>?</v>
      </c>
      <c r="AF39" s="434">
        <f t="shared" si="3"/>
        <v>0</v>
      </c>
      <c r="AG39" s="72">
        <f>IF(K39=K38,0,IF(K39=K37,0,IF(K39=K36,0,IF(K39=K35,0,IF(K39=K34,0,IF(K39=K33,0,IF(K39=K32,0,IF(K39=K31,0,1))))))))</f>
        <v>0</v>
      </c>
    </row>
    <row r="40" spans="1:35" ht="12.95" customHeight="1" thickTop="1" thickBot="1">
      <c r="A40" s="2267"/>
      <c r="B40" s="2236"/>
      <c r="C40" s="2288"/>
      <c r="D40" s="2290"/>
      <c r="E40" s="2271"/>
      <c r="F40" s="2242"/>
      <c r="G40" s="2245"/>
      <c r="H40" s="2262"/>
      <c r="I40" s="2242"/>
      <c r="J40" s="2242"/>
      <c r="K40" s="1268"/>
      <c r="L40" s="410"/>
      <c r="M40" s="1269"/>
      <c r="N40" s="1274"/>
      <c r="O40" s="1274"/>
      <c r="P40" s="1275"/>
      <c r="Q40" s="1275"/>
      <c r="R40" s="1275"/>
      <c r="S40" s="1275"/>
      <c r="T40" s="1275"/>
      <c r="U40" s="1275"/>
      <c r="V40" s="1274"/>
      <c r="W40" s="2248"/>
      <c r="X40" s="2281"/>
      <c r="Y40" s="2264"/>
      <c r="Z40" s="2259"/>
      <c r="AA40" s="2259"/>
      <c r="AB40" s="2260"/>
      <c r="AC40" s="72">
        <f>IF(M40=M39,0,IF(M40=M38,0,IF(M40=M37,0,IF(M40=M36,0,IF(M40=M35,0,IF(M40=M34,0,IF(M40=M33,0,IF(M40=M32,0,IF(M40=M31,0,1)))))))))</f>
        <v>0</v>
      </c>
      <c r="AD40" s="72" t="s">
        <v>271</v>
      </c>
      <c r="AE40" s="72" t="str">
        <f t="shared" si="0"/>
        <v>?</v>
      </c>
      <c r="AF40" s="434">
        <f t="shared" si="3"/>
        <v>0</v>
      </c>
      <c r="AG40" s="72">
        <f>IF(K40=K39,0,IF(K40=K38,0,IF(K40=K37,0,IF(K40=K36,0,IF(K40=K35,0,IF(K40=K34,0,IF(K40=K33,0,IF(K40=K32,0,IF(K40=K31,0,1)))))))))</f>
        <v>0</v>
      </c>
    </row>
    <row r="41" spans="1:35" ht="12.95" customHeight="1" thickTop="1" thickBot="1">
      <c r="A41" s="2266"/>
      <c r="B41" s="2234"/>
      <c r="C41" s="2287"/>
      <c r="D41" s="2289"/>
      <c r="E41" s="2269"/>
      <c r="F41" s="2240"/>
      <c r="G41" s="2244"/>
      <c r="H41" s="2276" t="s">
        <v>755</v>
      </c>
      <c r="I41" s="2240"/>
      <c r="J41" s="2241"/>
      <c r="K41" s="621"/>
      <c r="L41" s="408"/>
      <c r="M41" s="623"/>
      <c r="N41" s="624"/>
      <c r="O41" s="624"/>
      <c r="P41" s="627"/>
      <c r="Q41" s="627"/>
      <c r="R41" s="627"/>
      <c r="S41" s="627"/>
      <c r="T41" s="627"/>
      <c r="U41" s="627"/>
      <c r="V41" s="624"/>
      <c r="W41" s="2247">
        <f>SUM(P41:V50)</f>
        <v>0</v>
      </c>
      <c r="X41" s="2280"/>
      <c r="Y41" s="2272">
        <f>IF((W41-X41)&gt;=0,W41-X41,0)</f>
        <v>0</v>
      </c>
      <c r="Z41" s="2257">
        <f>IF(W41=0,0,IF(W41&gt;=X41,1,(W41+(18-X41))/18))</f>
        <v>0</v>
      </c>
      <c r="AA41" s="2257" t="str">
        <f>IF(Z41=1,"pe",IF(Z41&gt;0,"ne",""))</f>
        <v/>
      </c>
      <c r="AB41" s="2260"/>
      <c r="AC41" s="72">
        <v>1</v>
      </c>
      <c r="AD41" s="72" t="s">
        <v>271</v>
      </c>
      <c r="AE41" s="72" t="str">
        <f t="shared" si="0"/>
        <v>?</v>
      </c>
      <c r="AF41" s="434">
        <f>$C41</f>
        <v>0</v>
      </c>
      <c r="AG41" s="26">
        <v>1</v>
      </c>
      <c r="AI41" s="26" t="s">
        <v>811</v>
      </c>
    </row>
    <row r="42" spans="1:35" ht="12.95" customHeight="1" thickTop="1" thickBot="1">
      <c r="A42" s="2266"/>
      <c r="B42" s="2235"/>
      <c r="C42" s="2287"/>
      <c r="D42" s="2289"/>
      <c r="E42" s="2270"/>
      <c r="F42" s="2241"/>
      <c r="G42" s="2244"/>
      <c r="H42" s="2277"/>
      <c r="I42" s="2241"/>
      <c r="J42" s="2241"/>
      <c r="K42" s="621"/>
      <c r="L42" s="622"/>
      <c r="M42" s="623"/>
      <c r="N42" s="624"/>
      <c r="O42" s="624"/>
      <c r="P42" s="1273"/>
      <c r="Q42" s="1273"/>
      <c r="R42" s="1273"/>
      <c r="S42" s="1273"/>
      <c r="T42" s="1273"/>
      <c r="U42" s="1273"/>
      <c r="V42" s="1272"/>
      <c r="W42" s="2247"/>
      <c r="X42" s="2280"/>
      <c r="Y42" s="2273"/>
      <c r="Z42" s="2258"/>
      <c r="AA42" s="2258"/>
      <c r="AB42" s="2260"/>
      <c r="AC42" s="72">
        <f>IF(M42=M41,0,1)</f>
        <v>0</v>
      </c>
      <c r="AD42" s="72" t="s">
        <v>271</v>
      </c>
      <c r="AE42" s="72" t="str">
        <f t="shared" si="0"/>
        <v>?</v>
      </c>
      <c r="AF42" s="434">
        <f>AF41</f>
        <v>0</v>
      </c>
      <c r="AG42" s="72">
        <f>IF(K42=K41,0,1)</f>
        <v>0</v>
      </c>
    </row>
    <row r="43" spans="1:35" ht="12.95" customHeight="1" thickTop="1" thickBot="1">
      <c r="A43" s="2266"/>
      <c r="B43" s="2235"/>
      <c r="C43" s="2287"/>
      <c r="D43" s="2289"/>
      <c r="E43" s="2270"/>
      <c r="F43" s="2241"/>
      <c r="G43" s="2244"/>
      <c r="H43" s="2261"/>
      <c r="I43" s="2241"/>
      <c r="J43" s="2241"/>
      <c r="K43" s="621"/>
      <c r="L43" s="622"/>
      <c r="M43" s="623"/>
      <c r="N43" s="624"/>
      <c r="O43" s="624"/>
      <c r="P43" s="1273"/>
      <c r="Q43" s="1273"/>
      <c r="R43" s="1273"/>
      <c r="S43" s="1273"/>
      <c r="T43" s="1273"/>
      <c r="U43" s="1273"/>
      <c r="V43" s="1272"/>
      <c r="W43" s="2247"/>
      <c r="X43" s="2280"/>
      <c r="Y43" s="2273"/>
      <c r="Z43" s="2258"/>
      <c r="AA43" s="2258"/>
      <c r="AB43" s="2260"/>
      <c r="AC43" s="72">
        <f>IF(M43=M42,0,IF(M43=M41,0,1))</f>
        <v>0</v>
      </c>
      <c r="AD43" s="72" t="s">
        <v>271</v>
      </c>
      <c r="AE43" s="72" t="str">
        <f t="shared" si="0"/>
        <v>?</v>
      </c>
      <c r="AF43" s="434">
        <f t="shared" ref="AF43:AF60" si="4">AF42</f>
        <v>0</v>
      </c>
      <c r="AG43" s="72">
        <f>IF(K43=K42,0,IF(K43=K41,0,1))</f>
        <v>0</v>
      </c>
    </row>
    <row r="44" spans="1:35" ht="12.95" customHeight="1" thickTop="1" thickBot="1">
      <c r="A44" s="2266"/>
      <c r="B44" s="2235"/>
      <c r="C44" s="2287"/>
      <c r="D44" s="2289"/>
      <c r="E44" s="2270"/>
      <c r="F44" s="2241"/>
      <c r="G44" s="2244"/>
      <c r="H44" s="2261"/>
      <c r="I44" s="2241"/>
      <c r="J44" s="2241"/>
      <c r="K44" s="621"/>
      <c r="L44" s="622"/>
      <c r="M44" s="623"/>
      <c r="N44" s="624"/>
      <c r="O44" s="624"/>
      <c r="P44" s="1273"/>
      <c r="Q44" s="1273"/>
      <c r="R44" s="1273"/>
      <c r="S44" s="1273"/>
      <c r="T44" s="1273"/>
      <c r="U44" s="1273"/>
      <c r="V44" s="1272"/>
      <c r="W44" s="2247"/>
      <c r="X44" s="2280"/>
      <c r="Y44" s="2273"/>
      <c r="Z44" s="2258"/>
      <c r="AA44" s="2258"/>
      <c r="AB44" s="2260"/>
      <c r="AC44" s="72">
        <f>IF(M44=M43,0,IF(M44=M42,0,IF(M44=M41,0,1)))</f>
        <v>0</v>
      </c>
      <c r="AD44" s="72" t="s">
        <v>271</v>
      </c>
      <c r="AE44" s="72" t="str">
        <f t="shared" si="0"/>
        <v>?</v>
      </c>
      <c r="AF44" s="434">
        <f t="shared" si="4"/>
        <v>0</v>
      </c>
      <c r="AG44" s="72">
        <f>IF(K44=K43,0,IF(K44=K42,0,IF(K44=K41,0,1)))</f>
        <v>0</v>
      </c>
    </row>
    <row r="45" spans="1:35" ht="12.95" customHeight="1" thickTop="1" thickBot="1">
      <c r="A45" s="2266"/>
      <c r="B45" s="2235"/>
      <c r="C45" s="2287"/>
      <c r="D45" s="2289"/>
      <c r="E45" s="2270"/>
      <c r="F45" s="2241"/>
      <c r="G45" s="2244"/>
      <c r="H45" s="2261"/>
      <c r="I45" s="2241"/>
      <c r="J45" s="2241"/>
      <c r="K45" s="621"/>
      <c r="L45" s="622"/>
      <c r="M45" s="623"/>
      <c r="N45" s="624"/>
      <c r="O45" s="624"/>
      <c r="P45" s="1273"/>
      <c r="Q45" s="1273"/>
      <c r="R45" s="1273"/>
      <c r="S45" s="1273"/>
      <c r="T45" s="1273"/>
      <c r="U45" s="1273"/>
      <c r="V45" s="1272"/>
      <c r="W45" s="2247"/>
      <c r="X45" s="2280"/>
      <c r="Y45" s="2273"/>
      <c r="Z45" s="2258"/>
      <c r="AA45" s="2258"/>
      <c r="AB45" s="2260"/>
      <c r="AC45" s="72">
        <f>IF(M45=M44,0,IF(M45=M43,0,IF(M45=M42,0,IF(M45=M41,0,1))))</f>
        <v>0</v>
      </c>
      <c r="AD45" s="72" t="s">
        <v>271</v>
      </c>
      <c r="AE45" s="72" t="str">
        <f t="shared" si="0"/>
        <v>?</v>
      </c>
      <c r="AF45" s="434">
        <f t="shared" si="4"/>
        <v>0</v>
      </c>
      <c r="AG45" s="72">
        <f>IF(K45=K44,0,IF(K45=K43,0,IF(K45=K42,0,IF(K45=K41,0,1))))</f>
        <v>0</v>
      </c>
    </row>
    <row r="46" spans="1:35" ht="12.95" customHeight="1" thickTop="1" thickBot="1">
      <c r="A46" s="2266"/>
      <c r="B46" s="2235"/>
      <c r="C46" s="2287"/>
      <c r="D46" s="2289"/>
      <c r="E46" s="2270"/>
      <c r="F46" s="2241"/>
      <c r="G46" s="2244"/>
      <c r="H46" s="2261"/>
      <c r="I46" s="2241"/>
      <c r="J46" s="2241"/>
      <c r="K46" s="621"/>
      <c r="L46" s="622"/>
      <c r="M46" s="623"/>
      <c r="N46" s="624"/>
      <c r="O46" s="624"/>
      <c r="P46" s="1273"/>
      <c r="Q46" s="1273"/>
      <c r="R46" s="1273"/>
      <c r="S46" s="1273"/>
      <c r="T46" s="1273"/>
      <c r="U46" s="1273"/>
      <c r="V46" s="1272"/>
      <c r="W46" s="2247"/>
      <c r="X46" s="2280"/>
      <c r="Y46" s="2273"/>
      <c r="Z46" s="2258"/>
      <c r="AA46" s="2258"/>
      <c r="AB46" s="2260"/>
      <c r="AC46" s="72">
        <f>IF(M46=M45,0,IF(M46=M44,0,IF(M46=M43,0,IF(M46=M42,0,IF(M46=M41,0,1)))))</f>
        <v>0</v>
      </c>
      <c r="AD46" s="72" t="s">
        <v>271</v>
      </c>
      <c r="AE46" s="72" t="str">
        <f t="shared" si="0"/>
        <v>?</v>
      </c>
      <c r="AF46" s="434">
        <f>AF43</f>
        <v>0</v>
      </c>
      <c r="AG46" s="72">
        <f>IF(K46=K45,0,IF(K46=K44,0,IF(K46=K43,0,IF(K46=K42,0,IF(K46=K41,0,1)))))</f>
        <v>0</v>
      </c>
    </row>
    <row r="47" spans="1:35" ht="12.95" customHeight="1" thickTop="1" thickBot="1">
      <c r="A47" s="2266"/>
      <c r="B47" s="2235"/>
      <c r="C47" s="2287"/>
      <c r="D47" s="2289"/>
      <c r="E47" s="2270"/>
      <c r="F47" s="2241"/>
      <c r="G47" s="2244"/>
      <c r="H47" s="2261"/>
      <c r="I47" s="2241"/>
      <c r="J47" s="2241"/>
      <c r="K47" s="621"/>
      <c r="L47" s="622"/>
      <c r="M47" s="623"/>
      <c r="N47" s="624"/>
      <c r="O47" s="624"/>
      <c r="P47" s="1273"/>
      <c r="Q47" s="1273"/>
      <c r="R47" s="1273"/>
      <c r="S47" s="1273"/>
      <c r="T47" s="1273"/>
      <c r="U47" s="1273"/>
      <c r="V47" s="1272"/>
      <c r="W47" s="2247"/>
      <c r="X47" s="2280"/>
      <c r="Y47" s="2263" t="str">
        <f>IF(Y41&gt;9,"Błąd","")</f>
        <v/>
      </c>
      <c r="Z47" s="2258"/>
      <c r="AA47" s="2258"/>
      <c r="AB47" s="2260"/>
      <c r="AC47" s="72">
        <f>IF(M47=M46,0,IF(M47=M45,0,IF(M47=M44,0,IF(M47=M43,0,IF(M47=M42,0,IF(M47=M41,0,1))))))</f>
        <v>0</v>
      </c>
      <c r="AD47" s="72" t="s">
        <v>271</v>
      </c>
      <c r="AE47" s="72" t="str">
        <f t="shared" si="0"/>
        <v>?</v>
      </c>
      <c r="AF47" s="434">
        <f t="shared" si="4"/>
        <v>0</v>
      </c>
      <c r="AG47" s="72">
        <f>IF(K47=K46,0,IF(K47=K45,0,IF(K47=K44,0,IF(K47=K43,0,IF(K47=K42,0,IF(K47=K41,0,1))))))</f>
        <v>0</v>
      </c>
    </row>
    <row r="48" spans="1:35" ht="12.95" customHeight="1" thickTop="1" thickBot="1">
      <c r="A48" s="2266"/>
      <c r="B48" s="2235"/>
      <c r="C48" s="2287"/>
      <c r="D48" s="2289"/>
      <c r="E48" s="2270"/>
      <c r="F48" s="2241"/>
      <c r="G48" s="2244"/>
      <c r="H48" s="2261"/>
      <c r="I48" s="2241"/>
      <c r="J48" s="2241"/>
      <c r="K48" s="621"/>
      <c r="L48" s="622"/>
      <c r="M48" s="623"/>
      <c r="N48" s="624"/>
      <c r="O48" s="624"/>
      <c r="P48" s="1273"/>
      <c r="Q48" s="1273"/>
      <c r="R48" s="1273"/>
      <c r="S48" s="1273"/>
      <c r="T48" s="1273"/>
      <c r="U48" s="1273"/>
      <c r="V48" s="1272"/>
      <c r="W48" s="2247"/>
      <c r="X48" s="2280"/>
      <c r="Y48" s="2263"/>
      <c r="Z48" s="2258"/>
      <c r="AA48" s="2258"/>
      <c r="AB48" s="2260"/>
      <c r="AC48" s="72">
        <f>IF(M48=M47,0,IF(M48=M46,0,IF(M48=M45,0,IF(M48=M44,0,IF(M48=M43,0,IF(M48=M42,0,IF(M48=M41,0,1)))))))</f>
        <v>0</v>
      </c>
      <c r="AD48" s="72" t="s">
        <v>271</v>
      </c>
      <c r="AE48" s="72" t="str">
        <f t="shared" si="0"/>
        <v>?</v>
      </c>
      <c r="AF48" s="434">
        <f t="shared" si="4"/>
        <v>0</v>
      </c>
      <c r="AG48" s="72">
        <f>IF(K48=K47,0,IF(K48=K46,0,IF(K48=K45,0,IF(K48=K44,0,IF(K48=K43,0,IF(K48=K42,0,IF(K48=K41,0,1)))))))</f>
        <v>0</v>
      </c>
    </row>
    <row r="49" spans="1:33" ht="12.95" customHeight="1" thickTop="1" thickBot="1">
      <c r="A49" s="2266"/>
      <c r="B49" s="2235"/>
      <c r="C49" s="2287"/>
      <c r="D49" s="2289"/>
      <c r="E49" s="2270"/>
      <c r="F49" s="2241"/>
      <c r="G49" s="2244"/>
      <c r="H49" s="2261"/>
      <c r="I49" s="2241"/>
      <c r="J49" s="2241"/>
      <c r="K49" s="621"/>
      <c r="L49" s="622"/>
      <c r="M49" s="623"/>
      <c r="N49" s="624"/>
      <c r="O49" s="624"/>
      <c r="P49" s="1273"/>
      <c r="Q49" s="1273"/>
      <c r="R49" s="1273"/>
      <c r="S49" s="1273"/>
      <c r="T49" s="1273"/>
      <c r="U49" s="1273"/>
      <c r="V49" s="1272"/>
      <c r="W49" s="2247"/>
      <c r="X49" s="2280"/>
      <c r="Y49" s="2263"/>
      <c r="Z49" s="2258"/>
      <c r="AA49" s="2258"/>
      <c r="AB49" s="2260"/>
      <c r="AC49" s="72">
        <f>IF(M49=M48,0,IF(M49=M47,0,IF(M49=M46,0,IF(M49=M45,0,IF(M49=M44,0,IF(M49=M43,0,IF(M49=M42,0,IF(M49=31,0,1))))))))</f>
        <v>0</v>
      </c>
      <c r="AD49" s="72" t="s">
        <v>271</v>
      </c>
      <c r="AE49" s="72" t="str">
        <f t="shared" si="0"/>
        <v>?</v>
      </c>
      <c r="AF49" s="434">
        <f t="shared" si="4"/>
        <v>0</v>
      </c>
      <c r="AG49" s="72">
        <f>IF(K49=K48,0,IF(K49=K47,0,IF(K49=K46,0,IF(K49=K45,0,IF(K49=K44,0,IF(K49=K43,0,IF(K49=K42,0,IF(K49=K41,0,1))))))))</f>
        <v>0</v>
      </c>
    </row>
    <row r="50" spans="1:33" ht="12.95" customHeight="1" thickTop="1" thickBot="1">
      <c r="A50" s="2267"/>
      <c r="B50" s="2236"/>
      <c r="C50" s="2288"/>
      <c r="D50" s="2290"/>
      <c r="E50" s="2271"/>
      <c r="F50" s="2242"/>
      <c r="G50" s="2245"/>
      <c r="H50" s="2262"/>
      <c r="I50" s="2242"/>
      <c r="J50" s="2242"/>
      <c r="K50" s="1268"/>
      <c r="L50" s="410"/>
      <c r="M50" s="1269"/>
      <c r="N50" s="1274"/>
      <c r="O50" s="1274"/>
      <c r="P50" s="1275"/>
      <c r="Q50" s="1275"/>
      <c r="R50" s="1275"/>
      <c r="S50" s="1275"/>
      <c r="T50" s="1275"/>
      <c r="U50" s="1275"/>
      <c r="V50" s="1274"/>
      <c r="W50" s="2248"/>
      <c r="X50" s="2281"/>
      <c r="Y50" s="2264"/>
      <c r="Z50" s="2259"/>
      <c r="AA50" s="2259"/>
      <c r="AB50" s="2260"/>
      <c r="AC50" s="72">
        <f>IF(M50=M49,0,IF(M50=M48,0,IF(M50=M47,0,IF(M50=M46,0,IF(M50=M45,0,IF(M50=M44,0,IF(M50=M43,0,IF(M50=M42,0,IF(M50=M41,0,1)))))))))</f>
        <v>0</v>
      </c>
      <c r="AD50" s="72" t="s">
        <v>271</v>
      </c>
      <c r="AE50" s="72" t="str">
        <f t="shared" si="0"/>
        <v>?</v>
      </c>
      <c r="AF50" s="434">
        <f t="shared" si="4"/>
        <v>0</v>
      </c>
      <c r="AG50" s="72">
        <f>IF(K50=K49,0,IF(K50=K48,0,IF(K50=K47,0,IF(K50=K46,0,IF(K50=K45,0,IF(K50=K44,0,IF(K50=K43,0,IF(K50=K42,0,IF(K50=K41,0,1)))))))))</f>
        <v>0</v>
      </c>
    </row>
    <row r="51" spans="1:33" ht="12.95" customHeight="1" thickTop="1">
      <c r="A51" s="2266"/>
      <c r="B51" s="2234"/>
      <c r="C51" s="2298"/>
      <c r="D51" s="2291"/>
      <c r="E51" s="2269"/>
      <c r="F51" s="2240"/>
      <c r="G51" s="2295"/>
      <c r="H51" s="2276" t="s">
        <v>755</v>
      </c>
      <c r="I51" s="2240"/>
      <c r="J51" s="2240"/>
      <c r="K51" s="621"/>
      <c r="L51" s="408"/>
      <c r="M51" s="508"/>
      <c r="N51" s="624"/>
      <c r="O51" s="624"/>
      <c r="P51" s="627"/>
      <c r="Q51" s="627"/>
      <c r="R51" s="627"/>
      <c r="S51" s="627"/>
      <c r="T51" s="627"/>
      <c r="U51" s="627"/>
      <c r="V51" s="624"/>
      <c r="W51" s="2247">
        <f>SUM(P51:V60)</f>
        <v>0</v>
      </c>
      <c r="X51" s="2280"/>
      <c r="Y51" s="2272">
        <f>IF((W51-X51)&gt;=0,W51-X51,0)</f>
        <v>0</v>
      </c>
      <c r="Z51" s="2257">
        <f>IF(W51=0,0,IF(W51&gt;=X51,1,(W51+(18-X51))/18))</f>
        <v>0</v>
      </c>
      <c r="AA51" s="2257" t="str">
        <f>IF(Z51=1,"pe",IF(Z51&gt;0,"ne",""))</f>
        <v/>
      </c>
      <c r="AB51" s="2282"/>
      <c r="AC51" s="72">
        <v>1</v>
      </c>
      <c r="AD51" s="72" t="s">
        <v>271</v>
      </c>
      <c r="AE51" s="72" t="str">
        <f t="shared" si="0"/>
        <v>?</v>
      </c>
      <c r="AF51" s="434">
        <f>$C51</f>
        <v>0</v>
      </c>
      <c r="AG51" s="26">
        <v>1</v>
      </c>
    </row>
    <row r="52" spans="1:33" ht="12.95" customHeight="1">
      <c r="A52" s="2266"/>
      <c r="B52" s="2235"/>
      <c r="C52" s="2287"/>
      <c r="D52" s="2289"/>
      <c r="E52" s="2270"/>
      <c r="F52" s="2241"/>
      <c r="G52" s="2296"/>
      <c r="H52" s="2277"/>
      <c r="I52" s="2241"/>
      <c r="J52" s="2241"/>
      <c r="K52" s="621"/>
      <c r="L52" s="622"/>
      <c r="M52" s="623"/>
      <c r="N52" s="624"/>
      <c r="O52" s="624"/>
      <c r="P52" s="1273"/>
      <c r="Q52" s="1273"/>
      <c r="R52" s="1273"/>
      <c r="S52" s="1273"/>
      <c r="T52" s="1273"/>
      <c r="U52" s="1273"/>
      <c r="V52" s="1272"/>
      <c r="W52" s="2247"/>
      <c r="X52" s="2280"/>
      <c r="Y52" s="2273"/>
      <c r="Z52" s="2258"/>
      <c r="AA52" s="2258"/>
      <c r="AB52" s="2283"/>
      <c r="AC52" s="72">
        <f>IF(M52=M51,0,1)</f>
        <v>0</v>
      </c>
      <c r="AD52" s="72" t="s">
        <v>271</v>
      </c>
      <c r="AE52" s="72" t="str">
        <f t="shared" si="0"/>
        <v>?</v>
      </c>
      <c r="AF52" s="434">
        <f>AF51</f>
        <v>0</v>
      </c>
      <c r="AG52" s="72">
        <f>IF(K52=K51,0,1)</f>
        <v>0</v>
      </c>
    </row>
    <row r="53" spans="1:33" ht="12.95" customHeight="1">
      <c r="A53" s="2266"/>
      <c r="B53" s="2235"/>
      <c r="C53" s="2287"/>
      <c r="D53" s="2289"/>
      <c r="E53" s="2270"/>
      <c r="F53" s="2241"/>
      <c r="G53" s="2296"/>
      <c r="H53" s="2261"/>
      <c r="I53" s="2241"/>
      <c r="J53" s="2241"/>
      <c r="K53" s="621"/>
      <c r="L53" s="622"/>
      <c r="M53" s="623"/>
      <c r="N53" s="624"/>
      <c r="O53" s="624"/>
      <c r="P53" s="1273"/>
      <c r="Q53" s="1273"/>
      <c r="R53" s="1273"/>
      <c r="S53" s="1273"/>
      <c r="T53" s="1273"/>
      <c r="U53" s="1273"/>
      <c r="V53" s="1272"/>
      <c r="W53" s="2247"/>
      <c r="X53" s="2280"/>
      <c r="Y53" s="2273"/>
      <c r="Z53" s="2258"/>
      <c r="AA53" s="2258"/>
      <c r="AB53" s="2283"/>
      <c r="AC53" s="72">
        <f>IF(M53=M52,0,IF(M53=M51,0,1))</f>
        <v>0</v>
      </c>
      <c r="AD53" s="72" t="s">
        <v>271</v>
      </c>
      <c r="AE53" s="72" t="str">
        <f t="shared" si="0"/>
        <v>?</v>
      </c>
      <c r="AF53" s="434">
        <f t="shared" si="4"/>
        <v>0</v>
      </c>
      <c r="AG53" s="72">
        <f>IF(K53=K52,0,IF(K53=K51,0,1))</f>
        <v>0</v>
      </c>
    </row>
    <row r="54" spans="1:33" ht="13.5" customHeight="1">
      <c r="A54" s="2266"/>
      <c r="B54" s="2235"/>
      <c r="C54" s="2287"/>
      <c r="D54" s="2289"/>
      <c r="E54" s="2270"/>
      <c r="F54" s="2241"/>
      <c r="G54" s="2296"/>
      <c r="H54" s="2261"/>
      <c r="I54" s="2241"/>
      <c r="J54" s="2241"/>
      <c r="K54" s="621"/>
      <c r="L54" s="622"/>
      <c r="M54" s="623"/>
      <c r="N54" s="624"/>
      <c r="O54" s="624"/>
      <c r="P54" s="1273"/>
      <c r="Q54" s="1273"/>
      <c r="R54" s="1273"/>
      <c r="S54" s="1273"/>
      <c r="T54" s="1273"/>
      <c r="U54" s="1273"/>
      <c r="V54" s="1272"/>
      <c r="W54" s="2247"/>
      <c r="X54" s="2280"/>
      <c r="Y54" s="2273"/>
      <c r="Z54" s="2258"/>
      <c r="AA54" s="2258"/>
      <c r="AB54" s="2283"/>
      <c r="AC54" s="72">
        <f>IF(M54=M53,0,IF(M54=M52,0,IF(M54=M51,0,1)))</f>
        <v>0</v>
      </c>
      <c r="AD54" s="72" t="s">
        <v>271</v>
      </c>
      <c r="AE54" s="72" t="str">
        <f t="shared" si="0"/>
        <v>?</v>
      </c>
      <c r="AF54" s="434">
        <f t="shared" si="4"/>
        <v>0</v>
      </c>
      <c r="AG54" s="72">
        <f>IF(K54=K53,0,IF(K54=K52,0,IF(K54=K51,0,1)))</f>
        <v>0</v>
      </c>
    </row>
    <row r="55" spans="1:33" ht="13.5" customHeight="1">
      <c r="A55" s="2266"/>
      <c r="B55" s="2235"/>
      <c r="C55" s="2287"/>
      <c r="D55" s="2289"/>
      <c r="E55" s="2270"/>
      <c r="F55" s="2241"/>
      <c r="G55" s="2296"/>
      <c r="H55" s="2261"/>
      <c r="I55" s="2241"/>
      <c r="J55" s="2241"/>
      <c r="K55" s="621"/>
      <c r="L55" s="622"/>
      <c r="M55" s="623"/>
      <c r="N55" s="624"/>
      <c r="O55" s="624"/>
      <c r="P55" s="1273"/>
      <c r="Q55" s="1273"/>
      <c r="R55" s="1273"/>
      <c r="S55" s="1273"/>
      <c r="T55" s="1273"/>
      <c r="U55" s="1273"/>
      <c r="V55" s="1272"/>
      <c r="W55" s="2247"/>
      <c r="X55" s="2280"/>
      <c r="Y55" s="2273"/>
      <c r="Z55" s="2258"/>
      <c r="AA55" s="2258"/>
      <c r="AB55" s="2283"/>
      <c r="AC55" s="72">
        <f>IF(M55=M54,0,IF(M55=M53,0,IF(M55=M52,0,IF(M55=M51,0,1))))</f>
        <v>0</v>
      </c>
      <c r="AD55" s="72" t="s">
        <v>271</v>
      </c>
      <c r="AE55" s="72" t="str">
        <f t="shared" si="0"/>
        <v>?</v>
      </c>
      <c r="AF55" s="434">
        <f t="shared" si="4"/>
        <v>0</v>
      </c>
      <c r="AG55" s="72">
        <f>IF(K55=K54,0,IF(K55=K53,0,IF(K55=K52,0,IF(K55=K51,0,1))))</f>
        <v>0</v>
      </c>
    </row>
    <row r="56" spans="1:33" ht="13.5" customHeight="1">
      <c r="A56" s="2266"/>
      <c r="B56" s="2235"/>
      <c r="C56" s="2287"/>
      <c r="D56" s="2289"/>
      <c r="E56" s="2270"/>
      <c r="F56" s="2241"/>
      <c r="G56" s="2296"/>
      <c r="H56" s="2261"/>
      <c r="I56" s="2241"/>
      <c r="J56" s="2241"/>
      <c r="K56" s="621"/>
      <c r="L56" s="622"/>
      <c r="M56" s="623"/>
      <c r="N56" s="624"/>
      <c r="O56" s="624"/>
      <c r="P56" s="1273"/>
      <c r="Q56" s="1273"/>
      <c r="R56" s="1273"/>
      <c r="S56" s="1273"/>
      <c r="T56" s="1273"/>
      <c r="U56" s="1273"/>
      <c r="V56" s="1272"/>
      <c r="W56" s="2247"/>
      <c r="X56" s="2280"/>
      <c r="Y56" s="2273"/>
      <c r="Z56" s="2258"/>
      <c r="AA56" s="2258"/>
      <c r="AB56" s="2283"/>
      <c r="AC56" s="72">
        <f>IF(M56=M55,0,IF(M56=M54,0,IF(M56=M53,0,IF(M56=M52,0,IF(M56=M51,0,1)))))</f>
        <v>0</v>
      </c>
      <c r="AD56" s="72" t="s">
        <v>271</v>
      </c>
      <c r="AE56" s="72" t="str">
        <f t="shared" si="0"/>
        <v>?</v>
      </c>
      <c r="AF56" s="434">
        <f t="shared" si="4"/>
        <v>0</v>
      </c>
      <c r="AG56" s="72">
        <f>IF(K56=K55,0,IF(K56=K54,0,IF(K56=K53,0,IF(K56=K52,0,IF(K56=K51,0,1)))))</f>
        <v>0</v>
      </c>
    </row>
    <row r="57" spans="1:33" ht="12.95" customHeight="1">
      <c r="A57" s="2266"/>
      <c r="B57" s="2235"/>
      <c r="C57" s="2287"/>
      <c r="D57" s="2289"/>
      <c r="E57" s="2270"/>
      <c r="F57" s="2241"/>
      <c r="G57" s="2296"/>
      <c r="H57" s="2261"/>
      <c r="I57" s="2241"/>
      <c r="J57" s="2241"/>
      <c r="K57" s="621"/>
      <c r="L57" s="622"/>
      <c r="M57" s="623"/>
      <c r="N57" s="624"/>
      <c r="O57" s="624"/>
      <c r="P57" s="1273"/>
      <c r="Q57" s="1273"/>
      <c r="R57" s="1273"/>
      <c r="S57" s="1273"/>
      <c r="T57" s="1273"/>
      <c r="U57" s="1273"/>
      <c r="V57" s="1272"/>
      <c r="W57" s="2247"/>
      <c r="X57" s="2280"/>
      <c r="Y57" s="2263" t="str">
        <f>IF(Y51&gt;9,"Błąd","")</f>
        <v/>
      </c>
      <c r="Z57" s="2258"/>
      <c r="AA57" s="2258"/>
      <c r="AB57" s="2283"/>
      <c r="AC57" s="72">
        <f>IF(M57=M56,0,IF(M57=M55,0,IF(M57=M54,0,IF(M57=M53,0,IF(M57=M52,0,IF(M57=M51,0,1))))))</f>
        <v>0</v>
      </c>
      <c r="AD57" s="72" t="s">
        <v>271</v>
      </c>
      <c r="AE57" s="72" t="str">
        <f t="shared" si="0"/>
        <v>?</v>
      </c>
      <c r="AF57" s="434">
        <f>AF54</f>
        <v>0</v>
      </c>
      <c r="AG57" s="72">
        <f>IF(K57=K56,0,IF(K57=K55,0,IF(K57=K54,0,IF(K57=K53,0,IF(K57=K52,0,IF(K57=K51,0,1))))))</f>
        <v>0</v>
      </c>
    </row>
    <row r="58" spans="1:33" ht="12.95" customHeight="1">
      <c r="A58" s="2266"/>
      <c r="B58" s="2235"/>
      <c r="C58" s="2287"/>
      <c r="D58" s="2289"/>
      <c r="E58" s="2270"/>
      <c r="F58" s="2241"/>
      <c r="G58" s="2296"/>
      <c r="H58" s="2261"/>
      <c r="I58" s="2241"/>
      <c r="J58" s="2241"/>
      <c r="K58" s="621"/>
      <c r="L58" s="622"/>
      <c r="M58" s="623"/>
      <c r="N58" s="624"/>
      <c r="O58" s="624"/>
      <c r="P58" s="1273"/>
      <c r="Q58" s="1273"/>
      <c r="R58" s="1273"/>
      <c r="S58" s="1273"/>
      <c r="T58" s="1273"/>
      <c r="U58" s="1273"/>
      <c r="V58" s="1272"/>
      <c r="W58" s="2247"/>
      <c r="X58" s="2280"/>
      <c r="Y58" s="2263"/>
      <c r="Z58" s="2258"/>
      <c r="AA58" s="2258"/>
      <c r="AB58" s="2283"/>
      <c r="AC58" s="72">
        <f>IF(M58=M57,0,IF(M58=M56,0,IF(M58=M55,0,IF(M58=M54,0,IF(M58=M53,0,IF(M58=M52,0,IF(M58=M51,0,1)))))))</f>
        <v>0</v>
      </c>
      <c r="AD58" s="72" t="s">
        <v>271</v>
      </c>
      <c r="AE58" s="72" t="str">
        <f t="shared" si="0"/>
        <v>?</v>
      </c>
      <c r="AF58" s="434">
        <f t="shared" si="4"/>
        <v>0</v>
      </c>
      <c r="AG58" s="72">
        <f>IF(K58=K57,0,IF(K58=K56,0,IF(K58=K55,0,IF(K58=K54,0,IF(K58=K53,0,IF(K58=K52,0,IF(K58=K51,0,1)))))))</f>
        <v>0</v>
      </c>
    </row>
    <row r="59" spans="1:33" ht="12.95" customHeight="1">
      <c r="A59" s="2266"/>
      <c r="B59" s="2235"/>
      <c r="C59" s="2287"/>
      <c r="D59" s="2289"/>
      <c r="E59" s="2270"/>
      <c r="F59" s="2241"/>
      <c r="G59" s="2296"/>
      <c r="H59" s="2261"/>
      <c r="I59" s="2241"/>
      <c r="J59" s="2241"/>
      <c r="K59" s="621"/>
      <c r="L59" s="622"/>
      <c r="M59" s="623"/>
      <c r="N59" s="624"/>
      <c r="O59" s="624"/>
      <c r="P59" s="1273"/>
      <c r="Q59" s="1273"/>
      <c r="R59" s="1273"/>
      <c r="S59" s="1273"/>
      <c r="T59" s="1273"/>
      <c r="U59" s="1273"/>
      <c r="V59" s="1272"/>
      <c r="W59" s="2247"/>
      <c r="X59" s="2280"/>
      <c r="Y59" s="2263"/>
      <c r="Z59" s="2258"/>
      <c r="AA59" s="2258"/>
      <c r="AB59" s="2283"/>
      <c r="AC59" s="72">
        <f>IF(M59=M58,0,IF(M59=M57,0,IF(M59=M56,0,IF(M59=M55,0,IF(M59=M54,0,IF(M59=M53,IF(M59=M52,0,IF(M59=31,0,1))))))))</f>
        <v>0</v>
      </c>
      <c r="AD59" s="72" t="s">
        <v>271</v>
      </c>
      <c r="AE59" s="72" t="str">
        <f t="shared" si="0"/>
        <v>?</v>
      </c>
      <c r="AF59" s="434">
        <f t="shared" si="4"/>
        <v>0</v>
      </c>
      <c r="AG59" s="72">
        <f>IF(K59=K58,0,IF(K59=K57,0,IF(K59=K56,0,IF(K59=K55,0,IF(K59=K54,0,IF(K59=K53,0,IF(K59=K52,0,IF(K59=K51,0,1))))))))</f>
        <v>0</v>
      </c>
    </row>
    <row r="60" spans="1:33" ht="12.95" customHeight="1" thickBot="1">
      <c r="A60" s="2267"/>
      <c r="B60" s="2236"/>
      <c r="C60" s="2288"/>
      <c r="D60" s="2290"/>
      <c r="E60" s="2271"/>
      <c r="F60" s="2242"/>
      <c r="G60" s="2297"/>
      <c r="H60" s="2262"/>
      <c r="I60" s="2242"/>
      <c r="J60" s="2242"/>
      <c r="K60" s="1268"/>
      <c r="L60" s="410"/>
      <c r="M60" s="1269"/>
      <c r="N60" s="1274"/>
      <c r="O60" s="1274"/>
      <c r="P60" s="1275"/>
      <c r="Q60" s="1275"/>
      <c r="R60" s="1275"/>
      <c r="S60" s="1275"/>
      <c r="T60" s="1275"/>
      <c r="U60" s="1275"/>
      <c r="V60" s="1274"/>
      <c r="W60" s="2248"/>
      <c r="X60" s="2281"/>
      <c r="Y60" s="2264"/>
      <c r="Z60" s="2259"/>
      <c r="AA60" s="2259"/>
      <c r="AB60" s="2284"/>
      <c r="AC60" s="72">
        <f>IF(M60=M59,0,IF(M60=M58,0,IF(M60=M57,0,IF(M60=M56,0,IF(M60=M55,0,IF(M60=M54,0,IF(M60=M53,0,IF(M60=M52,0,IF(M60=M51,0,1)))))))))</f>
        <v>0</v>
      </c>
      <c r="AD60" s="72" t="s">
        <v>271</v>
      </c>
      <c r="AE60" s="72" t="str">
        <f t="shared" si="0"/>
        <v>?</v>
      </c>
      <c r="AF60" s="434">
        <f t="shared" si="4"/>
        <v>0</v>
      </c>
      <c r="AG60" s="72">
        <f>IF(K60=K59,0,IF(K60=K58,0,IF(K60=K57,0,IF(K60=K56,0,IF(K60=K55,0,IF(K60=K54,0,IF(K60=K53,0,IF(K60=K52,0,IF(K60=K51,0,1)))))))))</f>
        <v>0</v>
      </c>
    </row>
    <row r="61" spans="1:33" ht="12.95" customHeight="1" thickTop="1" thickBot="1">
      <c r="A61" s="2266"/>
      <c r="B61" s="2234"/>
      <c r="C61" s="2287"/>
      <c r="D61" s="2289"/>
      <c r="E61" s="2269"/>
      <c r="F61" s="2241"/>
      <c r="G61" s="2243"/>
      <c r="H61" s="2276" t="s">
        <v>755</v>
      </c>
      <c r="I61" s="2240"/>
      <c r="J61" s="2240"/>
      <c r="K61" s="295"/>
      <c r="L61" s="408"/>
      <c r="M61" s="508"/>
      <c r="N61" s="624"/>
      <c r="O61" s="624"/>
      <c r="P61" s="627"/>
      <c r="Q61" s="627"/>
      <c r="R61" s="627"/>
      <c r="S61" s="627"/>
      <c r="T61" s="627"/>
      <c r="U61" s="627"/>
      <c r="V61" s="624"/>
      <c r="W61" s="2246">
        <f>SUM(P61:V70)</f>
        <v>0</v>
      </c>
      <c r="X61" s="2279"/>
      <c r="Y61" s="2272">
        <f>IF((W61-X61)&gt;=0,W61-X61,0)</f>
        <v>0</v>
      </c>
      <c r="Z61" s="2257">
        <f>IF(W61=0,0,IF(W61&gt;=X61,1,(W61+(18-X61))/18))</f>
        <v>0</v>
      </c>
      <c r="AA61" s="2257" t="str">
        <f>IF(Z61=1,"pe",IF(Z61&gt;0,"ne",""))</f>
        <v/>
      </c>
      <c r="AB61" s="2260"/>
      <c r="AC61" s="72">
        <v>1</v>
      </c>
      <c r="AD61" s="72" t="s">
        <v>271</v>
      </c>
      <c r="AE61" s="72" t="str">
        <f t="shared" ref="AE61:AE113" si="5">$C$1</f>
        <v>?</v>
      </c>
      <c r="AF61" s="434">
        <f>$C61</f>
        <v>0</v>
      </c>
      <c r="AG61" s="26">
        <v>1</v>
      </c>
    </row>
    <row r="62" spans="1:33" ht="12.95" customHeight="1" thickTop="1" thickBot="1">
      <c r="A62" s="2266"/>
      <c r="B62" s="2235"/>
      <c r="C62" s="2287"/>
      <c r="D62" s="2289"/>
      <c r="E62" s="2270"/>
      <c r="F62" s="2241"/>
      <c r="G62" s="2244"/>
      <c r="H62" s="2277"/>
      <c r="I62" s="2241"/>
      <c r="J62" s="2241"/>
      <c r="K62" s="621"/>
      <c r="L62" s="622"/>
      <c r="M62" s="623"/>
      <c r="N62" s="624"/>
      <c r="O62" s="624"/>
      <c r="P62" s="1273"/>
      <c r="Q62" s="1273"/>
      <c r="R62" s="1273"/>
      <c r="S62" s="1273"/>
      <c r="T62" s="1273"/>
      <c r="U62" s="1273"/>
      <c r="V62" s="1272"/>
      <c r="W62" s="2247"/>
      <c r="X62" s="2280"/>
      <c r="Y62" s="2273"/>
      <c r="Z62" s="2258"/>
      <c r="AA62" s="2258"/>
      <c r="AB62" s="2260"/>
      <c r="AC62" s="72">
        <f>IF(M62=M61,0,1)</f>
        <v>0</v>
      </c>
      <c r="AD62" s="72" t="s">
        <v>271</v>
      </c>
      <c r="AE62" s="72" t="str">
        <f t="shared" si="5"/>
        <v>?</v>
      </c>
      <c r="AF62" s="434">
        <f>AF61</f>
        <v>0</v>
      </c>
      <c r="AG62" s="72">
        <f>IF(K62=K61,0,1)</f>
        <v>0</v>
      </c>
    </row>
    <row r="63" spans="1:33" ht="12.95" customHeight="1" thickTop="1" thickBot="1">
      <c r="A63" s="2266"/>
      <c r="B63" s="2235"/>
      <c r="C63" s="2287"/>
      <c r="D63" s="2289"/>
      <c r="E63" s="2270"/>
      <c r="F63" s="2241"/>
      <c r="G63" s="2244"/>
      <c r="H63" s="2261"/>
      <c r="I63" s="2241"/>
      <c r="J63" s="2241"/>
      <c r="K63" s="621"/>
      <c r="L63" s="622"/>
      <c r="M63" s="623"/>
      <c r="N63" s="624"/>
      <c r="O63" s="624"/>
      <c r="P63" s="1273"/>
      <c r="Q63" s="1273"/>
      <c r="R63" s="1273"/>
      <c r="S63" s="1273"/>
      <c r="T63" s="1273"/>
      <c r="U63" s="1273"/>
      <c r="V63" s="1272"/>
      <c r="W63" s="2247"/>
      <c r="X63" s="2280"/>
      <c r="Y63" s="2273"/>
      <c r="Z63" s="2258"/>
      <c r="AA63" s="2258"/>
      <c r="AB63" s="2260"/>
      <c r="AC63" s="72">
        <f>IF(M63=M62,0,IF(M63=M61,0,1))</f>
        <v>0</v>
      </c>
      <c r="AD63" s="72" t="s">
        <v>271</v>
      </c>
      <c r="AE63" s="72" t="str">
        <f t="shared" si="5"/>
        <v>?</v>
      </c>
      <c r="AF63" s="434">
        <f t="shared" ref="AF63:AF70" si="6">AF62</f>
        <v>0</v>
      </c>
      <c r="AG63" s="72">
        <f>IF(K63=K62,0,IF(K63=K61,0,1))</f>
        <v>0</v>
      </c>
    </row>
    <row r="64" spans="1:33" ht="12.95" customHeight="1" thickTop="1" thickBot="1">
      <c r="A64" s="2266"/>
      <c r="B64" s="2235"/>
      <c r="C64" s="2287"/>
      <c r="D64" s="2289"/>
      <c r="E64" s="2270"/>
      <c r="F64" s="2241"/>
      <c r="G64" s="2244"/>
      <c r="H64" s="2261"/>
      <c r="I64" s="2241"/>
      <c r="J64" s="2241"/>
      <c r="K64" s="621"/>
      <c r="L64" s="622"/>
      <c r="M64" s="623"/>
      <c r="N64" s="624"/>
      <c r="O64" s="624"/>
      <c r="P64" s="1273"/>
      <c r="Q64" s="1273"/>
      <c r="R64" s="1273"/>
      <c r="S64" s="1273"/>
      <c r="T64" s="1273"/>
      <c r="U64" s="1273"/>
      <c r="V64" s="1272"/>
      <c r="W64" s="2247"/>
      <c r="X64" s="2280"/>
      <c r="Y64" s="2273"/>
      <c r="Z64" s="2258"/>
      <c r="AA64" s="2258"/>
      <c r="AB64" s="2260"/>
      <c r="AC64" s="72">
        <f>IF(M64=M63,0,IF(M64=M62,0,IF(M64=M61,0,1)))</f>
        <v>0</v>
      </c>
      <c r="AD64" s="72" t="s">
        <v>271</v>
      </c>
      <c r="AE64" s="72" t="str">
        <f t="shared" si="5"/>
        <v>?</v>
      </c>
      <c r="AF64" s="434">
        <f t="shared" si="6"/>
        <v>0</v>
      </c>
      <c r="AG64" s="72">
        <f>IF(K64=K63,0,IF(K64=K62,0,IF(K64=K61,0,1)))</f>
        <v>0</v>
      </c>
    </row>
    <row r="65" spans="1:33" ht="12.95" customHeight="1" thickTop="1" thickBot="1">
      <c r="A65" s="2266"/>
      <c r="B65" s="2235"/>
      <c r="C65" s="2287"/>
      <c r="D65" s="2289"/>
      <c r="E65" s="2270"/>
      <c r="F65" s="2241"/>
      <c r="G65" s="2244"/>
      <c r="H65" s="2261"/>
      <c r="I65" s="2241"/>
      <c r="J65" s="2241"/>
      <c r="K65" s="621"/>
      <c r="L65" s="622"/>
      <c r="M65" s="623"/>
      <c r="N65" s="624"/>
      <c r="O65" s="624"/>
      <c r="P65" s="1273"/>
      <c r="Q65" s="1273"/>
      <c r="R65" s="1273"/>
      <c r="S65" s="1273"/>
      <c r="T65" s="1273"/>
      <c r="U65" s="1273"/>
      <c r="V65" s="1272"/>
      <c r="W65" s="2247"/>
      <c r="X65" s="2280"/>
      <c r="Y65" s="2273"/>
      <c r="Z65" s="2258"/>
      <c r="AA65" s="2258"/>
      <c r="AB65" s="2260"/>
      <c r="AC65" s="72">
        <f>IF(M65=M64,0,IF(M65=M63,0,IF(M65=M62,0,IF(M65=M61,0,1))))</f>
        <v>0</v>
      </c>
      <c r="AD65" s="72" t="s">
        <v>271</v>
      </c>
      <c r="AE65" s="72" t="str">
        <f t="shared" si="5"/>
        <v>?</v>
      </c>
      <c r="AF65" s="434">
        <f t="shared" si="6"/>
        <v>0</v>
      </c>
      <c r="AG65" s="72">
        <f>IF(K65=K64,0,IF(K65=K63,0,IF(K65=K62,0,IF(K65=K61,0,1))))</f>
        <v>0</v>
      </c>
    </row>
    <row r="66" spans="1:33" ht="12.95" customHeight="1" thickTop="1" thickBot="1">
      <c r="A66" s="2266"/>
      <c r="B66" s="2235"/>
      <c r="C66" s="2287"/>
      <c r="D66" s="2289"/>
      <c r="E66" s="2270"/>
      <c r="F66" s="2241"/>
      <c r="G66" s="2244"/>
      <c r="H66" s="2261"/>
      <c r="I66" s="2241"/>
      <c r="J66" s="2241"/>
      <c r="K66" s="621"/>
      <c r="L66" s="622"/>
      <c r="M66" s="623"/>
      <c r="N66" s="624"/>
      <c r="O66" s="624"/>
      <c r="P66" s="1273"/>
      <c r="Q66" s="1273"/>
      <c r="R66" s="1273"/>
      <c r="S66" s="1273"/>
      <c r="T66" s="1273"/>
      <c r="U66" s="1273"/>
      <c r="V66" s="1272"/>
      <c r="W66" s="2247"/>
      <c r="X66" s="2280"/>
      <c r="Y66" s="2273"/>
      <c r="Z66" s="2258"/>
      <c r="AA66" s="2258"/>
      <c r="AB66" s="2260"/>
      <c r="AC66" s="72">
        <f>IF(M66=M65,0,IF(M66=M64,0,IF(M66=M63,0,IF(M66=M62,0,IF(M66=M61,0,1)))))</f>
        <v>0</v>
      </c>
      <c r="AD66" s="72" t="s">
        <v>271</v>
      </c>
      <c r="AE66" s="72" t="str">
        <f t="shared" si="5"/>
        <v>?</v>
      </c>
      <c r="AF66" s="434">
        <f t="shared" si="6"/>
        <v>0</v>
      </c>
      <c r="AG66" s="72">
        <f>IF(K66=K65,0,IF(K66=K64,0,IF(K66=K63,0,IF(K66=K62,0,IF(K66=K61,0,1)))))</f>
        <v>0</v>
      </c>
    </row>
    <row r="67" spans="1:33" ht="12.95" customHeight="1" thickTop="1" thickBot="1">
      <c r="A67" s="2266"/>
      <c r="B67" s="2235"/>
      <c r="C67" s="2287"/>
      <c r="D67" s="2289"/>
      <c r="E67" s="2270"/>
      <c r="F67" s="2241"/>
      <c r="G67" s="2244"/>
      <c r="H67" s="2261"/>
      <c r="I67" s="2241"/>
      <c r="J67" s="2241"/>
      <c r="K67" s="621"/>
      <c r="L67" s="622"/>
      <c r="M67" s="623"/>
      <c r="N67" s="624"/>
      <c r="O67" s="624"/>
      <c r="P67" s="1273"/>
      <c r="Q67" s="1273"/>
      <c r="R67" s="1273"/>
      <c r="S67" s="1273"/>
      <c r="T67" s="1273"/>
      <c r="U67" s="1273"/>
      <c r="V67" s="1272"/>
      <c r="W67" s="2247"/>
      <c r="X67" s="2280"/>
      <c r="Y67" s="2263" t="str">
        <f>IF(Y61&gt;9,"Błąd","")</f>
        <v/>
      </c>
      <c r="Z67" s="2258"/>
      <c r="AA67" s="2258"/>
      <c r="AB67" s="2260"/>
      <c r="AC67" s="72">
        <f>IF(M67=M66,0,IF(M67=M65,0,IF(M67=M64,0,IF(M67=M63,0,IF(M67=M62,0,IF(M67=M61,0,1))))))</f>
        <v>0</v>
      </c>
      <c r="AD67" s="72" t="s">
        <v>271</v>
      </c>
      <c r="AE67" s="72" t="str">
        <f t="shared" si="5"/>
        <v>?</v>
      </c>
      <c r="AF67" s="434">
        <f t="shared" si="6"/>
        <v>0</v>
      </c>
      <c r="AG67" s="72">
        <f>IF(K67=K66,0,IF(K67=K65,0,IF(K67=K64,0,IF(K67=K63,0,IF(K67=K62,0,IF(K67=K61,0,1))))))</f>
        <v>0</v>
      </c>
    </row>
    <row r="68" spans="1:33" ht="12.95" customHeight="1" thickTop="1" thickBot="1">
      <c r="A68" s="2266"/>
      <c r="B68" s="2235"/>
      <c r="C68" s="2287"/>
      <c r="D68" s="2289"/>
      <c r="E68" s="2270"/>
      <c r="F68" s="2241"/>
      <c r="G68" s="2244"/>
      <c r="H68" s="2261"/>
      <c r="I68" s="2241"/>
      <c r="J68" s="2241"/>
      <c r="K68" s="621"/>
      <c r="L68" s="622"/>
      <c r="M68" s="623"/>
      <c r="N68" s="624"/>
      <c r="O68" s="624"/>
      <c r="P68" s="1273"/>
      <c r="Q68" s="1273"/>
      <c r="R68" s="1273"/>
      <c r="S68" s="1273"/>
      <c r="T68" s="1273"/>
      <c r="U68" s="1273"/>
      <c r="V68" s="1272"/>
      <c r="W68" s="2247"/>
      <c r="X68" s="2280"/>
      <c r="Y68" s="2263"/>
      <c r="Z68" s="2258"/>
      <c r="AA68" s="2258"/>
      <c r="AB68" s="2260"/>
      <c r="AC68" s="72">
        <f>IF(M68=M67,0,IF(M68=M66,0,IF(M68=M65,0,IF(M68=M64,0,IF(M68=M63,0,IF(M68=M62,0,IF(M68=M61,0,1)))))))</f>
        <v>0</v>
      </c>
      <c r="AD68" s="72" t="s">
        <v>271</v>
      </c>
      <c r="AE68" s="72" t="str">
        <f t="shared" si="5"/>
        <v>?</v>
      </c>
      <c r="AF68" s="434">
        <f t="shared" si="6"/>
        <v>0</v>
      </c>
      <c r="AG68" s="72">
        <f>IF(K68=K67,0,IF(K68=K66,0,IF(K68=K65,0,IF(K68=K64,0,IF(K68=K63,0,IF(K68=K62,0,IF(K68=K61,0,1)))))))</f>
        <v>0</v>
      </c>
    </row>
    <row r="69" spans="1:33" ht="12.95" customHeight="1" thickTop="1" thickBot="1">
      <c r="A69" s="2266"/>
      <c r="B69" s="2235"/>
      <c r="C69" s="2287"/>
      <c r="D69" s="2289"/>
      <c r="E69" s="2270"/>
      <c r="F69" s="2241"/>
      <c r="G69" s="2244"/>
      <c r="H69" s="2261"/>
      <c r="I69" s="2241"/>
      <c r="J69" s="2241"/>
      <c r="K69" s="621"/>
      <c r="L69" s="622"/>
      <c r="M69" s="623"/>
      <c r="N69" s="624"/>
      <c r="O69" s="624"/>
      <c r="P69" s="1273"/>
      <c r="Q69" s="1273"/>
      <c r="R69" s="1273"/>
      <c r="S69" s="1273"/>
      <c r="T69" s="1273"/>
      <c r="U69" s="1273"/>
      <c r="V69" s="1272"/>
      <c r="W69" s="2247"/>
      <c r="X69" s="2280"/>
      <c r="Y69" s="2263"/>
      <c r="Z69" s="2258"/>
      <c r="AA69" s="2258"/>
      <c r="AB69" s="2260"/>
      <c r="AC69" s="72">
        <f>IF(M69=M68,0,IF(M69=M67,0,IF(M69=M66,0,IF(M69=M65,0,IF(M69=M64,0,IF(M69=M63,IF(M69=M62,0,IF(M69=31,0,1))))))))</f>
        <v>0</v>
      </c>
      <c r="AD69" s="72" t="s">
        <v>271</v>
      </c>
      <c r="AE69" s="72" t="str">
        <f t="shared" si="5"/>
        <v>?</v>
      </c>
      <c r="AF69" s="434">
        <f t="shared" si="6"/>
        <v>0</v>
      </c>
      <c r="AG69" s="72">
        <f>IF(K69=K68,0,IF(K69=K67,0,IF(K69=K66,0,IF(K69=K65,0,IF(K69=K64,0,IF(K69=K63,0,IF(K69=K62,0,IF(K69=K61,0,1))))))))</f>
        <v>0</v>
      </c>
    </row>
    <row r="70" spans="1:33" ht="12.95" customHeight="1" thickTop="1" thickBot="1">
      <c r="A70" s="2267"/>
      <c r="B70" s="2236"/>
      <c r="C70" s="2288"/>
      <c r="D70" s="2290"/>
      <c r="E70" s="2271"/>
      <c r="F70" s="2242"/>
      <c r="G70" s="2245"/>
      <c r="H70" s="2262"/>
      <c r="I70" s="2242"/>
      <c r="J70" s="2242"/>
      <c r="K70" s="1268"/>
      <c r="L70" s="409"/>
      <c r="M70" s="1269"/>
      <c r="N70" s="1274"/>
      <c r="O70" s="1274"/>
      <c r="P70" s="1275"/>
      <c r="Q70" s="1275"/>
      <c r="R70" s="1275"/>
      <c r="S70" s="1275"/>
      <c r="T70" s="1275"/>
      <c r="U70" s="1275"/>
      <c r="V70" s="1274"/>
      <c r="W70" s="2248"/>
      <c r="X70" s="2281"/>
      <c r="Y70" s="2264"/>
      <c r="Z70" s="2259"/>
      <c r="AA70" s="2259"/>
      <c r="AB70" s="2260"/>
      <c r="AC70" s="72">
        <f>IF(M70=M69,0,IF(M70=M68,0,IF(M70=M67,0,IF(M70=M66,0,IF(M70=M65,0,IF(M70=M64,0,IF(M70=M63,0,IF(M70=M62,0,IF(M70=M61,0,1)))))))))</f>
        <v>0</v>
      </c>
      <c r="AD70" s="72" t="s">
        <v>271</v>
      </c>
      <c r="AE70" s="72" t="str">
        <f t="shared" si="5"/>
        <v>?</v>
      </c>
      <c r="AF70" s="434">
        <f t="shared" si="6"/>
        <v>0</v>
      </c>
      <c r="AG70" s="72">
        <f>IF(K70=K69,0,IF(K70=K68,0,IF(K70=K67,0,IF(K70=K66,0,IF(K70=K65,0,IF(K70=K64,0,IF(K70=K63,0,IF(K70=K62,0,IF(K70=K61,0,1)))))))))</f>
        <v>0</v>
      </c>
    </row>
    <row r="71" spans="1:33" ht="17.25" customHeight="1" thickTop="1" thickBot="1">
      <c r="A71" s="80"/>
      <c r="B71" s="82"/>
      <c r="C71" s="184" t="s">
        <v>322</v>
      </c>
      <c r="D71" s="630"/>
      <c r="E71" s="281"/>
      <c r="F71" s="281"/>
      <c r="G71" s="82"/>
      <c r="H71" s="281"/>
      <c r="I71" s="281"/>
      <c r="J71" s="281"/>
      <c r="K71" s="297"/>
      <c r="L71" s="297"/>
      <c r="M71" s="82"/>
      <c r="N71" s="82"/>
      <c r="O71" s="82"/>
      <c r="P71" s="82"/>
      <c r="Q71" s="82"/>
      <c r="R71" s="82"/>
      <c r="S71" s="82"/>
      <c r="T71" s="82"/>
      <c r="U71" s="82"/>
      <c r="V71" s="83"/>
      <c r="W71" s="352">
        <f>SUM(W72:W591)</f>
        <v>0</v>
      </c>
      <c r="X71" s="352"/>
      <c r="Y71" s="170">
        <f>SUM(Y72:Y591)</f>
        <v>0</v>
      </c>
      <c r="Z71" s="352">
        <f>SUM(Z72:Z591)</f>
        <v>0</v>
      </c>
      <c r="AA71" s="124"/>
      <c r="AB71" s="96" t="s">
        <v>43</v>
      </c>
      <c r="AE71" s="72" t="str">
        <f t="shared" si="5"/>
        <v>?</v>
      </c>
    </row>
    <row r="72" spans="1:33" ht="12.95" customHeight="1" thickTop="1" thickBot="1">
      <c r="A72" s="2231"/>
      <c r="B72" s="2234"/>
      <c r="C72" s="2237"/>
      <c r="D72" s="2234"/>
      <c r="E72" s="2269"/>
      <c r="F72" s="2240"/>
      <c r="G72" s="2243"/>
      <c r="H72" s="2276" t="s">
        <v>755</v>
      </c>
      <c r="I72" s="2240"/>
      <c r="J72" s="2240"/>
      <c r="K72" s="295"/>
      <c r="L72" s="622"/>
      <c r="M72" s="508"/>
      <c r="N72" s="111"/>
      <c r="O72" s="111"/>
      <c r="P72" s="16"/>
      <c r="Q72" s="16"/>
      <c r="R72" s="16"/>
      <c r="S72" s="16"/>
      <c r="T72" s="16"/>
      <c r="U72" s="16"/>
      <c r="V72" s="111"/>
      <c r="W72" s="2246">
        <f>SUM(P72:V81)</f>
        <v>0</v>
      </c>
      <c r="X72" s="2246">
        <f>IF(W72&gt;0,18,0)</f>
        <v>0</v>
      </c>
      <c r="Y72" s="2272">
        <f>IF((W72-X72)&gt;=0,W72-X72,0)</f>
        <v>0</v>
      </c>
      <c r="Z72" s="2265">
        <f>IF(W72&lt;X72,W72,X72)/IF(X72=0,1,X72)</f>
        <v>0</v>
      </c>
      <c r="AA72" s="2257" t="str">
        <f>IF(Z72=1,"pe",IF(Z72&gt;0,"ne",""))</f>
        <v/>
      </c>
      <c r="AB72" s="2260"/>
      <c r="AC72" s="72">
        <v>1</v>
      </c>
      <c r="AD72" s="72" t="s">
        <v>272</v>
      </c>
      <c r="AE72" s="72" t="str">
        <f t="shared" si="5"/>
        <v>?</v>
      </c>
      <c r="AF72" s="434">
        <f>$C72</f>
        <v>0</v>
      </c>
      <c r="AG72" s="26">
        <v>1</v>
      </c>
    </row>
    <row r="73" spans="1:33" ht="12.95" customHeight="1" thickTop="1" thickBot="1">
      <c r="A73" s="2266"/>
      <c r="B73" s="2235"/>
      <c r="C73" s="2238"/>
      <c r="D73" s="2235"/>
      <c r="E73" s="2270"/>
      <c r="F73" s="2241"/>
      <c r="G73" s="2244"/>
      <c r="H73" s="2277"/>
      <c r="I73" s="2241"/>
      <c r="J73" s="2241"/>
      <c r="K73" s="1270"/>
      <c r="L73" s="622"/>
      <c r="M73" s="1271"/>
      <c r="N73" s="1272"/>
      <c r="O73" s="1272"/>
      <c r="P73" s="1273"/>
      <c r="Q73" s="1273"/>
      <c r="R73" s="1273"/>
      <c r="S73" s="1273"/>
      <c r="T73" s="1273"/>
      <c r="U73" s="1273"/>
      <c r="V73" s="1272"/>
      <c r="W73" s="2247"/>
      <c r="X73" s="2247"/>
      <c r="Y73" s="2273"/>
      <c r="Z73" s="2265"/>
      <c r="AA73" s="2258"/>
      <c r="AB73" s="2260"/>
      <c r="AC73" s="72">
        <f>IF(M73=M72,0,1)</f>
        <v>0</v>
      </c>
      <c r="AD73" s="72" t="s">
        <v>272</v>
      </c>
      <c r="AE73" s="72" t="str">
        <f t="shared" si="5"/>
        <v>?</v>
      </c>
      <c r="AF73" s="434">
        <f t="shared" ref="AF73:AF141" si="7">AF72</f>
        <v>0</v>
      </c>
      <c r="AG73" s="72">
        <f>IF(K73=K72,0,1)</f>
        <v>0</v>
      </c>
    </row>
    <row r="74" spans="1:33" ht="12.95" customHeight="1" thickTop="1" thickBot="1">
      <c r="A74" s="2266"/>
      <c r="B74" s="2235"/>
      <c r="C74" s="2238"/>
      <c r="D74" s="2235"/>
      <c r="E74" s="2270"/>
      <c r="F74" s="2241"/>
      <c r="G74" s="2244"/>
      <c r="H74" s="2261"/>
      <c r="I74" s="2241"/>
      <c r="J74" s="2241"/>
      <c r="K74" s="1270"/>
      <c r="L74" s="622"/>
      <c r="M74" s="1271"/>
      <c r="N74" s="1272"/>
      <c r="O74" s="1272"/>
      <c r="P74" s="1273"/>
      <c r="Q74" s="1273"/>
      <c r="R74" s="1273"/>
      <c r="S74" s="1273"/>
      <c r="T74" s="1273"/>
      <c r="U74" s="1273"/>
      <c r="V74" s="1272"/>
      <c r="W74" s="2247"/>
      <c r="X74" s="2247"/>
      <c r="Y74" s="2273"/>
      <c r="Z74" s="2265"/>
      <c r="AA74" s="2258"/>
      <c r="AB74" s="2260"/>
      <c r="AC74" s="72">
        <f>IF(M74=M73,0,IF(M74=M72,0,1))</f>
        <v>0</v>
      </c>
      <c r="AD74" s="72" t="s">
        <v>272</v>
      </c>
      <c r="AE74" s="72" t="str">
        <f t="shared" si="5"/>
        <v>?</v>
      </c>
      <c r="AF74" s="434">
        <f t="shared" si="7"/>
        <v>0</v>
      </c>
      <c r="AG74" s="72">
        <f>IF(K74=K73,0,IF(K74=K72,0,1))</f>
        <v>0</v>
      </c>
    </row>
    <row r="75" spans="1:33" ht="12.95" customHeight="1" thickTop="1" thickBot="1">
      <c r="A75" s="2266"/>
      <c r="B75" s="2235"/>
      <c r="C75" s="2238"/>
      <c r="D75" s="2235"/>
      <c r="E75" s="2270"/>
      <c r="F75" s="2241"/>
      <c r="G75" s="2244"/>
      <c r="H75" s="2261"/>
      <c r="I75" s="2241"/>
      <c r="J75" s="2241"/>
      <c r="K75" s="1270"/>
      <c r="L75" s="622"/>
      <c r="M75" s="1271"/>
      <c r="N75" s="1272"/>
      <c r="O75" s="1272"/>
      <c r="P75" s="1273"/>
      <c r="Q75" s="1273"/>
      <c r="R75" s="1273"/>
      <c r="S75" s="1273"/>
      <c r="T75" s="1273"/>
      <c r="U75" s="1273"/>
      <c r="V75" s="1272"/>
      <c r="W75" s="2247"/>
      <c r="X75" s="2247"/>
      <c r="Y75" s="2273"/>
      <c r="Z75" s="2265"/>
      <c r="AA75" s="2258"/>
      <c r="AB75" s="2260"/>
      <c r="AC75" s="72">
        <f>IF(M75=M74,0,IF(M75=M73,0,IF(M75=M72,0,1)))</f>
        <v>0</v>
      </c>
      <c r="AD75" s="72" t="s">
        <v>272</v>
      </c>
      <c r="AE75" s="72" t="str">
        <f t="shared" si="5"/>
        <v>?</v>
      </c>
      <c r="AF75" s="434">
        <f t="shared" si="7"/>
        <v>0</v>
      </c>
      <c r="AG75" s="72">
        <f>IF(K75=K74,0,IF(K75=K73,0,IF(K75=K72,0,1)))</f>
        <v>0</v>
      </c>
    </row>
    <row r="76" spans="1:33" ht="12.95" customHeight="1" thickTop="1" thickBot="1">
      <c r="A76" s="2266"/>
      <c r="B76" s="2235"/>
      <c r="C76" s="2238"/>
      <c r="D76" s="2235"/>
      <c r="E76" s="2270"/>
      <c r="F76" s="2241"/>
      <c r="G76" s="2244"/>
      <c r="H76" s="2261"/>
      <c r="I76" s="2241"/>
      <c r="J76" s="2241"/>
      <c r="K76" s="1270"/>
      <c r="L76" s="622"/>
      <c r="M76" s="1271"/>
      <c r="N76" s="1272"/>
      <c r="O76" s="1272"/>
      <c r="P76" s="1273"/>
      <c r="Q76" s="1273"/>
      <c r="R76" s="1273"/>
      <c r="S76" s="1273"/>
      <c r="T76" s="1273"/>
      <c r="U76" s="1273"/>
      <c r="V76" s="1272"/>
      <c r="W76" s="2247"/>
      <c r="X76" s="2247"/>
      <c r="Y76" s="2273"/>
      <c r="Z76" s="2265"/>
      <c r="AA76" s="2258"/>
      <c r="AB76" s="2260"/>
      <c r="AC76" s="72">
        <f>IF(M76=M75,0,IF(M76=M74,0,IF(M76=M73,0,IF(M76=M72,0,1))))</f>
        <v>0</v>
      </c>
      <c r="AD76" s="72" t="s">
        <v>272</v>
      </c>
      <c r="AE76" s="72" t="str">
        <f t="shared" si="5"/>
        <v>?</v>
      </c>
      <c r="AF76" s="434">
        <f>AF75</f>
        <v>0</v>
      </c>
      <c r="AG76" s="72">
        <f>IF(K76=K75,0,IF(K76=K74,0,IF(K76=K73,0,IF(K76=K72,0,1))))</f>
        <v>0</v>
      </c>
    </row>
    <row r="77" spans="1:33" ht="12.95" customHeight="1" thickTop="1" thickBot="1">
      <c r="A77" s="2266"/>
      <c r="B77" s="2235"/>
      <c r="C77" s="2238"/>
      <c r="D77" s="2235"/>
      <c r="E77" s="2270"/>
      <c r="F77" s="2241"/>
      <c r="G77" s="2244"/>
      <c r="H77" s="2261"/>
      <c r="I77" s="2241"/>
      <c r="J77" s="2241"/>
      <c r="K77" s="1270"/>
      <c r="L77" s="622"/>
      <c r="M77" s="1271"/>
      <c r="N77" s="1272"/>
      <c r="O77" s="1272"/>
      <c r="P77" s="1273"/>
      <c r="Q77" s="1273"/>
      <c r="R77" s="1273"/>
      <c r="S77" s="1273"/>
      <c r="T77" s="1273"/>
      <c r="U77" s="1273"/>
      <c r="V77" s="1272"/>
      <c r="W77" s="2247"/>
      <c r="X77" s="2247"/>
      <c r="Y77" s="2273"/>
      <c r="Z77" s="2265"/>
      <c r="AA77" s="2258"/>
      <c r="AB77" s="2260"/>
      <c r="AC77" s="72">
        <f>IF(M77=M76,0,IF(M77=M75,0,IF(M77=M74,0,IF(M77=M73,0,IF(M77=M72,0,1)))))</f>
        <v>0</v>
      </c>
      <c r="AD77" s="72" t="s">
        <v>272</v>
      </c>
      <c r="AE77" s="72" t="str">
        <f t="shared" si="5"/>
        <v>?</v>
      </c>
      <c r="AF77" s="434">
        <f t="shared" si="7"/>
        <v>0</v>
      </c>
      <c r="AG77" s="72">
        <f>IF(K77=K76,0,IF(K77=K75,0,IF(K77=K74,0,IF(K77=K73,0,IF(K77=K72,0,1)))))</f>
        <v>0</v>
      </c>
    </row>
    <row r="78" spans="1:33" ht="12.95" customHeight="1" thickTop="1" thickBot="1">
      <c r="A78" s="2266"/>
      <c r="B78" s="2235"/>
      <c r="C78" s="2238"/>
      <c r="D78" s="2235"/>
      <c r="E78" s="2270"/>
      <c r="F78" s="2241"/>
      <c r="G78" s="2244"/>
      <c r="H78" s="2261"/>
      <c r="I78" s="2241"/>
      <c r="J78" s="2241"/>
      <c r="K78" s="1270"/>
      <c r="L78" s="622"/>
      <c r="M78" s="1271"/>
      <c r="N78" s="1272"/>
      <c r="O78" s="1272"/>
      <c r="P78" s="1273"/>
      <c r="Q78" s="1273"/>
      <c r="R78" s="1273"/>
      <c r="S78" s="1273"/>
      <c r="T78" s="1273"/>
      <c r="U78" s="1273"/>
      <c r="V78" s="1272"/>
      <c r="W78" s="2247"/>
      <c r="X78" s="2247"/>
      <c r="Y78" s="2263" t="str">
        <f>IF(Y72&gt;9,"Błąd","")</f>
        <v/>
      </c>
      <c r="Z78" s="2265"/>
      <c r="AA78" s="2258"/>
      <c r="AB78" s="2260"/>
      <c r="AC78" s="72">
        <f>IF(M78=M77,0,IF(M78=M76,0,IF(M78=M75,0,IF(M78=M74,0,IF(M78=M73,0,IF(M78=M72,0,1))))))</f>
        <v>0</v>
      </c>
      <c r="AD78" s="72" t="s">
        <v>272</v>
      </c>
      <c r="AE78" s="72" t="str">
        <f t="shared" si="5"/>
        <v>?</v>
      </c>
      <c r="AF78" s="434">
        <f t="shared" si="7"/>
        <v>0</v>
      </c>
      <c r="AG78" s="72">
        <f>IF(K78=K77,0,IF(K78=K76,0,IF(K78=K75,0,IF(K78=K74,0,IF(K78=K73,0,IF(K78=K72,0,1))))))</f>
        <v>0</v>
      </c>
    </row>
    <row r="79" spans="1:33" ht="12.95" customHeight="1" thickTop="1" thickBot="1">
      <c r="A79" s="2266"/>
      <c r="B79" s="2235"/>
      <c r="C79" s="2238"/>
      <c r="D79" s="2235"/>
      <c r="E79" s="2270"/>
      <c r="F79" s="2241"/>
      <c r="G79" s="2244"/>
      <c r="H79" s="2261"/>
      <c r="I79" s="2241"/>
      <c r="J79" s="2241"/>
      <c r="K79" s="1270"/>
      <c r="L79" s="622"/>
      <c r="M79" s="1271"/>
      <c r="N79" s="1272"/>
      <c r="O79" s="1272"/>
      <c r="P79" s="1273"/>
      <c r="Q79" s="1273"/>
      <c r="R79" s="1273"/>
      <c r="S79" s="1273"/>
      <c r="T79" s="1273"/>
      <c r="U79" s="1273"/>
      <c r="V79" s="1272"/>
      <c r="W79" s="2247"/>
      <c r="X79" s="2247"/>
      <c r="Y79" s="2263"/>
      <c r="Z79" s="2265"/>
      <c r="AA79" s="2258"/>
      <c r="AB79" s="2260"/>
      <c r="AC79" s="72">
        <f>IF(M79=M78,0,IF(M79=M77,0,IF(M79=M76,0,IF(M79=M75,0,IF(M79=M74,0,IF(M79=M73,0,IF(M79=M72,0,1)))))))</f>
        <v>0</v>
      </c>
      <c r="AD79" s="72" t="s">
        <v>272</v>
      </c>
      <c r="AE79" s="72" t="str">
        <f t="shared" si="5"/>
        <v>?</v>
      </c>
      <c r="AF79" s="434">
        <f>AF76</f>
        <v>0</v>
      </c>
      <c r="AG79" s="72">
        <f>IF(K79=K78,0,IF(K79=K77,0,IF(K79=K76,0,IF(K79=K75,0,IF(K79=K74,0,IF(K79=K73,0,IF(K79=K72,0,1)))))))</f>
        <v>0</v>
      </c>
    </row>
    <row r="80" spans="1:33" ht="12.95" customHeight="1" thickTop="1" thickBot="1">
      <c r="A80" s="2266"/>
      <c r="B80" s="2235"/>
      <c r="C80" s="2238"/>
      <c r="D80" s="2235"/>
      <c r="E80" s="2270"/>
      <c r="F80" s="2241"/>
      <c r="G80" s="2244"/>
      <c r="H80" s="2261"/>
      <c r="I80" s="2241"/>
      <c r="J80" s="2241"/>
      <c r="K80" s="1270"/>
      <c r="L80" s="622"/>
      <c r="M80" s="1271"/>
      <c r="N80" s="1272"/>
      <c r="O80" s="1272"/>
      <c r="P80" s="1273"/>
      <c r="Q80" s="1273"/>
      <c r="R80" s="1273"/>
      <c r="S80" s="1273"/>
      <c r="T80" s="1273"/>
      <c r="U80" s="1273"/>
      <c r="V80" s="1272"/>
      <c r="W80" s="2247"/>
      <c r="X80" s="2247"/>
      <c r="Y80" s="2263"/>
      <c r="Z80" s="2265"/>
      <c r="AA80" s="2258"/>
      <c r="AB80" s="2260"/>
      <c r="AC80" s="72">
        <f>IF(M80=M79,0,IF(M80=M78,0,IF(M80=M77,0,IF(M80=M76,0,IF(M80=M75,0,IF(M80=M74,0,IF(M80=M73,0,IF(M80=31,0,1))))))))</f>
        <v>0</v>
      </c>
      <c r="AD80" s="72" t="s">
        <v>272</v>
      </c>
      <c r="AE80" s="72" t="str">
        <f t="shared" si="5"/>
        <v>?</v>
      </c>
      <c r="AF80" s="434">
        <f t="shared" si="7"/>
        <v>0</v>
      </c>
      <c r="AG80" s="72">
        <f>IF(K80=K79,0,IF(K80=K78,0,IF(K80=K77,0,IF(K80=K76,0,IF(K80=K75,0,IF(K80=K74,0,IF(K80=K73,0,IF(K80=K72,0,1))))))))</f>
        <v>0</v>
      </c>
    </row>
    <row r="81" spans="1:33" ht="12.95" customHeight="1" thickTop="1" thickBot="1">
      <c r="A81" s="2267"/>
      <c r="B81" s="2236"/>
      <c r="C81" s="2239"/>
      <c r="D81" s="2236"/>
      <c r="E81" s="2271"/>
      <c r="F81" s="2242"/>
      <c r="G81" s="2245"/>
      <c r="H81" s="2262"/>
      <c r="I81" s="2242"/>
      <c r="J81" s="2242"/>
      <c r="K81" s="1268"/>
      <c r="L81" s="410"/>
      <c r="M81" s="1269"/>
      <c r="N81" s="1274"/>
      <c r="O81" s="1274"/>
      <c r="P81" s="1275"/>
      <c r="Q81" s="1275"/>
      <c r="R81" s="1275"/>
      <c r="S81" s="1275"/>
      <c r="T81" s="1275"/>
      <c r="U81" s="1275"/>
      <c r="V81" s="1274"/>
      <c r="W81" s="2248"/>
      <c r="X81" s="2248"/>
      <c r="Y81" s="2264"/>
      <c r="Z81" s="2265"/>
      <c r="AA81" s="2259"/>
      <c r="AB81" s="2260"/>
      <c r="AC81" s="72">
        <f>IF(M81=M80,0,IF(M81=M79,0,IF(M81=M78,0,IF(M81=M77,0,IF(M81=M76,0,IF(M81=M75,0,IF(M81=M74,0,IF(M81=M73,0,IF(M81=M72,0,1)))))))))</f>
        <v>0</v>
      </c>
      <c r="AD81" s="72" t="s">
        <v>272</v>
      </c>
      <c r="AE81" s="72" t="str">
        <f t="shared" si="5"/>
        <v>?</v>
      </c>
      <c r="AF81" s="434">
        <f t="shared" si="7"/>
        <v>0</v>
      </c>
      <c r="AG81" s="72">
        <f>IF(K81=K80,0,IF(K81=K79,0,IF(K81=K78,0,IF(K81=K77,0,IF(K81=K76,0,IF(K81=K75,0,IF(K81=K74,0,IF(K81=K73,0,IF(K81=K72,0,1)))))))))</f>
        <v>0</v>
      </c>
    </row>
    <row r="82" spans="1:33" ht="12.95" customHeight="1" thickTop="1" thickBot="1">
      <c r="A82" s="2231"/>
      <c r="B82" s="2234"/>
      <c r="C82" s="2237"/>
      <c r="D82" s="2234"/>
      <c r="E82" s="2269"/>
      <c r="F82" s="2240"/>
      <c r="G82" s="2243"/>
      <c r="H82" s="2276" t="s">
        <v>755</v>
      </c>
      <c r="I82" s="2240"/>
      <c r="J82" s="2240"/>
      <c r="K82" s="295"/>
      <c r="L82" s="408"/>
      <c r="M82" s="508"/>
      <c r="N82" s="111"/>
      <c r="O82" s="111"/>
      <c r="P82" s="16"/>
      <c r="Q82" s="16"/>
      <c r="R82" s="16"/>
      <c r="S82" s="16"/>
      <c r="T82" s="16"/>
      <c r="U82" s="16"/>
      <c r="V82" s="111"/>
      <c r="W82" s="2246">
        <f>SUM(P82:V91)</f>
        <v>0</v>
      </c>
      <c r="X82" s="2246">
        <f>IF(W82&gt;0,18,0)</f>
        <v>0</v>
      </c>
      <c r="Y82" s="2272">
        <f>IF((W82-X82)&gt;=0,W82-X82,0)</f>
        <v>0</v>
      </c>
      <c r="Z82" s="2265">
        <f>IF(W82&lt;X82,W82,X82)/IF(X82=0,1,X82)</f>
        <v>0</v>
      </c>
      <c r="AA82" s="2257" t="str">
        <f>IF(Z82=1,"pe",IF(Z82&gt;0,"ne",""))</f>
        <v/>
      </c>
      <c r="AB82" s="2260"/>
      <c r="AC82" s="72">
        <v>1</v>
      </c>
      <c r="AD82" s="72" t="s">
        <v>272</v>
      </c>
      <c r="AE82" s="72" t="str">
        <f t="shared" si="5"/>
        <v>?</v>
      </c>
      <c r="AF82" s="434">
        <f>$C82</f>
        <v>0</v>
      </c>
      <c r="AG82" s="26">
        <v>1</v>
      </c>
    </row>
    <row r="83" spans="1:33" ht="12.95" customHeight="1" thickTop="1" thickBot="1">
      <c r="A83" s="2231"/>
      <c r="B83" s="2235"/>
      <c r="C83" s="2238"/>
      <c r="D83" s="2235"/>
      <c r="E83" s="2270"/>
      <c r="F83" s="2241"/>
      <c r="G83" s="2244"/>
      <c r="H83" s="2277"/>
      <c r="I83" s="2241"/>
      <c r="J83" s="2241"/>
      <c r="K83" s="1270"/>
      <c r="L83" s="622"/>
      <c r="M83" s="1271"/>
      <c r="N83" s="1272"/>
      <c r="O83" s="1272"/>
      <c r="P83" s="1273"/>
      <c r="Q83" s="1273"/>
      <c r="R83" s="1273"/>
      <c r="S83" s="1273"/>
      <c r="T83" s="1273"/>
      <c r="U83" s="1273"/>
      <c r="V83" s="1272"/>
      <c r="W83" s="2247"/>
      <c r="X83" s="2247"/>
      <c r="Y83" s="2273"/>
      <c r="Z83" s="2265"/>
      <c r="AA83" s="2258"/>
      <c r="AB83" s="2260"/>
      <c r="AC83" s="72">
        <f>IF(M83=M82,0,1)</f>
        <v>0</v>
      </c>
      <c r="AD83" s="72" t="s">
        <v>272</v>
      </c>
      <c r="AE83" s="72" t="str">
        <f t="shared" si="5"/>
        <v>?</v>
      </c>
      <c r="AF83" s="434">
        <f t="shared" si="7"/>
        <v>0</v>
      </c>
      <c r="AG83" s="72">
        <f>IF(K83=K82,0,1)</f>
        <v>0</v>
      </c>
    </row>
    <row r="84" spans="1:33" ht="12.95" customHeight="1" thickTop="1" thickBot="1">
      <c r="A84" s="2231"/>
      <c r="B84" s="2235"/>
      <c r="C84" s="2238"/>
      <c r="D84" s="2235"/>
      <c r="E84" s="2270"/>
      <c r="F84" s="2241"/>
      <c r="G84" s="2244"/>
      <c r="H84" s="2261"/>
      <c r="I84" s="2241"/>
      <c r="J84" s="2241"/>
      <c r="K84" s="1270"/>
      <c r="L84" s="622"/>
      <c r="M84" s="1271"/>
      <c r="N84" s="1272"/>
      <c r="O84" s="1272"/>
      <c r="P84" s="1273"/>
      <c r="Q84" s="1273"/>
      <c r="R84" s="1273"/>
      <c r="S84" s="1273"/>
      <c r="T84" s="1273"/>
      <c r="U84" s="1273"/>
      <c r="V84" s="1272"/>
      <c r="W84" s="2247"/>
      <c r="X84" s="2247"/>
      <c r="Y84" s="2273"/>
      <c r="Z84" s="2265"/>
      <c r="AA84" s="2258"/>
      <c r="AB84" s="2260"/>
      <c r="AC84" s="72">
        <f>IF(M84=M83,0,IF(M84=M82,0,1))</f>
        <v>0</v>
      </c>
      <c r="AD84" s="72" t="s">
        <v>272</v>
      </c>
      <c r="AE84" s="72" t="str">
        <f t="shared" si="5"/>
        <v>?</v>
      </c>
      <c r="AF84" s="434">
        <f t="shared" si="7"/>
        <v>0</v>
      </c>
      <c r="AG84" s="72">
        <f>IF(K84=K83,0,IF(K84=K82,0,1))</f>
        <v>0</v>
      </c>
    </row>
    <row r="85" spans="1:33" ht="12.95" customHeight="1" thickTop="1" thickBot="1">
      <c r="A85" s="2231"/>
      <c r="B85" s="2235"/>
      <c r="C85" s="2238"/>
      <c r="D85" s="2235"/>
      <c r="E85" s="2270"/>
      <c r="F85" s="2241"/>
      <c r="G85" s="2244"/>
      <c r="H85" s="2261"/>
      <c r="I85" s="2241"/>
      <c r="J85" s="2241"/>
      <c r="K85" s="1270"/>
      <c r="L85" s="622"/>
      <c r="M85" s="1271"/>
      <c r="N85" s="1272"/>
      <c r="O85" s="1272"/>
      <c r="P85" s="1273"/>
      <c r="Q85" s="1273"/>
      <c r="R85" s="1273"/>
      <c r="S85" s="1273"/>
      <c r="T85" s="1273"/>
      <c r="U85" s="1273"/>
      <c r="V85" s="1272"/>
      <c r="W85" s="2247"/>
      <c r="X85" s="2247"/>
      <c r="Y85" s="2273"/>
      <c r="Z85" s="2265"/>
      <c r="AA85" s="2258"/>
      <c r="AB85" s="2260"/>
      <c r="AC85" s="72">
        <f>IF(M85=M84,0,IF(M85=M83,0,IF(M85=M82,0,1)))</f>
        <v>0</v>
      </c>
      <c r="AD85" s="72" t="s">
        <v>272</v>
      </c>
      <c r="AE85" s="72" t="str">
        <f t="shared" si="5"/>
        <v>?</v>
      </c>
      <c r="AF85" s="434">
        <f t="shared" si="7"/>
        <v>0</v>
      </c>
      <c r="AG85" s="72">
        <f>IF(K85=K84,0,IF(K85=K83,0,IF(K85=K82,0,1)))</f>
        <v>0</v>
      </c>
    </row>
    <row r="86" spans="1:33" ht="12.95" customHeight="1" thickTop="1" thickBot="1">
      <c r="A86" s="2231"/>
      <c r="B86" s="2235"/>
      <c r="C86" s="2238"/>
      <c r="D86" s="2235"/>
      <c r="E86" s="2270"/>
      <c r="F86" s="2241"/>
      <c r="G86" s="2244"/>
      <c r="H86" s="2261"/>
      <c r="I86" s="2241"/>
      <c r="J86" s="2241"/>
      <c r="K86" s="1270"/>
      <c r="L86" s="622"/>
      <c r="M86" s="1271"/>
      <c r="N86" s="1272"/>
      <c r="O86" s="1272"/>
      <c r="P86" s="1273"/>
      <c r="Q86" s="1273"/>
      <c r="R86" s="1273"/>
      <c r="S86" s="1273"/>
      <c r="T86" s="1273"/>
      <c r="U86" s="1273"/>
      <c r="V86" s="1272"/>
      <c r="W86" s="2247"/>
      <c r="X86" s="2247"/>
      <c r="Y86" s="2273"/>
      <c r="Z86" s="2265"/>
      <c r="AA86" s="2258"/>
      <c r="AB86" s="2260"/>
      <c r="AC86" s="72">
        <f>IF(M86=M85,0,IF(M86=M84,0,IF(M86=M83,0,IF(M86=M82,0,1))))</f>
        <v>0</v>
      </c>
      <c r="AD86" s="72" t="s">
        <v>272</v>
      </c>
      <c r="AE86" s="72" t="str">
        <f t="shared" si="5"/>
        <v>?</v>
      </c>
      <c r="AF86" s="434">
        <f>AF85</f>
        <v>0</v>
      </c>
      <c r="AG86" s="72">
        <f>IF(K86=K85,0,IF(K86=K84,0,IF(K86=K83,0,IF(K86=K82,0,1))))</f>
        <v>0</v>
      </c>
    </row>
    <row r="87" spans="1:33" ht="12.95" customHeight="1" thickTop="1" thickBot="1">
      <c r="A87" s="2231"/>
      <c r="B87" s="2235"/>
      <c r="C87" s="2238"/>
      <c r="D87" s="2235"/>
      <c r="E87" s="2270"/>
      <c r="F87" s="2241"/>
      <c r="G87" s="2244"/>
      <c r="H87" s="2261"/>
      <c r="I87" s="2241"/>
      <c r="J87" s="2241"/>
      <c r="K87" s="1270"/>
      <c r="L87" s="622"/>
      <c r="M87" s="1271"/>
      <c r="N87" s="1272"/>
      <c r="O87" s="1272"/>
      <c r="P87" s="1273"/>
      <c r="Q87" s="1273"/>
      <c r="R87" s="1273"/>
      <c r="S87" s="1273"/>
      <c r="T87" s="1273"/>
      <c r="U87" s="1273"/>
      <c r="V87" s="1272"/>
      <c r="W87" s="2247"/>
      <c r="X87" s="2247"/>
      <c r="Y87" s="2273"/>
      <c r="Z87" s="2265"/>
      <c r="AA87" s="2258"/>
      <c r="AB87" s="2260"/>
      <c r="AC87" s="72">
        <f>IF(M87=M86,0,IF(M87=M85,0,IF(M87=M84,0,IF(M87=M83,0,IF(M87=M82,0,1)))))</f>
        <v>0</v>
      </c>
      <c r="AD87" s="72" t="s">
        <v>272</v>
      </c>
      <c r="AE87" s="72" t="str">
        <f t="shared" si="5"/>
        <v>?</v>
      </c>
      <c r="AF87" s="434">
        <f t="shared" si="7"/>
        <v>0</v>
      </c>
      <c r="AG87" s="72">
        <f>IF(K87=K86,0,IF(K87=K85,0,IF(K87=K84,0,IF(K87=K83,0,IF(K87=K82,0,1)))))</f>
        <v>0</v>
      </c>
    </row>
    <row r="88" spans="1:33" ht="12.95" customHeight="1" thickTop="1" thickBot="1">
      <c r="A88" s="2231"/>
      <c r="B88" s="2235"/>
      <c r="C88" s="2238"/>
      <c r="D88" s="2235"/>
      <c r="E88" s="2270"/>
      <c r="F88" s="2241"/>
      <c r="G88" s="2244"/>
      <c r="H88" s="2261"/>
      <c r="I88" s="2241"/>
      <c r="J88" s="2241"/>
      <c r="K88" s="1270"/>
      <c r="L88" s="622"/>
      <c r="M88" s="1271"/>
      <c r="N88" s="1272"/>
      <c r="O88" s="1272"/>
      <c r="P88" s="1273"/>
      <c r="Q88" s="1273"/>
      <c r="R88" s="1273"/>
      <c r="S88" s="1273"/>
      <c r="T88" s="1273"/>
      <c r="U88" s="1273"/>
      <c r="V88" s="1272"/>
      <c r="W88" s="2247"/>
      <c r="X88" s="2247"/>
      <c r="Y88" s="2263" t="str">
        <f>IF(Y82&gt;9,"Błąd","")</f>
        <v/>
      </c>
      <c r="Z88" s="2265"/>
      <c r="AA88" s="2258"/>
      <c r="AB88" s="2260"/>
      <c r="AC88" s="72">
        <f>IF(M88=M87,0,IF(M88=M86,0,IF(M88=M85,0,IF(M88=M84,0,IF(M88=M83,0,IF(M88=M82,0,1))))))</f>
        <v>0</v>
      </c>
      <c r="AD88" s="72" t="s">
        <v>272</v>
      </c>
      <c r="AE88" s="72" t="str">
        <f t="shared" si="5"/>
        <v>?</v>
      </c>
      <c r="AF88" s="434">
        <f t="shared" si="7"/>
        <v>0</v>
      </c>
      <c r="AG88" s="72">
        <f>IF(K88=K87,0,IF(K88=K86,0,IF(K88=K85,0,IF(K88=K84,0,IF(K88=K83,0,IF(K88=K82,0,1))))))</f>
        <v>0</v>
      </c>
    </row>
    <row r="89" spans="1:33" ht="12.95" customHeight="1" thickTop="1" thickBot="1">
      <c r="A89" s="2231"/>
      <c r="B89" s="2235"/>
      <c r="C89" s="2238"/>
      <c r="D89" s="2235"/>
      <c r="E89" s="2270"/>
      <c r="F89" s="2241"/>
      <c r="G89" s="2244"/>
      <c r="H89" s="2261"/>
      <c r="I89" s="2241"/>
      <c r="J89" s="2241"/>
      <c r="K89" s="1270"/>
      <c r="L89" s="622"/>
      <c r="M89" s="1271"/>
      <c r="N89" s="1272"/>
      <c r="O89" s="1272"/>
      <c r="P89" s="1273"/>
      <c r="Q89" s="1273"/>
      <c r="R89" s="1273"/>
      <c r="S89" s="1273"/>
      <c r="T89" s="1273"/>
      <c r="U89" s="1273"/>
      <c r="V89" s="1272"/>
      <c r="W89" s="2247"/>
      <c r="X89" s="2247"/>
      <c r="Y89" s="2263"/>
      <c r="Z89" s="2265"/>
      <c r="AA89" s="2258"/>
      <c r="AB89" s="2260"/>
      <c r="AC89" s="72">
        <f>IF(M89=M88,0,IF(M89=M87,0,IF(M89=M86,0,IF(M89=M85,0,IF(M89=M84,0,IF(M89=M83,0,IF(M89=M82,0,1)))))))</f>
        <v>0</v>
      </c>
      <c r="AD89" s="72" t="s">
        <v>272</v>
      </c>
      <c r="AE89" s="72" t="str">
        <f t="shared" si="5"/>
        <v>?</v>
      </c>
      <c r="AF89" s="434">
        <f>AF86</f>
        <v>0</v>
      </c>
      <c r="AG89" s="72">
        <f>IF(K89=K88,0,IF(K89=K87,0,IF(K89=K86,0,IF(K89=K85,0,IF(K89=K84,0,IF(K89=K83,0,IF(K89=K82,0,1)))))))</f>
        <v>0</v>
      </c>
    </row>
    <row r="90" spans="1:33" ht="12.95" customHeight="1" thickTop="1" thickBot="1">
      <c r="A90" s="2231"/>
      <c r="B90" s="2235"/>
      <c r="C90" s="2238"/>
      <c r="D90" s="2235"/>
      <c r="E90" s="2270"/>
      <c r="F90" s="2241"/>
      <c r="G90" s="2244"/>
      <c r="H90" s="2261"/>
      <c r="I90" s="2241"/>
      <c r="J90" s="2241"/>
      <c r="K90" s="1270"/>
      <c r="L90" s="622"/>
      <c r="M90" s="1271"/>
      <c r="N90" s="1272"/>
      <c r="O90" s="1272"/>
      <c r="P90" s="1273"/>
      <c r="Q90" s="1273"/>
      <c r="R90" s="1273"/>
      <c r="S90" s="1273"/>
      <c r="T90" s="1273"/>
      <c r="U90" s="1273"/>
      <c r="V90" s="1272"/>
      <c r="W90" s="2247"/>
      <c r="X90" s="2247"/>
      <c r="Y90" s="2263"/>
      <c r="Z90" s="2265"/>
      <c r="AA90" s="2258"/>
      <c r="AB90" s="2260"/>
      <c r="AC90" s="72">
        <f>IF(M90=M89,0,IF(M90=M88,0,IF(M90=M87,0,IF(M90=M86,0,IF(M90=M85,0,IF(M90=M84,0,IF(M90=M83,0,IF(M90=31,0,1))))))))</f>
        <v>0</v>
      </c>
      <c r="AD90" s="72" t="s">
        <v>272</v>
      </c>
      <c r="AE90" s="72" t="str">
        <f t="shared" si="5"/>
        <v>?</v>
      </c>
      <c r="AF90" s="434">
        <f t="shared" si="7"/>
        <v>0</v>
      </c>
      <c r="AG90" s="72">
        <f>IF(K90=K89,0,IF(K90=K88,0,IF(K90=K87,0,IF(K90=K86,0,IF(K90=K85,0,IF(K90=K84,0,IF(K90=K83,0,IF(K90=K82,0,1))))))))</f>
        <v>0</v>
      </c>
    </row>
    <row r="91" spans="1:33" ht="12.95" customHeight="1" thickTop="1" thickBot="1">
      <c r="A91" s="2231"/>
      <c r="B91" s="2236"/>
      <c r="C91" s="2239"/>
      <c r="D91" s="2236"/>
      <c r="E91" s="2271"/>
      <c r="F91" s="2242"/>
      <c r="G91" s="2245"/>
      <c r="H91" s="2262"/>
      <c r="I91" s="2242"/>
      <c r="J91" s="2242"/>
      <c r="K91" s="1268"/>
      <c r="L91" s="410"/>
      <c r="M91" s="1269"/>
      <c r="N91" s="1274"/>
      <c r="O91" s="1274"/>
      <c r="P91" s="1275"/>
      <c r="Q91" s="1275"/>
      <c r="R91" s="1275"/>
      <c r="S91" s="1275"/>
      <c r="T91" s="1275"/>
      <c r="U91" s="1275"/>
      <c r="V91" s="1274"/>
      <c r="W91" s="2248"/>
      <c r="X91" s="2248"/>
      <c r="Y91" s="2264"/>
      <c r="Z91" s="2265"/>
      <c r="AA91" s="2259"/>
      <c r="AB91" s="2260"/>
      <c r="AC91" s="72">
        <f>IF(M91=M90,0,IF(M91=M89,0,IF(M91=M88,0,IF(M91=M87,0,IF(M91=M86,0,IF(M91=M85,0,IF(M91=M84,0,IF(M91=M83,0,IF(M91=M82,0,1)))))))))</f>
        <v>0</v>
      </c>
      <c r="AD91" s="72" t="s">
        <v>272</v>
      </c>
      <c r="AE91" s="72" t="str">
        <f t="shared" si="5"/>
        <v>?</v>
      </c>
      <c r="AF91" s="434">
        <f t="shared" si="7"/>
        <v>0</v>
      </c>
      <c r="AG91" s="72">
        <f>IF(K91=K90,0,IF(K91=K89,0,IF(K91=K88,0,IF(K91=K87,0,IF(K91=K86,0,IF(K91=K85,0,IF(K91=K84,0,IF(K91=K83,0,IF(K91=K82,0,1)))))))))</f>
        <v>0</v>
      </c>
    </row>
    <row r="92" spans="1:33" ht="12.95" customHeight="1" thickTop="1" thickBot="1">
      <c r="A92" s="2231"/>
      <c r="B92" s="2234"/>
      <c r="C92" s="2237"/>
      <c r="D92" s="2234"/>
      <c r="E92" s="2269"/>
      <c r="F92" s="2240"/>
      <c r="G92" s="2243"/>
      <c r="H92" s="2276" t="s">
        <v>755</v>
      </c>
      <c r="I92" s="2240"/>
      <c r="J92" s="2240"/>
      <c r="K92" s="295"/>
      <c r="L92" s="408"/>
      <c r="M92" s="508"/>
      <c r="N92" s="111"/>
      <c r="O92" s="111"/>
      <c r="P92" s="16"/>
      <c r="Q92" s="16"/>
      <c r="R92" s="16"/>
      <c r="S92" s="16"/>
      <c r="T92" s="16"/>
      <c r="U92" s="16"/>
      <c r="V92" s="111"/>
      <c r="W92" s="2246">
        <f>SUM(P92:V101)</f>
        <v>0</v>
      </c>
      <c r="X92" s="2246">
        <f>IF(W92&gt;0,18,0)</f>
        <v>0</v>
      </c>
      <c r="Y92" s="2272">
        <f>IF((W92-X92)&gt;=0,W92-X92,0)</f>
        <v>0</v>
      </c>
      <c r="Z92" s="2265">
        <f>IF(W92&lt;X92,W92,X92)/IF(X92=0,1,X92)</f>
        <v>0</v>
      </c>
      <c r="AA92" s="2257" t="str">
        <f>IF(Z92=1,"pe",IF(Z92&gt;0,"ne",""))</f>
        <v/>
      </c>
      <c r="AB92" s="2260"/>
      <c r="AC92" s="72">
        <v>1</v>
      </c>
      <c r="AD92" s="72" t="s">
        <v>272</v>
      </c>
      <c r="AE92" s="72" t="str">
        <f t="shared" si="5"/>
        <v>?</v>
      </c>
      <c r="AF92" s="434">
        <f>$C92</f>
        <v>0</v>
      </c>
      <c r="AG92" s="26">
        <v>1</v>
      </c>
    </row>
    <row r="93" spans="1:33" ht="12.95" customHeight="1" thickTop="1" thickBot="1">
      <c r="A93" s="2231"/>
      <c r="B93" s="2235"/>
      <c r="C93" s="2238"/>
      <c r="D93" s="2235"/>
      <c r="E93" s="2270"/>
      <c r="F93" s="2241"/>
      <c r="G93" s="2244"/>
      <c r="H93" s="2277"/>
      <c r="I93" s="2241"/>
      <c r="J93" s="2241"/>
      <c r="K93" s="1270"/>
      <c r="L93" s="622"/>
      <c r="M93" s="1271"/>
      <c r="N93" s="1272"/>
      <c r="O93" s="1272"/>
      <c r="P93" s="1273"/>
      <c r="Q93" s="1273"/>
      <c r="R93" s="1273"/>
      <c r="S93" s="1273"/>
      <c r="T93" s="1273"/>
      <c r="U93" s="1273"/>
      <c r="V93" s="1272"/>
      <c r="W93" s="2247"/>
      <c r="X93" s="2247"/>
      <c r="Y93" s="2273"/>
      <c r="Z93" s="2265"/>
      <c r="AA93" s="2258"/>
      <c r="AB93" s="2260"/>
      <c r="AC93" s="72">
        <f>IF(M93=M92,0,1)</f>
        <v>0</v>
      </c>
      <c r="AD93" s="72" t="s">
        <v>272</v>
      </c>
      <c r="AE93" s="72" t="str">
        <f t="shared" si="5"/>
        <v>?</v>
      </c>
      <c r="AF93" s="434">
        <f t="shared" si="7"/>
        <v>0</v>
      </c>
      <c r="AG93" s="72">
        <f>IF(K93=K92,0,1)</f>
        <v>0</v>
      </c>
    </row>
    <row r="94" spans="1:33" ht="12.95" customHeight="1" thickTop="1" thickBot="1">
      <c r="A94" s="2231"/>
      <c r="B94" s="2235"/>
      <c r="C94" s="2238"/>
      <c r="D94" s="2235"/>
      <c r="E94" s="2270"/>
      <c r="F94" s="2241"/>
      <c r="G94" s="2244"/>
      <c r="H94" s="2261"/>
      <c r="I94" s="2241"/>
      <c r="J94" s="2241"/>
      <c r="K94" s="1270"/>
      <c r="L94" s="622"/>
      <c r="M94" s="1271"/>
      <c r="N94" s="1272"/>
      <c r="O94" s="1272"/>
      <c r="P94" s="1273"/>
      <c r="Q94" s="1273"/>
      <c r="R94" s="1273"/>
      <c r="S94" s="1273"/>
      <c r="T94" s="1273"/>
      <c r="U94" s="1273"/>
      <c r="V94" s="1272"/>
      <c r="W94" s="2247"/>
      <c r="X94" s="2247"/>
      <c r="Y94" s="2273"/>
      <c r="Z94" s="2265"/>
      <c r="AA94" s="2258"/>
      <c r="AB94" s="2260"/>
      <c r="AC94" s="72">
        <f>IF(M94=M93,0,IF(M94=M92,0,1))</f>
        <v>0</v>
      </c>
      <c r="AD94" s="72" t="s">
        <v>272</v>
      </c>
      <c r="AE94" s="72" t="str">
        <f t="shared" si="5"/>
        <v>?</v>
      </c>
      <c r="AF94" s="434">
        <f t="shared" si="7"/>
        <v>0</v>
      </c>
      <c r="AG94" s="72">
        <f>IF(K94=K93,0,IF(K94=K92,0,1))</f>
        <v>0</v>
      </c>
    </row>
    <row r="95" spans="1:33" ht="12.95" customHeight="1" thickTop="1" thickBot="1">
      <c r="A95" s="2231"/>
      <c r="B95" s="2235"/>
      <c r="C95" s="2238"/>
      <c r="D95" s="2235"/>
      <c r="E95" s="2270"/>
      <c r="F95" s="2241"/>
      <c r="G95" s="2244"/>
      <c r="H95" s="2261"/>
      <c r="I95" s="2241"/>
      <c r="J95" s="2241"/>
      <c r="K95" s="1270"/>
      <c r="L95" s="622"/>
      <c r="M95" s="1271"/>
      <c r="N95" s="1272"/>
      <c r="O95" s="1272"/>
      <c r="P95" s="1273"/>
      <c r="Q95" s="1273"/>
      <c r="R95" s="1273"/>
      <c r="S95" s="1273"/>
      <c r="T95" s="1273"/>
      <c r="U95" s="1273"/>
      <c r="V95" s="1272"/>
      <c r="W95" s="2247"/>
      <c r="X95" s="2247"/>
      <c r="Y95" s="2273"/>
      <c r="Z95" s="2265"/>
      <c r="AA95" s="2258"/>
      <c r="AB95" s="2260"/>
      <c r="AC95" s="72">
        <f>IF(M95=M94,0,IF(M95=M93,0,IF(M95=M92,0,1)))</f>
        <v>0</v>
      </c>
      <c r="AD95" s="72" t="s">
        <v>272</v>
      </c>
      <c r="AE95" s="72" t="str">
        <f t="shared" si="5"/>
        <v>?</v>
      </c>
      <c r="AF95" s="434">
        <f t="shared" si="7"/>
        <v>0</v>
      </c>
      <c r="AG95" s="72">
        <f>IF(K95=K94,0,IF(K95=K93,0,IF(K95=K92,0,1)))</f>
        <v>0</v>
      </c>
    </row>
    <row r="96" spans="1:33" ht="12.95" customHeight="1" thickTop="1" thickBot="1">
      <c r="A96" s="2231"/>
      <c r="B96" s="2235"/>
      <c r="C96" s="2238"/>
      <c r="D96" s="2235"/>
      <c r="E96" s="2270"/>
      <c r="F96" s="2241"/>
      <c r="G96" s="2244"/>
      <c r="H96" s="2261"/>
      <c r="I96" s="2241"/>
      <c r="J96" s="2241"/>
      <c r="K96" s="1270"/>
      <c r="L96" s="622"/>
      <c r="M96" s="1271"/>
      <c r="N96" s="1272"/>
      <c r="O96" s="1272"/>
      <c r="P96" s="1273"/>
      <c r="Q96" s="1273"/>
      <c r="R96" s="1273"/>
      <c r="S96" s="1273"/>
      <c r="T96" s="1273"/>
      <c r="U96" s="1273"/>
      <c r="V96" s="1272"/>
      <c r="W96" s="2247"/>
      <c r="X96" s="2247"/>
      <c r="Y96" s="2273"/>
      <c r="Z96" s="2265"/>
      <c r="AA96" s="2258"/>
      <c r="AB96" s="2260"/>
      <c r="AC96" s="72">
        <f>IF(M96=M95,0,IF(M96=M94,0,IF(M96=M93,0,IF(M96=M92,0,1))))</f>
        <v>0</v>
      </c>
      <c r="AD96" s="72" t="s">
        <v>272</v>
      </c>
      <c r="AE96" s="72" t="str">
        <f t="shared" si="5"/>
        <v>?</v>
      </c>
      <c r="AF96" s="434">
        <f t="shared" si="7"/>
        <v>0</v>
      </c>
      <c r="AG96" s="72">
        <f>IF(K96=K95,0,IF(K96=K94,0,IF(K96=K93,0,IF(K96=K92,0,1))))</f>
        <v>0</v>
      </c>
    </row>
    <row r="97" spans="1:33" ht="12.95" customHeight="1" thickTop="1" thickBot="1">
      <c r="A97" s="2231"/>
      <c r="B97" s="2235"/>
      <c r="C97" s="2238"/>
      <c r="D97" s="2235"/>
      <c r="E97" s="2270"/>
      <c r="F97" s="2241"/>
      <c r="G97" s="2244"/>
      <c r="H97" s="2261"/>
      <c r="I97" s="2241"/>
      <c r="J97" s="2241"/>
      <c r="K97" s="1270"/>
      <c r="L97" s="622"/>
      <c r="M97" s="1271"/>
      <c r="N97" s="1272"/>
      <c r="O97" s="1272"/>
      <c r="P97" s="1273"/>
      <c r="Q97" s="1273"/>
      <c r="R97" s="1273"/>
      <c r="S97" s="1273"/>
      <c r="T97" s="1273"/>
      <c r="U97" s="1273"/>
      <c r="V97" s="1272"/>
      <c r="W97" s="2247"/>
      <c r="X97" s="2247"/>
      <c r="Y97" s="2273"/>
      <c r="Z97" s="2265"/>
      <c r="AA97" s="2258"/>
      <c r="AB97" s="2260"/>
      <c r="AC97" s="72">
        <f>IF(M97=M96,0,IF(M97=M95,0,IF(M97=M94,0,IF(M97=M93,0,IF(M97=M92,0,1)))))</f>
        <v>0</v>
      </c>
      <c r="AD97" s="72" t="s">
        <v>272</v>
      </c>
      <c r="AE97" s="72" t="str">
        <f t="shared" si="5"/>
        <v>?</v>
      </c>
      <c r="AF97" s="434">
        <f t="shared" si="7"/>
        <v>0</v>
      </c>
      <c r="AG97" s="72">
        <f>IF(K97=K96,0,IF(K97=K95,0,IF(K97=K94,0,IF(K97=K93,0,IF(K97=K92,0,1)))))</f>
        <v>0</v>
      </c>
    </row>
    <row r="98" spans="1:33" ht="12.95" customHeight="1" thickTop="1" thickBot="1">
      <c r="A98" s="2231"/>
      <c r="B98" s="2235"/>
      <c r="C98" s="2238"/>
      <c r="D98" s="2235"/>
      <c r="E98" s="2270"/>
      <c r="F98" s="2241"/>
      <c r="G98" s="2244"/>
      <c r="H98" s="2261"/>
      <c r="I98" s="2241"/>
      <c r="J98" s="2241"/>
      <c r="K98" s="1270"/>
      <c r="L98" s="622"/>
      <c r="M98" s="1271"/>
      <c r="N98" s="1272"/>
      <c r="O98" s="1272"/>
      <c r="P98" s="1273"/>
      <c r="Q98" s="1273"/>
      <c r="R98" s="1273"/>
      <c r="S98" s="1273"/>
      <c r="T98" s="1273"/>
      <c r="U98" s="1273"/>
      <c r="V98" s="1272"/>
      <c r="W98" s="2247"/>
      <c r="X98" s="2247"/>
      <c r="Y98" s="2263" t="str">
        <f>IF(Y92&gt;9,"Błąd","")</f>
        <v/>
      </c>
      <c r="Z98" s="2265"/>
      <c r="AA98" s="2258"/>
      <c r="AB98" s="2260"/>
      <c r="AC98" s="72">
        <f>IF(M98=M97,0,IF(M98=M96,0,IF(M98=M95,0,IF(M98=M94,0,IF(M98=M93,0,IF(M98=M92,0,1))))))</f>
        <v>0</v>
      </c>
      <c r="AD98" s="72" t="s">
        <v>272</v>
      </c>
      <c r="AE98" s="72" t="str">
        <f t="shared" si="5"/>
        <v>?</v>
      </c>
      <c r="AF98" s="434">
        <f t="shared" si="7"/>
        <v>0</v>
      </c>
      <c r="AG98" s="72">
        <f>IF(K98=K97,0,IF(K98=K96,0,IF(K98=K95,0,IF(K98=K94,0,IF(K98=K93,0,IF(K98=K92,0,1))))))</f>
        <v>0</v>
      </c>
    </row>
    <row r="99" spans="1:33" ht="12.95" customHeight="1" thickTop="1" thickBot="1">
      <c r="A99" s="2231"/>
      <c r="B99" s="2235"/>
      <c r="C99" s="2238"/>
      <c r="D99" s="2235"/>
      <c r="E99" s="2270"/>
      <c r="F99" s="2241"/>
      <c r="G99" s="2244"/>
      <c r="H99" s="2261"/>
      <c r="I99" s="2241"/>
      <c r="J99" s="2241"/>
      <c r="K99" s="1270"/>
      <c r="L99" s="622"/>
      <c r="M99" s="1271"/>
      <c r="N99" s="1272"/>
      <c r="O99" s="1272"/>
      <c r="P99" s="1273"/>
      <c r="Q99" s="1273"/>
      <c r="R99" s="1273"/>
      <c r="S99" s="1273"/>
      <c r="T99" s="1273"/>
      <c r="U99" s="1273"/>
      <c r="V99" s="1272"/>
      <c r="W99" s="2247"/>
      <c r="X99" s="2247"/>
      <c r="Y99" s="2263"/>
      <c r="Z99" s="2265"/>
      <c r="AA99" s="2258"/>
      <c r="AB99" s="2260"/>
      <c r="AC99" s="72">
        <f>IF(M99=M98,0,IF(M99=M97,0,IF(M99=M96,0,IF(M99=M95,0,IF(M99=M94,0,IF(M99=M93,0,IF(M99=M92,0,1)))))))</f>
        <v>0</v>
      </c>
      <c r="AD99" s="72" t="s">
        <v>272</v>
      </c>
      <c r="AE99" s="72" t="str">
        <f t="shared" si="5"/>
        <v>?</v>
      </c>
      <c r="AF99" s="434">
        <f>AF96</f>
        <v>0</v>
      </c>
      <c r="AG99" s="72">
        <f>IF(K99=K98,0,IF(K99=K97,0,IF(K99=K96,0,IF(K99=K95,0,IF(K99=K94,0,IF(K99=K93,0,IF(K99=K92,0,1)))))))</f>
        <v>0</v>
      </c>
    </row>
    <row r="100" spans="1:33" ht="12.95" customHeight="1" thickTop="1" thickBot="1">
      <c r="A100" s="2231"/>
      <c r="B100" s="2235"/>
      <c r="C100" s="2238"/>
      <c r="D100" s="2235"/>
      <c r="E100" s="2270"/>
      <c r="F100" s="2241"/>
      <c r="G100" s="2244"/>
      <c r="H100" s="2261"/>
      <c r="I100" s="2241"/>
      <c r="J100" s="2241"/>
      <c r="K100" s="1270"/>
      <c r="L100" s="622"/>
      <c r="M100" s="1271"/>
      <c r="N100" s="1272"/>
      <c r="O100" s="1272"/>
      <c r="P100" s="1273"/>
      <c r="Q100" s="1273"/>
      <c r="R100" s="1273"/>
      <c r="S100" s="1273"/>
      <c r="T100" s="1273"/>
      <c r="U100" s="1273"/>
      <c r="V100" s="1272"/>
      <c r="W100" s="2247"/>
      <c r="X100" s="2247"/>
      <c r="Y100" s="2263"/>
      <c r="Z100" s="2265"/>
      <c r="AA100" s="2258"/>
      <c r="AB100" s="2260"/>
      <c r="AC100" s="72">
        <f>IF(M100=M99,0,IF(M100=M98,0,IF(M100=M97,0,IF(M100=M96,0,IF(M100=M95,0,IF(M100=M94,0,IF(M100=M93,0,IF(M100=31,0,1))))))))</f>
        <v>0</v>
      </c>
      <c r="AD100" s="72" t="s">
        <v>272</v>
      </c>
      <c r="AE100" s="72" t="str">
        <f t="shared" si="5"/>
        <v>?</v>
      </c>
      <c r="AF100" s="434">
        <f t="shared" si="7"/>
        <v>0</v>
      </c>
      <c r="AG100" s="72">
        <f>IF(K100=K99,0,IF(K100=K98,0,IF(K100=K97,0,IF(K100=K96,0,IF(K100=K95,0,IF(K100=K94,0,IF(K100=K93,0,IF(K100=K92,0,1))))))))</f>
        <v>0</v>
      </c>
    </row>
    <row r="101" spans="1:33" ht="12.95" customHeight="1" thickTop="1" thickBot="1">
      <c r="A101" s="2231"/>
      <c r="B101" s="2236"/>
      <c r="C101" s="2239"/>
      <c r="D101" s="2236"/>
      <c r="E101" s="2271"/>
      <c r="F101" s="2242"/>
      <c r="G101" s="2245"/>
      <c r="H101" s="2262"/>
      <c r="I101" s="2242"/>
      <c r="J101" s="2242"/>
      <c r="K101" s="1268"/>
      <c r="L101" s="410"/>
      <c r="M101" s="1269"/>
      <c r="N101" s="1274"/>
      <c r="O101" s="1274"/>
      <c r="P101" s="1275"/>
      <c r="Q101" s="1275"/>
      <c r="R101" s="1275"/>
      <c r="S101" s="1275"/>
      <c r="T101" s="1275"/>
      <c r="U101" s="1275"/>
      <c r="V101" s="1274"/>
      <c r="W101" s="2248"/>
      <c r="X101" s="2248"/>
      <c r="Y101" s="2264"/>
      <c r="Z101" s="2265"/>
      <c r="AA101" s="2259"/>
      <c r="AB101" s="2260"/>
      <c r="AC101" s="72">
        <f>IF(M101=M100,0,IF(M101=M99,0,IF(M101=M98,0,IF(M101=M97,0,IF(M101=M96,0,IF(M101=M95,0,IF(M101=M94,0,IF(M101=M93,0,IF(M101=M92,0,1)))))))))</f>
        <v>0</v>
      </c>
      <c r="AD101" s="72" t="s">
        <v>272</v>
      </c>
      <c r="AE101" s="72" t="str">
        <f t="shared" si="5"/>
        <v>?</v>
      </c>
      <c r="AF101" s="434">
        <f t="shared" si="7"/>
        <v>0</v>
      </c>
      <c r="AG101" s="72">
        <f>IF(K101=K100,0,IF(K101=K99,0,IF(K101=K98,0,IF(K101=K97,0,IF(K101=K96,0,IF(K101=K95,0,IF(K101=K94,0,IF(K101=K93,0,IF(K101=K92,0,1)))))))))</f>
        <v>0</v>
      </c>
    </row>
    <row r="102" spans="1:33" ht="12.95" customHeight="1" thickTop="1" thickBot="1">
      <c r="A102" s="2231"/>
      <c r="B102" s="2234"/>
      <c r="C102" s="2237"/>
      <c r="D102" s="2234"/>
      <c r="E102" s="2269"/>
      <c r="F102" s="2240"/>
      <c r="G102" s="2243"/>
      <c r="H102" s="2276" t="s">
        <v>755</v>
      </c>
      <c r="I102" s="2240"/>
      <c r="J102" s="2240"/>
      <c r="K102" s="295"/>
      <c r="L102" s="408"/>
      <c r="M102" s="508"/>
      <c r="N102" s="111"/>
      <c r="O102" s="111"/>
      <c r="P102" s="16"/>
      <c r="Q102" s="16"/>
      <c r="R102" s="16"/>
      <c r="S102" s="16"/>
      <c r="T102" s="16"/>
      <c r="U102" s="16"/>
      <c r="V102" s="111"/>
      <c r="W102" s="2246">
        <f>SUM(P102:V111)</f>
        <v>0</v>
      </c>
      <c r="X102" s="2246">
        <f>IF(W102&gt;0,18,0)</f>
        <v>0</v>
      </c>
      <c r="Y102" s="2272">
        <f>IF((W102-X102)&gt;=0,W102-X102,0)</f>
        <v>0</v>
      </c>
      <c r="Z102" s="2265">
        <f>IF(W102&lt;X102,W102,X102)/IF(X102=0,1,X102)</f>
        <v>0</v>
      </c>
      <c r="AA102" s="2257" t="str">
        <f>IF(Z102=1,"pe",IF(Z102&gt;0,"ne",""))</f>
        <v/>
      </c>
      <c r="AB102" s="2260"/>
      <c r="AC102" s="72">
        <v>1</v>
      </c>
      <c r="AD102" s="72" t="s">
        <v>272</v>
      </c>
      <c r="AE102" s="72" t="str">
        <f t="shared" si="5"/>
        <v>?</v>
      </c>
      <c r="AF102" s="434">
        <f>$C102</f>
        <v>0</v>
      </c>
      <c r="AG102" s="26">
        <v>1</v>
      </c>
    </row>
    <row r="103" spans="1:33" ht="12.95" customHeight="1" thickTop="1" thickBot="1">
      <c r="A103" s="2231"/>
      <c r="B103" s="2235"/>
      <c r="C103" s="2238"/>
      <c r="D103" s="2235"/>
      <c r="E103" s="2270"/>
      <c r="F103" s="2241"/>
      <c r="G103" s="2244"/>
      <c r="H103" s="2277"/>
      <c r="I103" s="2241"/>
      <c r="J103" s="2241"/>
      <c r="K103" s="1270"/>
      <c r="L103" s="622"/>
      <c r="M103" s="1271"/>
      <c r="N103" s="1272"/>
      <c r="O103" s="1272"/>
      <c r="P103" s="1273"/>
      <c r="Q103" s="1273"/>
      <c r="R103" s="1273"/>
      <c r="S103" s="1273"/>
      <c r="T103" s="1273"/>
      <c r="U103" s="1273"/>
      <c r="V103" s="1272"/>
      <c r="W103" s="2247"/>
      <c r="X103" s="2247"/>
      <c r="Y103" s="2273"/>
      <c r="Z103" s="2265"/>
      <c r="AA103" s="2258"/>
      <c r="AB103" s="2260"/>
      <c r="AC103" s="72">
        <f>IF(M103=M102,0,1)</f>
        <v>0</v>
      </c>
      <c r="AD103" s="72" t="s">
        <v>272</v>
      </c>
      <c r="AE103" s="72" t="str">
        <f t="shared" si="5"/>
        <v>?</v>
      </c>
      <c r="AF103" s="434">
        <f t="shared" si="7"/>
        <v>0</v>
      </c>
      <c r="AG103" s="72">
        <f>IF(K103=K102,0,1)</f>
        <v>0</v>
      </c>
    </row>
    <row r="104" spans="1:33" ht="12.95" customHeight="1" thickTop="1" thickBot="1">
      <c r="A104" s="2231"/>
      <c r="B104" s="2235"/>
      <c r="C104" s="2238"/>
      <c r="D104" s="2235"/>
      <c r="E104" s="2270"/>
      <c r="F104" s="2241"/>
      <c r="G104" s="2244"/>
      <c r="H104" s="2261"/>
      <c r="I104" s="2241"/>
      <c r="J104" s="2241"/>
      <c r="K104" s="1270"/>
      <c r="L104" s="622"/>
      <c r="M104" s="1271"/>
      <c r="N104" s="1272"/>
      <c r="O104" s="1272"/>
      <c r="P104" s="1273"/>
      <c r="Q104" s="1273"/>
      <c r="R104" s="1273"/>
      <c r="S104" s="1273"/>
      <c r="T104" s="1273"/>
      <c r="U104" s="1273"/>
      <c r="V104" s="1272"/>
      <c r="W104" s="2247"/>
      <c r="X104" s="2247"/>
      <c r="Y104" s="2273"/>
      <c r="Z104" s="2265"/>
      <c r="AA104" s="2258"/>
      <c r="AB104" s="2260"/>
      <c r="AC104" s="72">
        <f>IF(M104=M103,0,IF(M104=M102,0,1))</f>
        <v>0</v>
      </c>
      <c r="AD104" s="72" t="s">
        <v>272</v>
      </c>
      <c r="AE104" s="72" t="str">
        <f t="shared" si="5"/>
        <v>?</v>
      </c>
      <c r="AF104" s="434">
        <f t="shared" si="7"/>
        <v>0</v>
      </c>
      <c r="AG104" s="72">
        <f>IF(K104=K103,0,IF(K104=K102,0,1))</f>
        <v>0</v>
      </c>
    </row>
    <row r="105" spans="1:33" ht="12.95" customHeight="1" thickTop="1" thickBot="1">
      <c r="A105" s="2231"/>
      <c r="B105" s="2235"/>
      <c r="C105" s="2238"/>
      <c r="D105" s="2235"/>
      <c r="E105" s="2270"/>
      <c r="F105" s="2241"/>
      <c r="G105" s="2244"/>
      <c r="H105" s="2261"/>
      <c r="I105" s="2241"/>
      <c r="J105" s="2241"/>
      <c r="K105" s="1270"/>
      <c r="L105" s="622"/>
      <c r="M105" s="1271"/>
      <c r="N105" s="1272"/>
      <c r="O105" s="1272"/>
      <c r="P105" s="1273"/>
      <c r="Q105" s="1273"/>
      <c r="R105" s="1273"/>
      <c r="S105" s="1273"/>
      <c r="T105" s="1273"/>
      <c r="U105" s="1273"/>
      <c r="V105" s="1272"/>
      <c r="W105" s="2247"/>
      <c r="X105" s="2247"/>
      <c r="Y105" s="2273"/>
      <c r="Z105" s="2265"/>
      <c r="AA105" s="2258"/>
      <c r="AB105" s="2260"/>
      <c r="AC105" s="72">
        <f>IF(M105=M104,0,IF(M105=M103,0,IF(M105=M102,0,1)))</f>
        <v>0</v>
      </c>
      <c r="AD105" s="72" t="s">
        <v>272</v>
      </c>
      <c r="AE105" s="72" t="str">
        <f t="shared" si="5"/>
        <v>?</v>
      </c>
      <c r="AF105" s="434">
        <f t="shared" si="7"/>
        <v>0</v>
      </c>
      <c r="AG105" s="72">
        <f>IF(K105=K104,0,IF(K105=K103,0,IF(K105=K102,0,1)))</f>
        <v>0</v>
      </c>
    </row>
    <row r="106" spans="1:33" ht="12.95" customHeight="1" thickTop="1" thickBot="1">
      <c r="A106" s="2231"/>
      <c r="B106" s="2235"/>
      <c r="C106" s="2238"/>
      <c r="D106" s="2235"/>
      <c r="E106" s="2270"/>
      <c r="F106" s="2241"/>
      <c r="G106" s="2244"/>
      <c r="H106" s="2261"/>
      <c r="I106" s="2241"/>
      <c r="J106" s="2241"/>
      <c r="K106" s="1270"/>
      <c r="L106" s="622"/>
      <c r="M106" s="1271"/>
      <c r="N106" s="1272"/>
      <c r="O106" s="1272"/>
      <c r="P106" s="1273"/>
      <c r="Q106" s="1273"/>
      <c r="R106" s="1273"/>
      <c r="S106" s="1273"/>
      <c r="T106" s="1273"/>
      <c r="U106" s="1273"/>
      <c r="V106" s="1272"/>
      <c r="W106" s="2247"/>
      <c r="X106" s="2247"/>
      <c r="Y106" s="2273"/>
      <c r="Z106" s="2265"/>
      <c r="AA106" s="2258"/>
      <c r="AB106" s="2260"/>
      <c r="AC106" s="72">
        <f>IF(M106=M105,0,IF(M106=M104,0,IF(M106=M103,0,IF(M106=M102,0,1))))</f>
        <v>0</v>
      </c>
      <c r="AD106" s="72" t="s">
        <v>272</v>
      </c>
      <c r="AE106" s="72" t="str">
        <f t="shared" si="5"/>
        <v>?</v>
      </c>
      <c r="AF106" s="434">
        <f t="shared" si="7"/>
        <v>0</v>
      </c>
      <c r="AG106" s="72">
        <f>IF(K106=K105,0,IF(K106=K104,0,IF(K106=K103,0,IF(K106=K102,0,1))))</f>
        <v>0</v>
      </c>
    </row>
    <row r="107" spans="1:33" ht="12.95" customHeight="1" thickTop="1" thickBot="1">
      <c r="A107" s="2231"/>
      <c r="B107" s="2235"/>
      <c r="C107" s="2238"/>
      <c r="D107" s="2235"/>
      <c r="E107" s="2270"/>
      <c r="F107" s="2241"/>
      <c r="G107" s="2244"/>
      <c r="H107" s="2261"/>
      <c r="I107" s="2241"/>
      <c r="J107" s="2241"/>
      <c r="K107" s="1270"/>
      <c r="L107" s="622"/>
      <c r="M107" s="1271"/>
      <c r="N107" s="1272"/>
      <c r="O107" s="1272"/>
      <c r="P107" s="1273"/>
      <c r="Q107" s="1273"/>
      <c r="R107" s="1273"/>
      <c r="S107" s="1273"/>
      <c r="T107" s="1273"/>
      <c r="U107" s="1273"/>
      <c r="V107" s="1272"/>
      <c r="W107" s="2247"/>
      <c r="X107" s="2247"/>
      <c r="Y107" s="2273"/>
      <c r="Z107" s="2265"/>
      <c r="AA107" s="2258"/>
      <c r="AB107" s="2260"/>
      <c r="AC107" s="72">
        <f>IF(M107=M106,0,IF(M107=M105,0,IF(M107=M104,0,IF(M107=M103,0,IF(M107=M102,0,1)))))</f>
        <v>0</v>
      </c>
      <c r="AD107" s="72" t="s">
        <v>272</v>
      </c>
      <c r="AE107" s="72" t="str">
        <f t="shared" si="5"/>
        <v>?</v>
      </c>
      <c r="AF107" s="434">
        <f t="shared" si="7"/>
        <v>0</v>
      </c>
      <c r="AG107" s="72">
        <f>IF(K107=K106,0,IF(K107=K105,0,IF(K107=K104,0,IF(K107=K103,0,IF(K107=K102,0,1)))))</f>
        <v>0</v>
      </c>
    </row>
    <row r="108" spans="1:33" ht="12.95" customHeight="1" thickTop="1" thickBot="1">
      <c r="A108" s="2231"/>
      <c r="B108" s="2235"/>
      <c r="C108" s="2238"/>
      <c r="D108" s="2235"/>
      <c r="E108" s="2270"/>
      <c r="F108" s="2241"/>
      <c r="G108" s="2244"/>
      <c r="H108" s="2261"/>
      <c r="I108" s="2241"/>
      <c r="J108" s="2241"/>
      <c r="K108" s="1270"/>
      <c r="L108" s="622"/>
      <c r="M108" s="1271"/>
      <c r="N108" s="1272"/>
      <c r="O108" s="1272"/>
      <c r="P108" s="1273"/>
      <c r="Q108" s="1273"/>
      <c r="R108" s="1273"/>
      <c r="S108" s="1273"/>
      <c r="T108" s="1273"/>
      <c r="U108" s="1273"/>
      <c r="V108" s="1272"/>
      <c r="W108" s="2247"/>
      <c r="X108" s="2247"/>
      <c r="Y108" s="2263" t="str">
        <f>IF(Y102&gt;9,"Błąd","")</f>
        <v/>
      </c>
      <c r="Z108" s="2265"/>
      <c r="AA108" s="2258"/>
      <c r="AB108" s="2260"/>
      <c r="AC108" s="72">
        <f>IF(M108=M107,0,IF(M108=M106,0,IF(M108=M105,0,IF(M108=M104,0,IF(M108=M103,0,IF(M108=M102,0,1))))))</f>
        <v>0</v>
      </c>
      <c r="AD108" s="72" t="s">
        <v>272</v>
      </c>
      <c r="AE108" s="72" t="str">
        <f t="shared" si="5"/>
        <v>?</v>
      </c>
      <c r="AF108" s="434">
        <f t="shared" si="7"/>
        <v>0</v>
      </c>
      <c r="AG108" s="72">
        <f>IF(K108=K107,0,IF(K108=K106,0,IF(K108=K105,0,IF(K108=K104,0,IF(K108=K103,0,IF(K108=K102,0,1))))))</f>
        <v>0</v>
      </c>
    </row>
    <row r="109" spans="1:33" ht="12.95" customHeight="1" thickTop="1" thickBot="1">
      <c r="A109" s="2231"/>
      <c r="B109" s="2235"/>
      <c r="C109" s="2238"/>
      <c r="D109" s="2235"/>
      <c r="E109" s="2270"/>
      <c r="F109" s="2241"/>
      <c r="G109" s="2244"/>
      <c r="H109" s="2261"/>
      <c r="I109" s="2241"/>
      <c r="J109" s="2241"/>
      <c r="K109" s="1270"/>
      <c r="L109" s="622"/>
      <c r="M109" s="1271"/>
      <c r="N109" s="1272"/>
      <c r="O109" s="1272"/>
      <c r="P109" s="1273"/>
      <c r="Q109" s="1273"/>
      <c r="R109" s="1273"/>
      <c r="S109" s="1273"/>
      <c r="T109" s="1273"/>
      <c r="U109" s="1273"/>
      <c r="V109" s="1272"/>
      <c r="W109" s="2247"/>
      <c r="X109" s="2247"/>
      <c r="Y109" s="2263"/>
      <c r="Z109" s="2265"/>
      <c r="AA109" s="2258"/>
      <c r="AB109" s="2260"/>
      <c r="AC109" s="72">
        <f>IF(M109=M108,0,IF(M109=M107,0,IF(M109=M106,0,IF(M109=M105,0,IF(M109=M104,0,IF(M109=M103,0,IF(M109=M102,0,1)))))))</f>
        <v>0</v>
      </c>
      <c r="AD109" s="72" t="s">
        <v>272</v>
      </c>
      <c r="AE109" s="72" t="str">
        <f t="shared" si="5"/>
        <v>?</v>
      </c>
      <c r="AF109" s="434">
        <f>AF106</f>
        <v>0</v>
      </c>
      <c r="AG109" s="72">
        <f>IF(K109=K108,0,IF(K109=K107,0,IF(K109=K106,0,IF(K109=K105,0,IF(K109=K104,0,IF(K109=K103,0,IF(K109=K102,0,1)))))))</f>
        <v>0</v>
      </c>
    </row>
    <row r="110" spans="1:33" ht="12.95" customHeight="1" thickTop="1" thickBot="1">
      <c r="A110" s="2231"/>
      <c r="B110" s="2235"/>
      <c r="C110" s="2238"/>
      <c r="D110" s="2235"/>
      <c r="E110" s="2270"/>
      <c r="F110" s="2241"/>
      <c r="G110" s="2244"/>
      <c r="H110" s="2261"/>
      <c r="I110" s="2241"/>
      <c r="J110" s="2241"/>
      <c r="K110" s="1270"/>
      <c r="L110" s="622"/>
      <c r="M110" s="1271"/>
      <c r="N110" s="1272"/>
      <c r="O110" s="1272"/>
      <c r="P110" s="1273"/>
      <c r="Q110" s="1273"/>
      <c r="R110" s="1273"/>
      <c r="S110" s="1273"/>
      <c r="T110" s="1273"/>
      <c r="U110" s="1273"/>
      <c r="V110" s="1272"/>
      <c r="W110" s="2247"/>
      <c r="X110" s="2247"/>
      <c r="Y110" s="2263"/>
      <c r="Z110" s="2265"/>
      <c r="AA110" s="2258"/>
      <c r="AB110" s="2260"/>
      <c r="AC110" s="72">
        <f>IF(M110=M109,0,IF(M110=M108,0,IF(M110=M107,0,IF(M110=M106,0,IF(M110=M105,0,IF(M110=M104,0,IF(M110=M103,0,IF(M110=31,0,1))))))))</f>
        <v>0</v>
      </c>
      <c r="AD110" s="72" t="s">
        <v>272</v>
      </c>
      <c r="AE110" s="72" t="str">
        <f t="shared" si="5"/>
        <v>?</v>
      </c>
      <c r="AF110" s="434">
        <f t="shared" si="7"/>
        <v>0</v>
      </c>
      <c r="AG110" s="72">
        <f>IF(K110=K109,0,IF(K110=K108,0,IF(K110=K107,0,IF(K110=K106,0,IF(K110=K105,0,IF(K110=K104,0,IF(K110=K103,0,IF(K110=K102,0,1))))))))</f>
        <v>0</v>
      </c>
    </row>
    <row r="111" spans="1:33" ht="12.95" customHeight="1" thickTop="1" thickBot="1">
      <c r="A111" s="2231"/>
      <c r="B111" s="2236"/>
      <c r="C111" s="2239"/>
      <c r="D111" s="2236"/>
      <c r="E111" s="2271"/>
      <c r="F111" s="2242"/>
      <c r="G111" s="2245"/>
      <c r="H111" s="2262"/>
      <c r="I111" s="2242"/>
      <c r="J111" s="2242"/>
      <c r="K111" s="1268"/>
      <c r="L111" s="410"/>
      <c r="M111" s="1269"/>
      <c r="N111" s="1274"/>
      <c r="O111" s="1274"/>
      <c r="P111" s="1275"/>
      <c r="Q111" s="1275"/>
      <c r="R111" s="1275"/>
      <c r="S111" s="1275"/>
      <c r="T111" s="1275"/>
      <c r="U111" s="1275"/>
      <c r="V111" s="1274"/>
      <c r="W111" s="2248"/>
      <c r="X111" s="2248"/>
      <c r="Y111" s="2264"/>
      <c r="Z111" s="2265"/>
      <c r="AA111" s="2259"/>
      <c r="AB111" s="2260"/>
      <c r="AC111" s="72">
        <f>IF(M111=M110,0,IF(M111=M109,0,IF(M111=M108,0,IF(M111=M107,0,IF(M111=M106,0,IF(M111=M105,0,IF(M111=M104,0,IF(M111=M103,0,IF(M111=M102,0,1)))))))))</f>
        <v>0</v>
      </c>
      <c r="AD111" s="72" t="s">
        <v>272</v>
      </c>
      <c r="AE111" s="72" t="str">
        <f t="shared" si="5"/>
        <v>?</v>
      </c>
      <c r="AF111" s="434">
        <f t="shared" si="7"/>
        <v>0</v>
      </c>
      <c r="AG111" s="72">
        <f>IF(K111=K110,0,IF(K111=K109,0,IF(K111=K108,0,IF(K111=K107,0,IF(K111=K106,0,IF(K111=K105,0,IF(K111=K104,0,IF(K111=K103,0,IF(K111=K102,0,1)))))))))</f>
        <v>0</v>
      </c>
    </row>
    <row r="112" spans="1:33" ht="12.95" customHeight="1" thickTop="1" thickBot="1">
      <c r="A112" s="2231"/>
      <c r="B112" s="2234"/>
      <c r="C112" s="2237"/>
      <c r="D112" s="2234"/>
      <c r="E112" s="2269"/>
      <c r="F112" s="2240"/>
      <c r="G112" s="2243"/>
      <c r="H112" s="2276" t="s">
        <v>755</v>
      </c>
      <c r="I112" s="2240"/>
      <c r="J112" s="2240"/>
      <c r="K112" s="295"/>
      <c r="L112" s="408"/>
      <c r="M112" s="508"/>
      <c r="N112" s="111"/>
      <c r="O112" s="111"/>
      <c r="P112" s="16"/>
      <c r="Q112" s="16"/>
      <c r="R112" s="16"/>
      <c r="S112" s="16"/>
      <c r="T112" s="16"/>
      <c r="U112" s="16"/>
      <c r="V112" s="111"/>
      <c r="W112" s="2246">
        <f>SUM(P112:V121)</f>
        <v>0</v>
      </c>
      <c r="X112" s="2246">
        <f>IF(W112&gt;0,18,0)</f>
        <v>0</v>
      </c>
      <c r="Y112" s="2272">
        <f>IF((W112-X112)&gt;=0,W112-X112,0)</f>
        <v>0</v>
      </c>
      <c r="Z112" s="2265">
        <f>IF(W112&lt;X112,W112,X112)/IF(X112=0,1,X112)</f>
        <v>0</v>
      </c>
      <c r="AA112" s="2257" t="str">
        <f>IF(Z112=1,"pe",IF(Z112&gt;0,"ne",""))</f>
        <v/>
      </c>
      <c r="AB112" s="2260"/>
      <c r="AC112" s="72">
        <v>1</v>
      </c>
      <c r="AD112" s="72" t="s">
        <v>272</v>
      </c>
      <c r="AE112" s="72" t="str">
        <f t="shared" si="5"/>
        <v>?</v>
      </c>
      <c r="AF112" s="434">
        <f>$C112</f>
        <v>0</v>
      </c>
      <c r="AG112" s="26">
        <v>1</v>
      </c>
    </row>
    <row r="113" spans="1:33" ht="12.95" customHeight="1" thickTop="1" thickBot="1">
      <c r="A113" s="2231"/>
      <c r="B113" s="2235"/>
      <c r="C113" s="2238"/>
      <c r="D113" s="2235"/>
      <c r="E113" s="2270"/>
      <c r="F113" s="2241"/>
      <c r="G113" s="2244"/>
      <c r="H113" s="2277"/>
      <c r="I113" s="2241"/>
      <c r="J113" s="2241"/>
      <c r="K113" s="1270"/>
      <c r="L113" s="622"/>
      <c r="M113" s="1271"/>
      <c r="N113" s="1272"/>
      <c r="O113" s="1272"/>
      <c r="P113" s="1273"/>
      <c r="Q113" s="1273"/>
      <c r="R113" s="1273"/>
      <c r="S113" s="1273"/>
      <c r="T113" s="1273"/>
      <c r="U113" s="1273"/>
      <c r="V113" s="1272"/>
      <c r="W113" s="2247"/>
      <c r="X113" s="2247"/>
      <c r="Y113" s="2273"/>
      <c r="Z113" s="2265"/>
      <c r="AA113" s="2258"/>
      <c r="AB113" s="2260"/>
      <c r="AC113" s="72">
        <f>IF(M113=M112,0,1)</f>
        <v>0</v>
      </c>
      <c r="AD113" s="72" t="s">
        <v>272</v>
      </c>
      <c r="AE113" s="72" t="str">
        <f t="shared" si="5"/>
        <v>?</v>
      </c>
      <c r="AF113" s="434">
        <f t="shared" si="7"/>
        <v>0</v>
      </c>
      <c r="AG113" s="72">
        <f>IF(K113=K112,0,1)</f>
        <v>0</v>
      </c>
    </row>
    <row r="114" spans="1:33" ht="12.95" customHeight="1" thickTop="1" thickBot="1">
      <c r="A114" s="2231"/>
      <c r="B114" s="2235"/>
      <c r="C114" s="2238"/>
      <c r="D114" s="2235"/>
      <c r="E114" s="2270"/>
      <c r="F114" s="2241"/>
      <c r="G114" s="2244"/>
      <c r="H114" s="2261"/>
      <c r="I114" s="2241"/>
      <c r="J114" s="2241"/>
      <c r="K114" s="1270"/>
      <c r="L114" s="622"/>
      <c r="M114" s="1271"/>
      <c r="N114" s="1272"/>
      <c r="O114" s="1272"/>
      <c r="P114" s="1273"/>
      <c r="Q114" s="1273"/>
      <c r="R114" s="1273"/>
      <c r="S114" s="1273"/>
      <c r="T114" s="1273"/>
      <c r="U114" s="1273"/>
      <c r="V114" s="1272"/>
      <c r="W114" s="2247"/>
      <c r="X114" s="2247"/>
      <c r="Y114" s="2273"/>
      <c r="Z114" s="2265"/>
      <c r="AA114" s="2258"/>
      <c r="AB114" s="2260"/>
      <c r="AC114" s="72">
        <f>IF(M114=M113,0,IF(M114=M112,0,1))</f>
        <v>0</v>
      </c>
      <c r="AD114" s="72" t="s">
        <v>272</v>
      </c>
      <c r="AE114" s="72" t="str">
        <f t="shared" ref="AE114:AE167" si="8">$C$1</f>
        <v>?</v>
      </c>
      <c r="AF114" s="434">
        <f t="shared" si="7"/>
        <v>0</v>
      </c>
      <c r="AG114" s="72">
        <f>IF(K114=K113,0,IF(K114=K112,0,1))</f>
        <v>0</v>
      </c>
    </row>
    <row r="115" spans="1:33" ht="12.95" customHeight="1" thickTop="1" thickBot="1">
      <c r="A115" s="2231"/>
      <c r="B115" s="2235"/>
      <c r="C115" s="2238"/>
      <c r="D115" s="2235"/>
      <c r="E115" s="2270"/>
      <c r="F115" s="2241"/>
      <c r="G115" s="2244"/>
      <c r="H115" s="2261"/>
      <c r="I115" s="2241"/>
      <c r="J115" s="2241"/>
      <c r="K115" s="1270"/>
      <c r="L115" s="622"/>
      <c r="M115" s="1271"/>
      <c r="N115" s="1272"/>
      <c r="O115" s="1272"/>
      <c r="P115" s="1273"/>
      <c r="Q115" s="1273"/>
      <c r="R115" s="1273"/>
      <c r="S115" s="1273"/>
      <c r="T115" s="1273"/>
      <c r="U115" s="1273"/>
      <c r="V115" s="1272"/>
      <c r="W115" s="2247"/>
      <c r="X115" s="2247"/>
      <c r="Y115" s="2273"/>
      <c r="Z115" s="2265"/>
      <c r="AA115" s="2258"/>
      <c r="AB115" s="2260"/>
      <c r="AC115" s="72">
        <f>IF(M115=M114,0,IF(M115=M113,0,IF(M115=M112,0,1)))</f>
        <v>0</v>
      </c>
      <c r="AD115" s="72" t="s">
        <v>272</v>
      </c>
      <c r="AE115" s="72" t="str">
        <f t="shared" si="8"/>
        <v>?</v>
      </c>
      <c r="AF115" s="434">
        <f t="shared" si="7"/>
        <v>0</v>
      </c>
      <c r="AG115" s="72">
        <f>IF(K115=K114,0,IF(K115=K113,0,IF(K115=K112,0,1)))</f>
        <v>0</v>
      </c>
    </row>
    <row r="116" spans="1:33" ht="12.95" customHeight="1" thickTop="1" thickBot="1">
      <c r="A116" s="2231"/>
      <c r="B116" s="2235"/>
      <c r="C116" s="2238"/>
      <c r="D116" s="2235"/>
      <c r="E116" s="2270"/>
      <c r="F116" s="2241"/>
      <c r="G116" s="2244"/>
      <c r="H116" s="2261"/>
      <c r="I116" s="2241"/>
      <c r="J116" s="2241"/>
      <c r="K116" s="1270"/>
      <c r="L116" s="622"/>
      <c r="M116" s="1271"/>
      <c r="N116" s="1272"/>
      <c r="O116" s="1272"/>
      <c r="P116" s="1273"/>
      <c r="Q116" s="1273"/>
      <c r="R116" s="1273"/>
      <c r="S116" s="1273"/>
      <c r="T116" s="1273"/>
      <c r="U116" s="1273"/>
      <c r="V116" s="1272"/>
      <c r="W116" s="2247"/>
      <c r="X116" s="2247"/>
      <c r="Y116" s="2273"/>
      <c r="Z116" s="2265"/>
      <c r="AA116" s="2258"/>
      <c r="AB116" s="2260"/>
      <c r="AC116" s="72">
        <f>IF(M116=M115,0,IF(M116=M114,0,IF(M116=M113,0,IF(M116=M112,0,1))))</f>
        <v>0</v>
      </c>
      <c r="AD116" s="72" t="s">
        <v>272</v>
      </c>
      <c r="AE116" s="72" t="str">
        <f t="shared" si="8"/>
        <v>?</v>
      </c>
      <c r="AF116" s="434">
        <f t="shared" si="7"/>
        <v>0</v>
      </c>
      <c r="AG116" s="72">
        <f>IF(K116=K115,0,IF(K116=K114,0,IF(K116=K113,0,IF(K116=K112,0,1))))</f>
        <v>0</v>
      </c>
    </row>
    <row r="117" spans="1:33" ht="12.95" customHeight="1" thickTop="1" thickBot="1">
      <c r="A117" s="2231"/>
      <c r="B117" s="2235"/>
      <c r="C117" s="2238"/>
      <c r="D117" s="2235"/>
      <c r="E117" s="2270"/>
      <c r="F117" s="2241"/>
      <c r="G117" s="2244"/>
      <c r="H117" s="2261"/>
      <c r="I117" s="2241"/>
      <c r="J117" s="2241"/>
      <c r="K117" s="1270"/>
      <c r="L117" s="622"/>
      <c r="M117" s="1271"/>
      <c r="N117" s="1272"/>
      <c r="O117" s="1272"/>
      <c r="P117" s="1273"/>
      <c r="Q117" s="1273"/>
      <c r="R117" s="1273"/>
      <c r="S117" s="1273"/>
      <c r="T117" s="1273"/>
      <c r="U117" s="1273"/>
      <c r="V117" s="1272"/>
      <c r="W117" s="2247"/>
      <c r="X117" s="2247"/>
      <c r="Y117" s="2273"/>
      <c r="Z117" s="2265"/>
      <c r="AA117" s="2258"/>
      <c r="AB117" s="2260"/>
      <c r="AC117" s="72">
        <f>IF(M117=M116,0,IF(M117=M115,0,IF(M117=M114,0,IF(M117=M113,0,IF(M117=M112,0,1)))))</f>
        <v>0</v>
      </c>
      <c r="AD117" s="72" t="s">
        <v>272</v>
      </c>
      <c r="AE117" s="72" t="str">
        <f t="shared" si="8"/>
        <v>?</v>
      </c>
      <c r="AF117" s="434">
        <f t="shared" si="7"/>
        <v>0</v>
      </c>
      <c r="AG117" s="72">
        <f>IF(K117=K116,0,IF(K117=K115,0,IF(K117=K114,0,IF(K117=K113,0,IF(K117=K112,0,1)))))</f>
        <v>0</v>
      </c>
    </row>
    <row r="118" spans="1:33" ht="12.95" customHeight="1" thickTop="1" thickBot="1">
      <c r="A118" s="2231"/>
      <c r="B118" s="2235"/>
      <c r="C118" s="2238"/>
      <c r="D118" s="2235"/>
      <c r="E118" s="2270"/>
      <c r="F118" s="2241"/>
      <c r="G118" s="2244"/>
      <c r="H118" s="2261"/>
      <c r="I118" s="2241"/>
      <c r="J118" s="2241"/>
      <c r="K118" s="1270"/>
      <c r="L118" s="622"/>
      <c r="M118" s="1271"/>
      <c r="N118" s="1272"/>
      <c r="O118" s="1272"/>
      <c r="P118" s="1273"/>
      <c r="Q118" s="1273"/>
      <c r="R118" s="1273"/>
      <c r="S118" s="1273"/>
      <c r="T118" s="1273"/>
      <c r="U118" s="1273"/>
      <c r="V118" s="1272"/>
      <c r="W118" s="2247"/>
      <c r="X118" s="2247"/>
      <c r="Y118" s="2263" t="str">
        <f>IF(Y112&gt;9,"Błąd","")</f>
        <v/>
      </c>
      <c r="Z118" s="2265"/>
      <c r="AA118" s="2258"/>
      <c r="AB118" s="2260"/>
      <c r="AC118" s="72">
        <f>IF(M118=M117,0,IF(M118=M116,0,IF(M118=M115,0,IF(M118=M114,0,IF(M118=M113,0,IF(M118=M112,0,1))))))</f>
        <v>0</v>
      </c>
      <c r="AD118" s="72" t="s">
        <v>272</v>
      </c>
      <c r="AE118" s="72" t="str">
        <f t="shared" si="8"/>
        <v>?</v>
      </c>
      <c r="AF118" s="434">
        <f t="shared" si="7"/>
        <v>0</v>
      </c>
      <c r="AG118" s="72">
        <f>IF(K118=K117,0,IF(K118=K116,0,IF(K118=K115,0,IF(K118=K114,0,IF(K118=K113,0,IF(K118=K112,0,1))))))</f>
        <v>0</v>
      </c>
    </row>
    <row r="119" spans="1:33" ht="12.95" customHeight="1" thickTop="1" thickBot="1">
      <c r="A119" s="2231"/>
      <c r="B119" s="2235"/>
      <c r="C119" s="2238"/>
      <c r="D119" s="2235"/>
      <c r="E119" s="2270"/>
      <c r="F119" s="2241"/>
      <c r="G119" s="2244"/>
      <c r="H119" s="2261"/>
      <c r="I119" s="2241"/>
      <c r="J119" s="2241"/>
      <c r="K119" s="1270"/>
      <c r="L119" s="622"/>
      <c r="M119" s="1271"/>
      <c r="N119" s="1272"/>
      <c r="O119" s="1272"/>
      <c r="P119" s="1273"/>
      <c r="Q119" s="1273"/>
      <c r="R119" s="1273"/>
      <c r="S119" s="1273"/>
      <c r="T119" s="1273"/>
      <c r="U119" s="1273"/>
      <c r="V119" s="1272"/>
      <c r="W119" s="2247"/>
      <c r="X119" s="2247"/>
      <c r="Y119" s="2263"/>
      <c r="Z119" s="2265"/>
      <c r="AA119" s="2258"/>
      <c r="AB119" s="2260"/>
      <c r="AC119" s="72">
        <f>IF(M119=M118,0,IF(M119=M117,0,IF(M119=M116,0,IF(M119=M115,0,IF(M119=M114,0,IF(M119=M113,0,IF(M119=M112,0,1)))))))</f>
        <v>0</v>
      </c>
      <c r="AD119" s="72" t="s">
        <v>272</v>
      </c>
      <c r="AE119" s="72" t="str">
        <f t="shared" si="8"/>
        <v>?</v>
      </c>
      <c r="AF119" s="434">
        <f>AF116</f>
        <v>0</v>
      </c>
      <c r="AG119" s="72">
        <f>IF(K119=K118,0,IF(K119=K117,0,IF(K119=K116,0,IF(K119=K115,0,IF(K119=K114,0,IF(K119=K113,0,IF(K119=K112,0,1)))))))</f>
        <v>0</v>
      </c>
    </row>
    <row r="120" spans="1:33" ht="12.95" customHeight="1" thickTop="1" thickBot="1">
      <c r="A120" s="2231"/>
      <c r="B120" s="2235"/>
      <c r="C120" s="2238"/>
      <c r="D120" s="2235"/>
      <c r="E120" s="2270"/>
      <c r="F120" s="2241"/>
      <c r="G120" s="2244"/>
      <c r="H120" s="2261"/>
      <c r="I120" s="2241"/>
      <c r="J120" s="2241"/>
      <c r="K120" s="1270"/>
      <c r="L120" s="622"/>
      <c r="M120" s="1271"/>
      <c r="N120" s="1272"/>
      <c r="O120" s="1272"/>
      <c r="P120" s="1273"/>
      <c r="Q120" s="1273"/>
      <c r="R120" s="1273"/>
      <c r="S120" s="1273"/>
      <c r="T120" s="1273"/>
      <c r="U120" s="1273"/>
      <c r="V120" s="1272"/>
      <c r="W120" s="2247"/>
      <c r="X120" s="2247"/>
      <c r="Y120" s="2263"/>
      <c r="Z120" s="2265"/>
      <c r="AA120" s="2258"/>
      <c r="AB120" s="2260"/>
      <c r="AC120" s="72">
        <f>IF(M120=M119,0,IF(M120=M118,0,IF(M120=M117,0,IF(M120=M116,0,IF(M120=M115,0,IF(M120=M114,0,IF(M120=M113,0,IF(M120=31,0,1))))))))</f>
        <v>0</v>
      </c>
      <c r="AD120" s="72" t="s">
        <v>272</v>
      </c>
      <c r="AE120" s="72" t="str">
        <f t="shared" si="8"/>
        <v>?</v>
      </c>
      <c r="AF120" s="434">
        <f t="shared" si="7"/>
        <v>0</v>
      </c>
      <c r="AG120" s="72">
        <f>IF(K120=K119,0,IF(K120=K118,0,IF(K120=K117,0,IF(K120=K116,0,IF(K120=K115,0,IF(K120=K114,0,IF(K120=K113,0,IF(K120=K112,0,1))))))))</f>
        <v>0</v>
      </c>
    </row>
    <row r="121" spans="1:33" ht="12.95" customHeight="1" thickTop="1" thickBot="1">
      <c r="A121" s="2231"/>
      <c r="B121" s="2236"/>
      <c r="C121" s="2239"/>
      <c r="D121" s="2236"/>
      <c r="E121" s="2271"/>
      <c r="F121" s="2242"/>
      <c r="G121" s="2245"/>
      <c r="H121" s="2262"/>
      <c r="I121" s="2242"/>
      <c r="J121" s="2242"/>
      <c r="K121" s="1268"/>
      <c r="L121" s="1127"/>
      <c r="M121" s="1269"/>
      <c r="N121" s="1274"/>
      <c r="O121" s="1274"/>
      <c r="P121" s="1275"/>
      <c r="Q121" s="1275"/>
      <c r="R121" s="1275"/>
      <c r="S121" s="1275"/>
      <c r="T121" s="1275"/>
      <c r="U121" s="1275"/>
      <c r="V121" s="1274"/>
      <c r="W121" s="2248"/>
      <c r="X121" s="2248"/>
      <c r="Y121" s="2264"/>
      <c r="Z121" s="2265"/>
      <c r="AA121" s="2259"/>
      <c r="AB121" s="2260"/>
      <c r="AC121" s="72">
        <f>IF(M121=M120,0,IF(M121=M119,0,IF(M121=M118,0,IF(M121=M117,0,IF(M121=M116,0,IF(M121=M115,0,IF(M121=M114,0,IF(M121=M113,0,IF(M121=M112,0,1)))))))))</f>
        <v>0</v>
      </c>
      <c r="AD121" s="72" t="s">
        <v>272</v>
      </c>
      <c r="AE121" s="72" t="str">
        <f t="shared" si="8"/>
        <v>?</v>
      </c>
      <c r="AF121" s="434">
        <f t="shared" si="7"/>
        <v>0</v>
      </c>
      <c r="AG121" s="72">
        <f>IF(K121=K120,0,IF(K121=K119,0,IF(K121=K118,0,IF(K121=K117,0,IF(K121=K116,0,IF(K121=K115,0,IF(K121=K114,0,IF(K121=K113,0,IF(K121=K112,0,1)))))))))</f>
        <v>0</v>
      </c>
    </row>
    <row r="122" spans="1:33" ht="12.95" customHeight="1" thickTop="1" thickBot="1">
      <c r="A122" s="2231"/>
      <c r="B122" s="2234"/>
      <c r="C122" s="2237"/>
      <c r="D122" s="2234"/>
      <c r="E122" s="2269"/>
      <c r="F122" s="2240"/>
      <c r="G122" s="2243"/>
      <c r="H122" s="2276" t="s">
        <v>755</v>
      </c>
      <c r="I122" s="2240"/>
      <c r="J122" s="2240"/>
      <c r="K122" s="295"/>
      <c r="L122" s="408"/>
      <c r="M122" s="508"/>
      <c r="N122" s="111"/>
      <c r="O122" s="111"/>
      <c r="P122" s="16"/>
      <c r="Q122" s="16"/>
      <c r="R122" s="16"/>
      <c r="S122" s="16"/>
      <c r="T122" s="16"/>
      <c r="U122" s="16"/>
      <c r="V122" s="111"/>
      <c r="W122" s="2246">
        <f>SUM(P122:V131)</f>
        <v>0</v>
      </c>
      <c r="X122" s="2246">
        <f>IF(W122&gt;0,18,0)</f>
        <v>0</v>
      </c>
      <c r="Y122" s="2272">
        <f>IF((W122-X122)&gt;=0,W122-X122,0)</f>
        <v>0</v>
      </c>
      <c r="Z122" s="2265">
        <f>IF(W122&lt;X122,W122,X122)/IF(X122=0,1,X122)</f>
        <v>0</v>
      </c>
      <c r="AA122" s="2257" t="str">
        <f>IF(Z122=1,"pe",IF(Z122&gt;0,"ne",""))</f>
        <v/>
      </c>
      <c r="AB122" s="2260"/>
      <c r="AC122" s="72">
        <v>1</v>
      </c>
      <c r="AD122" s="72" t="s">
        <v>272</v>
      </c>
      <c r="AE122" s="72" t="str">
        <f t="shared" si="8"/>
        <v>?</v>
      </c>
      <c r="AF122" s="434">
        <f>$C122</f>
        <v>0</v>
      </c>
      <c r="AG122" s="26">
        <v>1</v>
      </c>
    </row>
    <row r="123" spans="1:33" ht="12.95" customHeight="1" thickTop="1" thickBot="1">
      <c r="A123" s="2231"/>
      <c r="B123" s="2235"/>
      <c r="C123" s="2238"/>
      <c r="D123" s="2235"/>
      <c r="E123" s="2270"/>
      <c r="F123" s="2241"/>
      <c r="G123" s="2244"/>
      <c r="H123" s="2277"/>
      <c r="I123" s="2241"/>
      <c r="J123" s="2241"/>
      <c r="K123" s="1270"/>
      <c r="L123" s="622"/>
      <c r="M123" s="1271"/>
      <c r="N123" s="1272"/>
      <c r="O123" s="1272"/>
      <c r="P123" s="1273"/>
      <c r="Q123" s="1273"/>
      <c r="R123" s="1273"/>
      <c r="S123" s="1273"/>
      <c r="T123" s="1273"/>
      <c r="U123" s="1273"/>
      <c r="V123" s="1272"/>
      <c r="W123" s="2247"/>
      <c r="X123" s="2247"/>
      <c r="Y123" s="2273"/>
      <c r="Z123" s="2265"/>
      <c r="AA123" s="2258"/>
      <c r="AB123" s="2260"/>
      <c r="AC123" s="72">
        <f>IF(M123=M122,0,1)</f>
        <v>0</v>
      </c>
      <c r="AD123" s="72" t="s">
        <v>272</v>
      </c>
      <c r="AE123" s="72" t="str">
        <f t="shared" si="8"/>
        <v>?</v>
      </c>
      <c r="AF123" s="434">
        <f t="shared" si="7"/>
        <v>0</v>
      </c>
      <c r="AG123" s="72">
        <f>IF(K123=K122,0,1)</f>
        <v>0</v>
      </c>
    </row>
    <row r="124" spans="1:33" ht="12.95" customHeight="1" thickTop="1" thickBot="1">
      <c r="A124" s="2231"/>
      <c r="B124" s="2235"/>
      <c r="C124" s="2238"/>
      <c r="D124" s="2235"/>
      <c r="E124" s="2270"/>
      <c r="F124" s="2241"/>
      <c r="G124" s="2244"/>
      <c r="H124" s="2261"/>
      <c r="I124" s="2241"/>
      <c r="J124" s="2241"/>
      <c r="K124" s="1270"/>
      <c r="L124" s="622"/>
      <c r="M124" s="1271"/>
      <c r="N124" s="1272"/>
      <c r="O124" s="1272"/>
      <c r="P124" s="1273"/>
      <c r="Q124" s="1273"/>
      <c r="R124" s="1273"/>
      <c r="S124" s="1273"/>
      <c r="T124" s="1273"/>
      <c r="U124" s="1273"/>
      <c r="V124" s="1272"/>
      <c r="W124" s="2247"/>
      <c r="X124" s="2247"/>
      <c r="Y124" s="2273"/>
      <c r="Z124" s="2265"/>
      <c r="AA124" s="2258"/>
      <c r="AB124" s="2260"/>
      <c r="AC124" s="72">
        <f>IF(M124=M123,0,IF(M124=M122,0,1))</f>
        <v>0</v>
      </c>
      <c r="AD124" s="72" t="s">
        <v>272</v>
      </c>
      <c r="AE124" s="72" t="str">
        <f t="shared" si="8"/>
        <v>?</v>
      </c>
      <c r="AF124" s="434">
        <f t="shared" si="7"/>
        <v>0</v>
      </c>
      <c r="AG124" s="72">
        <f>IF(K124=K123,0,IF(K124=K122,0,1))</f>
        <v>0</v>
      </c>
    </row>
    <row r="125" spans="1:33" ht="12.95" customHeight="1" thickTop="1" thickBot="1">
      <c r="A125" s="2231"/>
      <c r="B125" s="2235"/>
      <c r="C125" s="2238"/>
      <c r="D125" s="2235"/>
      <c r="E125" s="2270"/>
      <c r="F125" s="2241"/>
      <c r="G125" s="2244"/>
      <c r="H125" s="2261"/>
      <c r="I125" s="2241"/>
      <c r="J125" s="2241"/>
      <c r="K125" s="1270"/>
      <c r="L125" s="622"/>
      <c r="M125" s="1271"/>
      <c r="N125" s="1272"/>
      <c r="O125" s="1272"/>
      <c r="P125" s="1273"/>
      <c r="Q125" s="1273"/>
      <c r="R125" s="1273"/>
      <c r="S125" s="1273"/>
      <c r="T125" s="1273"/>
      <c r="U125" s="1273"/>
      <c r="V125" s="1272"/>
      <c r="W125" s="2247"/>
      <c r="X125" s="2247"/>
      <c r="Y125" s="2273"/>
      <c r="Z125" s="2265"/>
      <c r="AA125" s="2258"/>
      <c r="AB125" s="2260"/>
      <c r="AC125" s="72">
        <f>IF(M125=M124,0,IF(M125=M123,0,IF(M125=M122,0,1)))</f>
        <v>0</v>
      </c>
      <c r="AD125" s="72" t="s">
        <v>272</v>
      </c>
      <c r="AE125" s="72" t="str">
        <f t="shared" si="8"/>
        <v>?</v>
      </c>
      <c r="AF125" s="434">
        <f t="shared" si="7"/>
        <v>0</v>
      </c>
      <c r="AG125" s="72">
        <f>IF(K125=K124,0,IF(K125=K123,0,IF(K125=K122,0,1)))</f>
        <v>0</v>
      </c>
    </row>
    <row r="126" spans="1:33" ht="12.95" customHeight="1" thickTop="1" thickBot="1">
      <c r="A126" s="2231"/>
      <c r="B126" s="2235"/>
      <c r="C126" s="2238"/>
      <c r="D126" s="2235"/>
      <c r="E126" s="2270"/>
      <c r="F126" s="2241"/>
      <c r="G126" s="2244"/>
      <c r="H126" s="2261"/>
      <c r="I126" s="2241"/>
      <c r="J126" s="2241"/>
      <c r="K126" s="1270"/>
      <c r="L126" s="622"/>
      <c r="M126" s="1271"/>
      <c r="N126" s="1272"/>
      <c r="O126" s="1272"/>
      <c r="P126" s="1273"/>
      <c r="Q126" s="1273"/>
      <c r="R126" s="1273"/>
      <c r="S126" s="1273"/>
      <c r="T126" s="1273"/>
      <c r="U126" s="1273"/>
      <c r="V126" s="1272"/>
      <c r="W126" s="2247"/>
      <c r="X126" s="2247"/>
      <c r="Y126" s="2273"/>
      <c r="Z126" s="2265"/>
      <c r="AA126" s="2258"/>
      <c r="AB126" s="2260"/>
      <c r="AC126" s="72">
        <f>IF(M126=M125,0,IF(M126=M124,0,IF(M126=M123,0,IF(M126=M122,0,1))))</f>
        <v>0</v>
      </c>
      <c r="AD126" s="72" t="s">
        <v>272</v>
      </c>
      <c r="AE126" s="72" t="str">
        <f t="shared" si="8"/>
        <v>?</v>
      </c>
      <c r="AF126" s="434">
        <f t="shared" si="7"/>
        <v>0</v>
      </c>
      <c r="AG126" s="72">
        <f>IF(K126=K125,0,IF(K126=K124,0,IF(K126=K123,0,IF(K126=K122,0,1))))</f>
        <v>0</v>
      </c>
    </row>
    <row r="127" spans="1:33" ht="12.95" customHeight="1" thickTop="1" thickBot="1">
      <c r="A127" s="2231"/>
      <c r="B127" s="2235"/>
      <c r="C127" s="2238"/>
      <c r="D127" s="2235"/>
      <c r="E127" s="2270"/>
      <c r="F127" s="2241"/>
      <c r="G127" s="2244"/>
      <c r="H127" s="2261"/>
      <c r="I127" s="2241"/>
      <c r="J127" s="2241"/>
      <c r="K127" s="1270"/>
      <c r="L127" s="622"/>
      <c r="M127" s="1271"/>
      <c r="N127" s="1272"/>
      <c r="O127" s="1272"/>
      <c r="P127" s="1273"/>
      <c r="Q127" s="1273"/>
      <c r="R127" s="1273"/>
      <c r="S127" s="1273"/>
      <c r="T127" s="1273"/>
      <c r="U127" s="1273"/>
      <c r="V127" s="1272"/>
      <c r="W127" s="2247"/>
      <c r="X127" s="2247"/>
      <c r="Y127" s="2273"/>
      <c r="Z127" s="2265"/>
      <c r="AA127" s="2258"/>
      <c r="AB127" s="2260"/>
      <c r="AC127" s="72">
        <f>IF(M127=M126,0,IF(M127=M125,0,IF(M127=M124,0,IF(M127=M123,0,IF(M127=M122,0,1)))))</f>
        <v>0</v>
      </c>
      <c r="AD127" s="72" t="s">
        <v>272</v>
      </c>
      <c r="AE127" s="72" t="str">
        <f t="shared" si="8"/>
        <v>?</v>
      </c>
      <c r="AF127" s="434">
        <f t="shared" si="7"/>
        <v>0</v>
      </c>
      <c r="AG127" s="72">
        <f>IF(K127=K126,0,IF(K127=K125,0,IF(K127=K124,0,IF(K127=K123,0,IF(K127=K122,0,1)))))</f>
        <v>0</v>
      </c>
    </row>
    <row r="128" spans="1:33" ht="12.95" customHeight="1" thickTop="1" thickBot="1">
      <c r="A128" s="2231"/>
      <c r="B128" s="2235"/>
      <c r="C128" s="2238"/>
      <c r="D128" s="2235"/>
      <c r="E128" s="2270"/>
      <c r="F128" s="2241"/>
      <c r="G128" s="2244"/>
      <c r="H128" s="2261"/>
      <c r="I128" s="2241"/>
      <c r="J128" s="2241"/>
      <c r="K128" s="1270"/>
      <c r="L128" s="622"/>
      <c r="M128" s="1271"/>
      <c r="N128" s="1272"/>
      <c r="O128" s="1272"/>
      <c r="P128" s="1273"/>
      <c r="Q128" s="1273"/>
      <c r="R128" s="1273"/>
      <c r="S128" s="1273"/>
      <c r="T128" s="1273"/>
      <c r="U128" s="1273"/>
      <c r="V128" s="1272"/>
      <c r="W128" s="2247"/>
      <c r="X128" s="2247"/>
      <c r="Y128" s="2263" t="str">
        <f>IF(Y122&gt;9,"Błąd","")</f>
        <v/>
      </c>
      <c r="Z128" s="2265"/>
      <c r="AA128" s="2258"/>
      <c r="AB128" s="2260"/>
      <c r="AC128" s="72">
        <f>IF(M128=M127,0,IF(M128=M126,0,IF(M128=M125,0,IF(M128=M124,0,IF(M128=M123,0,IF(M128=M122,0,1))))))</f>
        <v>0</v>
      </c>
      <c r="AD128" s="72" t="s">
        <v>272</v>
      </c>
      <c r="AE128" s="72" t="str">
        <f t="shared" si="8"/>
        <v>?</v>
      </c>
      <c r="AF128" s="434">
        <f t="shared" si="7"/>
        <v>0</v>
      </c>
      <c r="AG128" s="72">
        <f>IF(K128=K127,0,IF(K128=K126,0,IF(K128=K125,0,IF(K128=K124,0,IF(K128=K123,0,IF(K128=K122,0,1))))))</f>
        <v>0</v>
      </c>
    </row>
    <row r="129" spans="1:33" ht="12.95" customHeight="1" thickTop="1" thickBot="1">
      <c r="A129" s="2231"/>
      <c r="B129" s="2235"/>
      <c r="C129" s="2238"/>
      <c r="D129" s="2235"/>
      <c r="E129" s="2270"/>
      <c r="F129" s="2241"/>
      <c r="G129" s="2244"/>
      <c r="H129" s="2261"/>
      <c r="I129" s="2241"/>
      <c r="J129" s="2241"/>
      <c r="K129" s="1270"/>
      <c r="L129" s="622"/>
      <c r="M129" s="1271"/>
      <c r="N129" s="1272"/>
      <c r="O129" s="1272"/>
      <c r="P129" s="1273"/>
      <c r="Q129" s="1273"/>
      <c r="R129" s="1273"/>
      <c r="S129" s="1273"/>
      <c r="T129" s="1273"/>
      <c r="U129" s="1273"/>
      <c r="V129" s="1272"/>
      <c r="W129" s="2247"/>
      <c r="X129" s="2247"/>
      <c r="Y129" s="2263"/>
      <c r="Z129" s="2265"/>
      <c r="AA129" s="2258"/>
      <c r="AB129" s="2260"/>
      <c r="AC129" s="72">
        <f>IF(M129=M128,0,IF(M129=M127,0,IF(M129=M126,0,IF(M129=M125,0,IF(M129=M124,0,IF(M129=M123,0,IF(M129=M122,0,1)))))))</f>
        <v>0</v>
      </c>
      <c r="AD129" s="72" t="s">
        <v>272</v>
      </c>
      <c r="AE129" s="72" t="str">
        <f t="shared" si="8"/>
        <v>?</v>
      </c>
      <c r="AF129" s="434">
        <f>AF126</f>
        <v>0</v>
      </c>
      <c r="AG129" s="72">
        <f>IF(K129=K128,0,IF(K129=K127,0,IF(K129=K126,0,IF(K129=K125,0,IF(K129=K124,0,IF(K129=K123,0,IF(K129=K122,0,1)))))))</f>
        <v>0</v>
      </c>
    </row>
    <row r="130" spans="1:33" ht="12.95" customHeight="1" thickTop="1" thickBot="1">
      <c r="A130" s="2231"/>
      <c r="B130" s="2235"/>
      <c r="C130" s="2238"/>
      <c r="D130" s="2235"/>
      <c r="E130" s="2270"/>
      <c r="F130" s="2241"/>
      <c r="G130" s="2244"/>
      <c r="H130" s="2261"/>
      <c r="I130" s="2241"/>
      <c r="J130" s="2241"/>
      <c r="K130" s="1270"/>
      <c r="L130" s="622"/>
      <c r="M130" s="1271"/>
      <c r="N130" s="1272"/>
      <c r="O130" s="1272"/>
      <c r="P130" s="1273"/>
      <c r="Q130" s="1273"/>
      <c r="R130" s="1273"/>
      <c r="S130" s="1273"/>
      <c r="T130" s="1273"/>
      <c r="U130" s="1273"/>
      <c r="V130" s="1272"/>
      <c r="W130" s="2247"/>
      <c r="X130" s="2247"/>
      <c r="Y130" s="2263"/>
      <c r="Z130" s="2265"/>
      <c r="AA130" s="2258"/>
      <c r="AB130" s="2260"/>
      <c r="AC130" s="72">
        <f>IF(M130=M129,0,IF(M130=M128,0,IF(M130=M127,0,IF(M130=M126,0,IF(M130=M125,0,IF(M130=M124,0,IF(M130=M123,0,IF(M130=31,0,1))))))))</f>
        <v>0</v>
      </c>
      <c r="AD130" s="72" t="s">
        <v>272</v>
      </c>
      <c r="AE130" s="72" t="str">
        <f t="shared" si="8"/>
        <v>?</v>
      </c>
      <c r="AF130" s="434">
        <f t="shared" si="7"/>
        <v>0</v>
      </c>
      <c r="AG130" s="72">
        <f>IF(K130=K129,0,IF(K130=K128,0,IF(K130=K127,0,IF(K130=K126,0,IF(K130=K125,0,IF(K130=K124,0,IF(K130=K123,0,IF(K130=K122,0,1))))))))</f>
        <v>0</v>
      </c>
    </row>
    <row r="131" spans="1:33" ht="12.95" customHeight="1" thickTop="1" thickBot="1">
      <c r="A131" s="2231"/>
      <c r="B131" s="2236"/>
      <c r="C131" s="2239"/>
      <c r="D131" s="2236"/>
      <c r="E131" s="2271"/>
      <c r="F131" s="2242"/>
      <c r="G131" s="2245"/>
      <c r="H131" s="2262"/>
      <c r="I131" s="2242"/>
      <c r="J131" s="2242"/>
      <c r="K131" s="1268"/>
      <c r="L131" s="1127"/>
      <c r="M131" s="1269"/>
      <c r="N131" s="1274"/>
      <c r="O131" s="1274"/>
      <c r="P131" s="1275"/>
      <c r="Q131" s="1275"/>
      <c r="R131" s="1275"/>
      <c r="S131" s="1275"/>
      <c r="T131" s="1275"/>
      <c r="U131" s="1275"/>
      <c r="V131" s="1274"/>
      <c r="W131" s="2248"/>
      <c r="X131" s="2248"/>
      <c r="Y131" s="2264"/>
      <c r="Z131" s="2265"/>
      <c r="AA131" s="2259"/>
      <c r="AB131" s="2260"/>
      <c r="AC131" s="72">
        <f>IF(M131=M130,0,IF(M131=M129,0,IF(M131=M128,0,IF(M131=M127,0,IF(M131=M126,0,IF(M131=M125,0,IF(M131=M124,0,IF(M131=M123,0,IF(M131=M122,0,1)))))))))</f>
        <v>0</v>
      </c>
      <c r="AD131" s="72" t="s">
        <v>272</v>
      </c>
      <c r="AE131" s="72" t="str">
        <f t="shared" si="8"/>
        <v>?</v>
      </c>
      <c r="AF131" s="434">
        <f t="shared" si="7"/>
        <v>0</v>
      </c>
      <c r="AG131" s="72">
        <f>IF(K131=K130,0,IF(K131=K129,0,IF(K131=K128,0,IF(K131=K127,0,IF(K131=K126,0,IF(K131=K125,0,IF(K131=K124,0,IF(K131=K123,0,IF(K131=K122,0,1)))))))))</f>
        <v>0</v>
      </c>
    </row>
    <row r="132" spans="1:33" ht="12.95" customHeight="1" thickTop="1" thickBot="1">
      <c r="A132" s="2231"/>
      <c r="B132" s="2234"/>
      <c r="C132" s="2237"/>
      <c r="D132" s="2234"/>
      <c r="E132" s="2269"/>
      <c r="F132" s="2240"/>
      <c r="G132" s="2243"/>
      <c r="H132" s="2276" t="s">
        <v>755</v>
      </c>
      <c r="I132" s="2240"/>
      <c r="J132" s="2240"/>
      <c r="K132" s="295"/>
      <c r="L132" s="622"/>
      <c r="M132" s="508"/>
      <c r="N132" s="111"/>
      <c r="O132" s="111"/>
      <c r="P132" s="16"/>
      <c r="Q132" s="16"/>
      <c r="R132" s="16"/>
      <c r="S132" s="16"/>
      <c r="T132" s="16"/>
      <c r="U132" s="16"/>
      <c r="V132" s="111"/>
      <c r="W132" s="2246">
        <f>SUM(P132:V141)</f>
        <v>0</v>
      </c>
      <c r="X132" s="2246">
        <f>IF(W132&gt;0,18,0)</f>
        <v>0</v>
      </c>
      <c r="Y132" s="2272">
        <f>IF((W132-X132)&gt;=0,W132-X132,0)</f>
        <v>0</v>
      </c>
      <c r="Z132" s="2265">
        <f>IF(W132&lt;X132,W132,X132)/IF(X132=0,1,X132)</f>
        <v>0</v>
      </c>
      <c r="AA132" s="2257" t="str">
        <f>IF(Z132=1,"pe",IF(Z132&gt;0,"ne",""))</f>
        <v/>
      </c>
      <c r="AB132" s="2260"/>
      <c r="AC132" s="72">
        <v>1</v>
      </c>
      <c r="AD132" s="72" t="s">
        <v>272</v>
      </c>
      <c r="AE132" s="72" t="str">
        <f t="shared" si="8"/>
        <v>?</v>
      </c>
      <c r="AF132" s="434">
        <f>$C132</f>
        <v>0</v>
      </c>
      <c r="AG132" s="26">
        <v>1</v>
      </c>
    </row>
    <row r="133" spans="1:33" ht="12.95" customHeight="1" thickTop="1" thickBot="1">
      <c r="A133" s="2231"/>
      <c r="B133" s="2235"/>
      <c r="C133" s="2238"/>
      <c r="D133" s="2235"/>
      <c r="E133" s="2270"/>
      <c r="F133" s="2241"/>
      <c r="G133" s="2244"/>
      <c r="H133" s="2277"/>
      <c r="I133" s="2241"/>
      <c r="J133" s="2241"/>
      <c r="K133" s="1270"/>
      <c r="L133" s="622"/>
      <c r="M133" s="1271"/>
      <c r="N133" s="1272"/>
      <c r="O133" s="1272"/>
      <c r="P133" s="1273"/>
      <c r="Q133" s="1273"/>
      <c r="R133" s="1273"/>
      <c r="S133" s="1273"/>
      <c r="T133" s="1273"/>
      <c r="U133" s="1273"/>
      <c r="V133" s="1272"/>
      <c r="W133" s="2247"/>
      <c r="X133" s="2247"/>
      <c r="Y133" s="2273"/>
      <c r="Z133" s="2265"/>
      <c r="AA133" s="2258"/>
      <c r="AB133" s="2260"/>
      <c r="AC133" s="72">
        <f>IF(M133=M132,0,1)</f>
        <v>0</v>
      </c>
      <c r="AD133" s="72" t="s">
        <v>272</v>
      </c>
      <c r="AE133" s="72" t="str">
        <f t="shared" si="8"/>
        <v>?</v>
      </c>
      <c r="AF133" s="434">
        <f t="shared" si="7"/>
        <v>0</v>
      </c>
      <c r="AG133" s="72">
        <f>IF(K133=K132,0,1)</f>
        <v>0</v>
      </c>
    </row>
    <row r="134" spans="1:33" ht="12.95" customHeight="1" thickTop="1" thickBot="1">
      <c r="A134" s="2231"/>
      <c r="B134" s="2235"/>
      <c r="C134" s="2238"/>
      <c r="D134" s="2235"/>
      <c r="E134" s="2270"/>
      <c r="F134" s="2241"/>
      <c r="G134" s="2244"/>
      <c r="H134" s="2261"/>
      <c r="I134" s="2241"/>
      <c r="J134" s="2241"/>
      <c r="K134" s="1270"/>
      <c r="L134" s="622"/>
      <c r="M134" s="1271"/>
      <c r="N134" s="1272"/>
      <c r="O134" s="1272"/>
      <c r="P134" s="1273"/>
      <c r="Q134" s="1273"/>
      <c r="R134" s="1273"/>
      <c r="S134" s="1273"/>
      <c r="T134" s="1273"/>
      <c r="U134" s="1273"/>
      <c r="V134" s="1272"/>
      <c r="W134" s="2247"/>
      <c r="X134" s="2247"/>
      <c r="Y134" s="2273"/>
      <c r="Z134" s="2265"/>
      <c r="AA134" s="2258"/>
      <c r="AB134" s="2260"/>
      <c r="AC134" s="72">
        <f>IF(M134=M133,0,IF(M134=M132,0,1))</f>
        <v>0</v>
      </c>
      <c r="AD134" s="72" t="s">
        <v>272</v>
      </c>
      <c r="AE134" s="72" t="str">
        <f t="shared" si="8"/>
        <v>?</v>
      </c>
      <c r="AF134" s="434">
        <f t="shared" si="7"/>
        <v>0</v>
      </c>
      <c r="AG134" s="72">
        <f>IF(K134=K133,0,IF(K134=K132,0,1))</f>
        <v>0</v>
      </c>
    </row>
    <row r="135" spans="1:33" ht="12.95" customHeight="1" thickTop="1" thickBot="1">
      <c r="A135" s="2231"/>
      <c r="B135" s="2235"/>
      <c r="C135" s="2238"/>
      <c r="D135" s="2235"/>
      <c r="E135" s="2270"/>
      <c r="F135" s="2241"/>
      <c r="G135" s="2244"/>
      <c r="H135" s="2261"/>
      <c r="I135" s="2241"/>
      <c r="J135" s="2241"/>
      <c r="K135" s="1270"/>
      <c r="L135" s="622"/>
      <c r="M135" s="1271"/>
      <c r="N135" s="1272"/>
      <c r="O135" s="1272"/>
      <c r="P135" s="1273"/>
      <c r="Q135" s="1273"/>
      <c r="R135" s="1273"/>
      <c r="S135" s="1273"/>
      <c r="T135" s="1273"/>
      <c r="U135" s="1273"/>
      <c r="V135" s="1272"/>
      <c r="W135" s="2247"/>
      <c r="X135" s="2247"/>
      <c r="Y135" s="2273"/>
      <c r="Z135" s="2265"/>
      <c r="AA135" s="2258"/>
      <c r="AB135" s="2260"/>
      <c r="AC135" s="72">
        <f>IF(M135=M134,0,IF(M135=M133,0,IF(M135=M132,0,1)))</f>
        <v>0</v>
      </c>
      <c r="AD135" s="72" t="s">
        <v>272</v>
      </c>
      <c r="AE135" s="72" t="str">
        <f t="shared" si="8"/>
        <v>?</v>
      </c>
      <c r="AF135" s="434">
        <f t="shared" si="7"/>
        <v>0</v>
      </c>
      <c r="AG135" s="72">
        <f>IF(K135=K134,0,IF(K135=K133,0,IF(K135=K132,0,1)))</f>
        <v>0</v>
      </c>
    </row>
    <row r="136" spans="1:33" ht="12.95" customHeight="1" thickTop="1" thickBot="1">
      <c r="A136" s="2231"/>
      <c r="B136" s="2235"/>
      <c r="C136" s="2238"/>
      <c r="D136" s="2235"/>
      <c r="E136" s="2270"/>
      <c r="F136" s="2241"/>
      <c r="G136" s="2244"/>
      <c r="H136" s="2261"/>
      <c r="I136" s="2241"/>
      <c r="J136" s="2241"/>
      <c r="K136" s="1270"/>
      <c r="L136" s="622"/>
      <c r="M136" s="1271"/>
      <c r="N136" s="1272"/>
      <c r="O136" s="1272"/>
      <c r="P136" s="1273"/>
      <c r="Q136" s="1273"/>
      <c r="R136" s="1273"/>
      <c r="S136" s="1273"/>
      <c r="T136" s="1273"/>
      <c r="U136" s="1273"/>
      <c r="V136" s="1272"/>
      <c r="W136" s="2247"/>
      <c r="X136" s="2247"/>
      <c r="Y136" s="2273"/>
      <c r="Z136" s="2265"/>
      <c r="AA136" s="2258"/>
      <c r="AB136" s="2260"/>
      <c r="AC136" s="72">
        <f>IF(M136=M135,0,IF(M136=M134,0,IF(M136=M133,0,IF(M136=M132,0,1))))</f>
        <v>0</v>
      </c>
      <c r="AD136" s="72" t="s">
        <v>272</v>
      </c>
      <c r="AE136" s="72" t="str">
        <f t="shared" si="8"/>
        <v>?</v>
      </c>
      <c r="AF136" s="434">
        <f t="shared" si="7"/>
        <v>0</v>
      </c>
      <c r="AG136" s="72">
        <f>IF(K136=K135,0,IF(K136=K134,0,IF(K136=K133,0,IF(K136=K132,0,1))))</f>
        <v>0</v>
      </c>
    </row>
    <row r="137" spans="1:33" ht="12.95" customHeight="1" thickTop="1" thickBot="1">
      <c r="A137" s="2231"/>
      <c r="B137" s="2235"/>
      <c r="C137" s="2238"/>
      <c r="D137" s="2235"/>
      <c r="E137" s="2270"/>
      <c r="F137" s="2241"/>
      <c r="G137" s="2244"/>
      <c r="H137" s="2261"/>
      <c r="I137" s="2241"/>
      <c r="J137" s="2241"/>
      <c r="K137" s="1270"/>
      <c r="L137" s="622"/>
      <c r="M137" s="1271"/>
      <c r="N137" s="1272"/>
      <c r="O137" s="1272"/>
      <c r="P137" s="1273"/>
      <c r="Q137" s="1273"/>
      <c r="R137" s="1273"/>
      <c r="S137" s="1273"/>
      <c r="T137" s="1273"/>
      <c r="U137" s="1273"/>
      <c r="V137" s="1272"/>
      <c r="W137" s="2247"/>
      <c r="X137" s="2247"/>
      <c r="Y137" s="2273"/>
      <c r="Z137" s="2265"/>
      <c r="AA137" s="2258"/>
      <c r="AB137" s="2260"/>
      <c r="AC137" s="72">
        <f>IF(M137=M136,0,IF(M137=M135,0,IF(M137=M134,0,IF(M137=M133,0,IF(M137=M132,0,1)))))</f>
        <v>0</v>
      </c>
      <c r="AD137" s="72" t="s">
        <v>272</v>
      </c>
      <c r="AE137" s="72" t="str">
        <f t="shared" si="8"/>
        <v>?</v>
      </c>
      <c r="AF137" s="434">
        <f t="shared" si="7"/>
        <v>0</v>
      </c>
      <c r="AG137" s="72">
        <f>IF(K137=K136,0,IF(K137=K135,0,IF(K137=K134,0,IF(K137=K133,0,IF(K137=K132,0,1)))))</f>
        <v>0</v>
      </c>
    </row>
    <row r="138" spans="1:33" ht="12.95" customHeight="1" thickTop="1" thickBot="1">
      <c r="A138" s="2231"/>
      <c r="B138" s="2235"/>
      <c r="C138" s="2238"/>
      <c r="D138" s="2235"/>
      <c r="E138" s="2270"/>
      <c r="F138" s="2241"/>
      <c r="G138" s="2244"/>
      <c r="H138" s="2261"/>
      <c r="I138" s="2241"/>
      <c r="J138" s="2241"/>
      <c r="K138" s="1270"/>
      <c r="L138" s="622"/>
      <c r="M138" s="1271"/>
      <c r="N138" s="1272"/>
      <c r="O138" s="1272"/>
      <c r="P138" s="1273"/>
      <c r="Q138" s="1273"/>
      <c r="R138" s="1273"/>
      <c r="S138" s="1273"/>
      <c r="T138" s="1273"/>
      <c r="U138" s="1273"/>
      <c r="V138" s="1272"/>
      <c r="W138" s="2247"/>
      <c r="X138" s="2247"/>
      <c r="Y138" s="2263" t="str">
        <f>IF(Y132&gt;9,"Błąd","")</f>
        <v/>
      </c>
      <c r="Z138" s="2265"/>
      <c r="AA138" s="2258"/>
      <c r="AB138" s="2260"/>
      <c r="AC138" s="72">
        <f>IF(M138=M137,0,IF(M138=M136,0,IF(M138=M135,0,IF(M138=M134,0,IF(M138=M133,0,IF(M138=M132,0,1))))))</f>
        <v>0</v>
      </c>
      <c r="AD138" s="72" t="s">
        <v>272</v>
      </c>
      <c r="AE138" s="72" t="str">
        <f t="shared" si="8"/>
        <v>?</v>
      </c>
      <c r="AF138" s="434">
        <f t="shared" si="7"/>
        <v>0</v>
      </c>
      <c r="AG138" s="72">
        <f>IF(K138=K137,0,IF(K138=K136,0,IF(K138=K135,0,IF(K138=K134,0,IF(K138=K133,0,IF(K138=K132,0,1))))))</f>
        <v>0</v>
      </c>
    </row>
    <row r="139" spans="1:33" ht="12.95" customHeight="1" thickTop="1" thickBot="1">
      <c r="A139" s="2231"/>
      <c r="B139" s="2235"/>
      <c r="C139" s="2238"/>
      <c r="D139" s="2235"/>
      <c r="E139" s="2270"/>
      <c r="F139" s="2241"/>
      <c r="G139" s="2244"/>
      <c r="H139" s="2261"/>
      <c r="I139" s="2241"/>
      <c r="J139" s="2241"/>
      <c r="K139" s="1270"/>
      <c r="L139" s="622"/>
      <c r="M139" s="1271"/>
      <c r="N139" s="1272"/>
      <c r="O139" s="1272"/>
      <c r="P139" s="1273"/>
      <c r="Q139" s="1273"/>
      <c r="R139" s="1273"/>
      <c r="S139" s="1273"/>
      <c r="T139" s="1273"/>
      <c r="U139" s="1273"/>
      <c r="V139" s="1272"/>
      <c r="W139" s="2247"/>
      <c r="X139" s="2247"/>
      <c r="Y139" s="2263"/>
      <c r="Z139" s="2265"/>
      <c r="AA139" s="2258"/>
      <c r="AB139" s="2260"/>
      <c r="AC139" s="72">
        <f>IF(M139=M138,0,IF(M139=M137,0,IF(M139=M136,0,IF(M139=M135,0,IF(M139=M134,0,IF(M139=M133,0,IF(M139=M132,0,1)))))))</f>
        <v>0</v>
      </c>
      <c r="AD139" s="72" t="s">
        <v>272</v>
      </c>
      <c r="AE139" s="72" t="str">
        <f t="shared" si="8"/>
        <v>?</v>
      </c>
      <c r="AF139" s="434">
        <f>AF136</f>
        <v>0</v>
      </c>
      <c r="AG139" s="72">
        <f>IF(K139=K138,0,IF(K139=K137,0,IF(K139=K136,0,IF(K139=K135,0,IF(K139=K134,0,IF(K139=K133,0,IF(K139=K132,0,1)))))))</f>
        <v>0</v>
      </c>
    </row>
    <row r="140" spans="1:33" ht="12.95" customHeight="1" thickTop="1" thickBot="1">
      <c r="A140" s="2231"/>
      <c r="B140" s="2235"/>
      <c r="C140" s="2238"/>
      <c r="D140" s="2235"/>
      <c r="E140" s="2270"/>
      <c r="F140" s="2241"/>
      <c r="G140" s="2244"/>
      <c r="H140" s="2261"/>
      <c r="I140" s="2241"/>
      <c r="J140" s="2241"/>
      <c r="K140" s="1270"/>
      <c r="L140" s="622"/>
      <c r="M140" s="1271"/>
      <c r="N140" s="1272"/>
      <c r="O140" s="1272"/>
      <c r="P140" s="1273"/>
      <c r="Q140" s="1273"/>
      <c r="R140" s="1273"/>
      <c r="S140" s="1273"/>
      <c r="T140" s="1273"/>
      <c r="U140" s="1273"/>
      <c r="V140" s="1272"/>
      <c r="W140" s="2247"/>
      <c r="X140" s="2247"/>
      <c r="Y140" s="2263"/>
      <c r="Z140" s="2265"/>
      <c r="AA140" s="2258"/>
      <c r="AB140" s="2260"/>
      <c r="AC140" s="72">
        <f>IF(M140=M139,0,IF(M140=M138,0,IF(M140=M137,0,IF(M140=M136,0,IF(M140=M135,0,IF(M140=M134,0,IF(M140=M133,0,IF(M140=31,0,1))))))))</f>
        <v>0</v>
      </c>
      <c r="AD140" s="72" t="s">
        <v>272</v>
      </c>
      <c r="AE140" s="72" t="str">
        <f t="shared" si="8"/>
        <v>?</v>
      </c>
      <c r="AF140" s="434">
        <f t="shared" si="7"/>
        <v>0</v>
      </c>
      <c r="AG140" s="72">
        <f>IF(K140=K139,0,IF(K140=K138,0,IF(K140=K137,0,IF(K140=K136,0,IF(K140=K135,0,IF(K140=K134,0,IF(K140=K133,0,IF(K140=K132,0,1))))))))</f>
        <v>0</v>
      </c>
    </row>
    <row r="141" spans="1:33" ht="12.95" customHeight="1" thickTop="1" thickBot="1">
      <c r="A141" s="2231"/>
      <c r="B141" s="2236"/>
      <c r="C141" s="2239"/>
      <c r="D141" s="2236"/>
      <c r="E141" s="2271"/>
      <c r="F141" s="2242"/>
      <c r="G141" s="2245"/>
      <c r="H141" s="2262"/>
      <c r="I141" s="2242"/>
      <c r="J141" s="2242"/>
      <c r="K141" s="1268"/>
      <c r="L141" s="410"/>
      <c r="M141" s="1269"/>
      <c r="N141" s="1274"/>
      <c r="O141" s="1274"/>
      <c r="P141" s="1275"/>
      <c r="Q141" s="1275"/>
      <c r="R141" s="1275"/>
      <c r="S141" s="1275"/>
      <c r="T141" s="1275"/>
      <c r="U141" s="1275"/>
      <c r="V141" s="1274"/>
      <c r="W141" s="2248"/>
      <c r="X141" s="2248"/>
      <c r="Y141" s="2264"/>
      <c r="Z141" s="2265"/>
      <c r="AA141" s="2259"/>
      <c r="AB141" s="2260"/>
      <c r="AC141" s="72">
        <f>IF(M141=M140,0,IF(M141=M139,0,IF(M141=M138,0,IF(M141=M137,0,IF(M141=M136,0,IF(M141=M135,0,IF(M141=M134,0,IF(M141=M133,0,IF(M141=M132,0,1)))))))))</f>
        <v>0</v>
      </c>
      <c r="AD141" s="72" t="s">
        <v>272</v>
      </c>
      <c r="AE141" s="72" t="str">
        <f t="shared" si="8"/>
        <v>?</v>
      </c>
      <c r="AF141" s="434">
        <f t="shared" si="7"/>
        <v>0</v>
      </c>
      <c r="AG141" s="72">
        <f>IF(K141=K140,0,IF(K141=K139,0,IF(K141=K138,0,IF(K141=K137,0,IF(K141=K136,0,IF(K141=K135,0,IF(K141=K134,0,IF(K141=K133,0,IF(K141=K132,0,1)))))))))</f>
        <v>0</v>
      </c>
    </row>
    <row r="142" spans="1:33" ht="12.95" customHeight="1" thickTop="1" thickBot="1">
      <c r="A142" s="2231"/>
      <c r="B142" s="2234"/>
      <c r="C142" s="2237"/>
      <c r="D142" s="2234"/>
      <c r="E142" s="2269"/>
      <c r="F142" s="2240"/>
      <c r="G142" s="2243"/>
      <c r="H142" s="2276" t="s">
        <v>755</v>
      </c>
      <c r="I142" s="2240"/>
      <c r="J142" s="2240"/>
      <c r="K142" s="295"/>
      <c r="L142" s="408"/>
      <c r="M142" s="508"/>
      <c r="N142" s="111"/>
      <c r="O142" s="111"/>
      <c r="P142" s="16"/>
      <c r="Q142" s="16"/>
      <c r="R142" s="16"/>
      <c r="S142" s="16"/>
      <c r="T142" s="16"/>
      <c r="U142" s="16"/>
      <c r="V142" s="111"/>
      <c r="W142" s="2246">
        <f>SUM(P142:V151)</f>
        <v>0</v>
      </c>
      <c r="X142" s="2246">
        <f>IF(W142&gt;0,18,0)</f>
        <v>0</v>
      </c>
      <c r="Y142" s="2272">
        <f>IF((W142-X142)&gt;=0,W142-X142,0)</f>
        <v>0</v>
      </c>
      <c r="Z142" s="2265">
        <f>IF(W142&lt;X142,W142,X142)/IF(X142=0,1,X142)</f>
        <v>0</v>
      </c>
      <c r="AA142" s="2257" t="str">
        <f>IF(Z142=1,"pe",IF(Z142&gt;0,"ne",""))</f>
        <v/>
      </c>
      <c r="AB142" s="2260"/>
      <c r="AC142" s="72">
        <v>1</v>
      </c>
      <c r="AD142" s="72" t="s">
        <v>272</v>
      </c>
      <c r="AE142" s="72" t="str">
        <f t="shared" si="8"/>
        <v>?</v>
      </c>
      <c r="AF142" s="434">
        <f>$C142</f>
        <v>0</v>
      </c>
      <c r="AG142" s="26">
        <v>1</v>
      </c>
    </row>
    <row r="143" spans="1:33" ht="12.95" customHeight="1" thickTop="1" thickBot="1">
      <c r="A143" s="2231"/>
      <c r="B143" s="2235"/>
      <c r="C143" s="2238"/>
      <c r="D143" s="2235"/>
      <c r="E143" s="2270"/>
      <c r="F143" s="2241"/>
      <c r="G143" s="2244"/>
      <c r="H143" s="2277"/>
      <c r="I143" s="2241"/>
      <c r="J143" s="2241"/>
      <c r="K143" s="1270"/>
      <c r="L143" s="622"/>
      <c r="M143" s="1271"/>
      <c r="N143" s="1272"/>
      <c r="O143" s="1272"/>
      <c r="P143" s="1273"/>
      <c r="Q143" s="1273"/>
      <c r="R143" s="1273"/>
      <c r="S143" s="1273"/>
      <c r="T143" s="1273"/>
      <c r="U143" s="1273"/>
      <c r="V143" s="1272"/>
      <c r="W143" s="2247"/>
      <c r="X143" s="2247"/>
      <c r="Y143" s="2273"/>
      <c r="Z143" s="2265"/>
      <c r="AA143" s="2258"/>
      <c r="AB143" s="2260"/>
      <c r="AC143" s="72">
        <f>IF(M143=M142,0,1)</f>
        <v>0</v>
      </c>
      <c r="AD143" s="72" t="s">
        <v>272</v>
      </c>
      <c r="AE143" s="72" t="str">
        <f t="shared" si="8"/>
        <v>?</v>
      </c>
      <c r="AF143" s="434">
        <f t="shared" ref="AF143:AF206" si="9">AF142</f>
        <v>0</v>
      </c>
      <c r="AG143" s="72">
        <f>IF(K143=K142,0,1)</f>
        <v>0</v>
      </c>
    </row>
    <row r="144" spans="1:33" ht="12.95" customHeight="1" thickTop="1" thickBot="1">
      <c r="A144" s="2231"/>
      <c r="B144" s="2235"/>
      <c r="C144" s="2238"/>
      <c r="D144" s="2235"/>
      <c r="E144" s="2270"/>
      <c r="F144" s="2241"/>
      <c r="G144" s="2244"/>
      <c r="H144" s="2261"/>
      <c r="I144" s="2241"/>
      <c r="J144" s="2241"/>
      <c r="K144" s="1270"/>
      <c r="L144" s="622"/>
      <c r="M144" s="1271"/>
      <c r="N144" s="1272"/>
      <c r="O144" s="1272"/>
      <c r="P144" s="1273"/>
      <c r="Q144" s="1273"/>
      <c r="R144" s="1273"/>
      <c r="S144" s="1273"/>
      <c r="T144" s="1273"/>
      <c r="U144" s="1273"/>
      <c r="V144" s="1272"/>
      <c r="W144" s="2247"/>
      <c r="X144" s="2247"/>
      <c r="Y144" s="2273"/>
      <c r="Z144" s="2265"/>
      <c r="AA144" s="2258"/>
      <c r="AB144" s="2260"/>
      <c r="AC144" s="72">
        <f>IF(M144=M143,0,IF(M144=M142,0,1))</f>
        <v>0</v>
      </c>
      <c r="AD144" s="72" t="s">
        <v>272</v>
      </c>
      <c r="AE144" s="72" t="str">
        <f t="shared" si="8"/>
        <v>?</v>
      </c>
      <c r="AF144" s="434">
        <f t="shared" si="9"/>
        <v>0</v>
      </c>
      <c r="AG144" s="72">
        <f>IF(K144=K143,0,IF(K144=K142,0,1))</f>
        <v>0</v>
      </c>
    </row>
    <row r="145" spans="1:33" ht="12.95" customHeight="1" thickTop="1" thickBot="1">
      <c r="A145" s="2231"/>
      <c r="B145" s="2235"/>
      <c r="C145" s="2238"/>
      <c r="D145" s="2235"/>
      <c r="E145" s="2270"/>
      <c r="F145" s="2241"/>
      <c r="G145" s="2244"/>
      <c r="H145" s="2261"/>
      <c r="I145" s="2241"/>
      <c r="J145" s="2241"/>
      <c r="K145" s="1270"/>
      <c r="L145" s="622"/>
      <c r="M145" s="1271"/>
      <c r="N145" s="1272"/>
      <c r="O145" s="1272"/>
      <c r="P145" s="1273"/>
      <c r="Q145" s="1273"/>
      <c r="R145" s="1273"/>
      <c r="S145" s="1273"/>
      <c r="T145" s="1273"/>
      <c r="U145" s="1273"/>
      <c r="V145" s="1272"/>
      <c r="W145" s="2247"/>
      <c r="X145" s="2247"/>
      <c r="Y145" s="2273"/>
      <c r="Z145" s="2265"/>
      <c r="AA145" s="2258"/>
      <c r="AB145" s="2260"/>
      <c r="AC145" s="72">
        <f>IF(M145=M144,0,IF(M145=M143,0,IF(M145=M142,0,1)))</f>
        <v>0</v>
      </c>
      <c r="AD145" s="72" t="s">
        <v>272</v>
      </c>
      <c r="AE145" s="72" t="str">
        <f t="shared" si="8"/>
        <v>?</v>
      </c>
      <c r="AF145" s="434">
        <f t="shared" si="9"/>
        <v>0</v>
      </c>
      <c r="AG145" s="72">
        <f>IF(K145=K144,0,IF(K145=K143,0,IF(K145=K142,0,1)))</f>
        <v>0</v>
      </c>
    </row>
    <row r="146" spans="1:33" ht="12.95" customHeight="1" thickTop="1" thickBot="1">
      <c r="A146" s="2231"/>
      <c r="B146" s="2235"/>
      <c r="C146" s="2238"/>
      <c r="D146" s="2235"/>
      <c r="E146" s="2270"/>
      <c r="F146" s="2241"/>
      <c r="G146" s="2244"/>
      <c r="H146" s="2261"/>
      <c r="I146" s="2241"/>
      <c r="J146" s="2241"/>
      <c r="K146" s="1270"/>
      <c r="L146" s="622"/>
      <c r="M146" s="1271"/>
      <c r="N146" s="1272"/>
      <c r="O146" s="1272"/>
      <c r="P146" s="1273"/>
      <c r="Q146" s="1273"/>
      <c r="R146" s="1273"/>
      <c r="S146" s="1273"/>
      <c r="T146" s="1273"/>
      <c r="U146" s="1273"/>
      <c r="V146" s="1272"/>
      <c r="W146" s="2247"/>
      <c r="X146" s="2247"/>
      <c r="Y146" s="2273"/>
      <c r="Z146" s="2265"/>
      <c r="AA146" s="2258"/>
      <c r="AB146" s="2260"/>
      <c r="AC146" s="72">
        <f>IF(M146=M145,0,IF(M146=M144,0,IF(M146=M143,0,IF(M146=M142,0,1))))</f>
        <v>0</v>
      </c>
      <c r="AD146" s="72" t="s">
        <v>272</v>
      </c>
      <c r="AE146" s="72" t="str">
        <f t="shared" si="8"/>
        <v>?</v>
      </c>
      <c r="AF146" s="434">
        <f t="shared" si="9"/>
        <v>0</v>
      </c>
      <c r="AG146" s="72">
        <f>IF(K146=K145,0,IF(K146=K144,0,IF(K146=K143,0,IF(K146=K142,0,1))))</f>
        <v>0</v>
      </c>
    </row>
    <row r="147" spans="1:33" ht="12.95" customHeight="1" thickTop="1" thickBot="1">
      <c r="A147" s="2231"/>
      <c r="B147" s="2235"/>
      <c r="C147" s="2238"/>
      <c r="D147" s="2235"/>
      <c r="E147" s="2270"/>
      <c r="F147" s="2241"/>
      <c r="G147" s="2244"/>
      <c r="H147" s="2261"/>
      <c r="I147" s="2241"/>
      <c r="J147" s="2241"/>
      <c r="K147" s="1270"/>
      <c r="L147" s="622"/>
      <c r="M147" s="1271"/>
      <c r="N147" s="1272"/>
      <c r="O147" s="1272"/>
      <c r="P147" s="1273"/>
      <c r="Q147" s="1273"/>
      <c r="R147" s="1273"/>
      <c r="S147" s="1273"/>
      <c r="T147" s="1273"/>
      <c r="U147" s="1273"/>
      <c r="V147" s="1272"/>
      <c r="W147" s="2247"/>
      <c r="X147" s="2247"/>
      <c r="Y147" s="2273"/>
      <c r="Z147" s="2265"/>
      <c r="AA147" s="2258"/>
      <c r="AB147" s="2260"/>
      <c r="AC147" s="72">
        <f>IF(M147=M146,0,IF(M147=M145,0,IF(M147=M144,0,IF(M147=M143,0,IF(M147=M142,0,1)))))</f>
        <v>0</v>
      </c>
      <c r="AD147" s="72" t="s">
        <v>272</v>
      </c>
      <c r="AE147" s="72" t="str">
        <f t="shared" si="8"/>
        <v>?</v>
      </c>
      <c r="AF147" s="434">
        <f t="shared" si="9"/>
        <v>0</v>
      </c>
      <c r="AG147" s="72">
        <f>IF(K147=K146,0,IF(K147=K145,0,IF(K147=K144,0,IF(K147=K143,0,IF(K147=K142,0,1)))))</f>
        <v>0</v>
      </c>
    </row>
    <row r="148" spans="1:33" ht="12.95" customHeight="1" thickTop="1" thickBot="1">
      <c r="A148" s="2231"/>
      <c r="B148" s="2235"/>
      <c r="C148" s="2238"/>
      <c r="D148" s="2235"/>
      <c r="E148" s="2270"/>
      <c r="F148" s="2241"/>
      <c r="G148" s="2244"/>
      <c r="H148" s="2261"/>
      <c r="I148" s="2241"/>
      <c r="J148" s="2241"/>
      <c r="K148" s="1270"/>
      <c r="L148" s="622"/>
      <c r="M148" s="1271"/>
      <c r="N148" s="1272"/>
      <c r="O148" s="1272"/>
      <c r="P148" s="1273"/>
      <c r="Q148" s="1273"/>
      <c r="R148" s="1273"/>
      <c r="S148" s="1273"/>
      <c r="T148" s="1273"/>
      <c r="U148" s="1273"/>
      <c r="V148" s="1272"/>
      <c r="W148" s="2247"/>
      <c r="X148" s="2247"/>
      <c r="Y148" s="2263" t="str">
        <f>IF(Y142&gt;9,"Błąd","")</f>
        <v/>
      </c>
      <c r="Z148" s="2265"/>
      <c r="AA148" s="2258"/>
      <c r="AB148" s="2260"/>
      <c r="AC148" s="72">
        <f>IF(M148=M147,0,IF(M148=M146,0,IF(M148=M145,0,IF(M148=M144,0,IF(M148=M143,0,IF(M148=M142,0,1))))))</f>
        <v>0</v>
      </c>
      <c r="AD148" s="72" t="s">
        <v>272</v>
      </c>
      <c r="AE148" s="72" t="str">
        <f t="shared" si="8"/>
        <v>?</v>
      </c>
      <c r="AF148" s="434">
        <f t="shared" si="9"/>
        <v>0</v>
      </c>
      <c r="AG148" s="72">
        <f>IF(K148=K147,0,IF(K148=K146,0,IF(K148=K145,0,IF(K148=K144,0,IF(K148=K143,0,IF(K148=K142,0,1))))))</f>
        <v>0</v>
      </c>
    </row>
    <row r="149" spans="1:33" ht="12.95" customHeight="1" thickTop="1" thickBot="1">
      <c r="A149" s="2231"/>
      <c r="B149" s="2235"/>
      <c r="C149" s="2238"/>
      <c r="D149" s="2235"/>
      <c r="E149" s="2270"/>
      <c r="F149" s="2241"/>
      <c r="G149" s="2244"/>
      <c r="H149" s="2261"/>
      <c r="I149" s="2241"/>
      <c r="J149" s="2241"/>
      <c r="K149" s="1270"/>
      <c r="L149" s="622"/>
      <c r="M149" s="1271"/>
      <c r="N149" s="1272"/>
      <c r="O149" s="1272"/>
      <c r="P149" s="1273"/>
      <c r="Q149" s="1273"/>
      <c r="R149" s="1273"/>
      <c r="S149" s="1273"/>
      <c r="T149" s="1273"/>
      <c r="U149" s="1273"/>
      <c r="V149" s="1272"/>
      <c r="W149" s="2247"/>
      <c r="X149" s="2247"/>
      <c r="Y149" s="2263"/>
      <c r="Z149" s="2265"/>
      <c r="AA149" s="2258"/>
      <c r="AB149" s="2260"/>
      <c r="AC149" s="72">
        <f>IF(M149=M148,0,IF(M149=M147,0,IF(M149=M146,0,IF(M149=M145,0,IF(M149=M144,0,IF(M149=M143,0,IF(M149=M142,0,1)))))))</f>
        <v>0</v>
      </c>
      <c r="AD149" s="72" t="s">
        <v>272</v>
      </c>
      <c r="AE149" s="72" t="str">
        <f t="shared" si="8"/>
        <v>?</v>
      </c>
      <c r="AF149" s="434">
        <f>AF146</f>
        <v>0</v>
      </c>
      <c r="AG149" s="72">
        <f>IF(K149=K148,0,IF(K149=K147,0,IF(K149=K146,0,IF(K149=K145,0,IF(K149=K144,0,IF(K149=K143,0,IF(K149=K142,0,1)))))))</f>
        <v>0</v>
      </c>
    </row>
    <row r="150" spans="1:33" ht="12.95" customHeight="1" thickTop="1" thickBot="1">
      <c r="A150" s="2231"/>
      <c r="B150" s="2235"/>
      <c r="C150" s="2238"/>
      <c r="D150" s="2235"/>
      <c r="E150" s="2270"/>
      <c r="F150" s="2241"/>
      <c r="G150" s="2244"/>
      <c r="H150" s="2261"/>
      <c r="I150" s="2241"/>
      <c r="J150" s="2241"/>
      <c r="K150" s="1270"/>
      <c r="L150" s="622"/>
      <c r="M150" s="1271"/>
      <c r="N150" s="1272"/>
      <c r="O150" s="1272"/>
      <c r="P150" s="1273"/>
      <c r="Q150" s="1273"/>
      <c r="R150" s="1273"/>
      <c r="S150" s="1273"/>
      <c r="T150" s="1273"/>
      <c r="U150" s="1273"/>
      <c r="V150" s="1272"/>
      <c r="W150" s="2247"/>
      <c r="X150" s="2247"/>
      <c r="Y150" s="2263"/>
      <c r="Z150" s="2265"/>
      <c r="AA150" s="2258"/>
      <c r="AB150" s="2260"/>
      <c r="AC150" s="72">
        <f>IF(M150=M149,0,IF(M150=M148,0,IF(M150=M147,0,IF(M150=M146,0,IF(M150=M145,0,IF(M150=M144,0,IF(M150=M143,0,IF(M150=31,0,1))))))))</f>
        <v>0</v>
      </c>
      <c r="AD150" s="72" t="s">
        <v>272</v>
      </c>
      <c r="AE150" s="72" t="str">
        <f t="shared" si="8"/>
        <v>?</v>
      </c>
      <c r="AF150" s="434">
        <f t="shared" si="9"/>
        <v>0</v>
      </c>
      <c r="AG150" s="72">
        <f>IF(K150=K149,0,IF(K150=K148,0,IF(K150=K147,0,IF(K150=K146,0,IF(K150=K145,0,IF(K150=K144,0,IF(K150=K143,0,IF(K150=K142,0,1))))))))</f>
        <v>0</v>
      </c>
    </row>
    <row r="151" spans="1:33" ht="12.95" customHeight="1" thickTop="1" thickBot="1">
      <c r="A151" s="2231"/>
      <c r="B151" s="2236"/>
      <c r="C151" s="2239"/>
      <c r="D151" s="2236"/>
      <c r="E151" s="2271"/>
      <c r="F151" s="2242"/>
      <c r="G151" s="2245"/>
      <c r="H151" s="2262"/>
      <c r="I151" s="2242"/>
      <c r="J151" s="2242"/>
      <c r="K151" s="1268"/>
      <c r="L151" s="410"/>
      <c r="M151" s="1269"/>
      <c r="N151" s="1274"/>
      <c r="O151" s="1274"/>
      <c r="P151" s="1275"/>
      <c r="Q151" s="1275"/>
      <c r="R151" s="1275"/>
      <c r="S151" s="1275"/>
      <c r="T151" s="1275"/>
      <c r="U151" s="1275"/>
      <c r="V151" s="1274"/>
      <c r="W151" s="2248"/>
      <c r="X151" s="2248"/>
      <c r="Y151" s="2264"/>
      <c r="Z151" s="2265"/>
      <c r="AA151" s="2259"/>
      <c r="AB151" s="2260"/>
      <c r="AC151" s="72">
        <f>IF(M151=M150,0,IF(M151=M149,0,IF(M151=M148,0,IF(M151=M147,0,IF(M151=M146,0,IF(M151=M145,0,IF(M151=M144,0,IF(M151=M143,0,IF(M151=M142,0,1)))))))))</f>
        <v>0</v>
      </c>
      <c r="AD151" s="72" t="s">
        <v>272</v>
      </c>
      <c r="AE151" s="72" t="str">
        <f t="shared" si="8"/>
        <v>?</v>
      </c>
      <c r="AF151" s="434">
        <f t="shared" si="9"/>
        <v>0</v>
      </c>
      <c r="AG151" s="72">
        <f>IF(K151=K150,0,IF(K151=K149,0,IF(K151=K148,0,IF(K151=K147,0,IF(K151=K146,0,IF(K151=K145,0,IF(K151=K144,0,IF(K151=K143,0,IF(K151=K142,0,1)))))))))</f>
        <v>0</v>
      </c>
    </row>
    <row r="152" spans="1:33" ht="12.95" customHeight="1" thickTop="1" thickBot="1">
      <c r="A152" s="2231"/>
      <c r="B152" s="2234"/>
      <c r="C152" s="2237"/>
      <c r="D152" s="2234"/>
      <c r="E152" s="2269"/>
      <c r="F152" s="2240"/>
      <c r="G152" s="2243"/>
      <c r="H152" s="2276" t="s">
        <v>755</v>
      </c>
      <c r="I152" s="2240"/>
      <c r="J152" s="2240"/>
      <c r="K152" s="295"/>
      <c r="L152" s="408"/>
      <c r="M152" s="508"/>
      <c r="N152" s="111"/>
      <c r="O152" s="111"/>
      <c r="P152" s="16"/>
      <c r="Q152" s="16"/>
      <c r="R152" s="16"/>
      <c r="S152" s="16"/>
      <c r="T152" s="16"/>
      <c r="U152" s="16"/>
      <c r="V152" s="111"/>
      <c r="W152" s="2246">
        <f>SUM(P152:V161)</f>
        <v>0</v>
      </c>
      <c r="X152" s="2246">
        <f>IF(W152&gt;0,18,0)</f>
        <v>0</v>
      </c>
      <c r="Y152" s="2272">
        <f>IF((W152-X152)&gt;=0,W152-X152,0)</f>
        <v>0</v>
      </c>
      <c r="Z152" s="2265">
        <f>IF(W152&lt;X152,W152,X152)/IF(X152=0,1,X152)</f>
        <v>0</v>
      </c>
      <c r="AA152" s="2257" t="str">
        <f>IF(Z152=1,"pe",IF(Z152&gt;0,"ne",""))</f>
        <v/>
      </c>
      <c r="AB152" s="2260"/>
      <c r="AC152" s="72">
        <v>1</v>
      </c>
      <c r="AD152" s="72" t="s">
        <v>272</v>
      </c>
      <c r="AE152" s="72" t="str">
        <f t="shared" si="8"/>
        <v>?</v>
      </c>
      <c r="AF152" s="434">
        <f>$C152</f>
        <v>0</v>
      </c>
      <c r="AG152" s="26">
        <v>1</v>
      </c>
    </row>
    <row r="153" spans="1:33" ht="12.95" customHeight="1" thickTop="1" thickBot="1">
      <c r="A153" s="2231"/>
      <c r="B153" s="2235"/>
      <c r="C153" s="2238"/>
      <c r="D153" s="2235"/>
      <c r="E153" s="2270"/>
      <c r="F153" s="2241"/>
      <c r="G153" s="2244"/>
      <c r="H153" s="2277"/>
      <c r="I153" s="2241"/>
      <c r="J153" s="2241"/>
      <c r="K153" s="1270"/>
      <c r="L153" s="622"/>
      <c r="M153" s="1271"/>
      <c r="N153" s="1272"/>
      <c r="O153" s="1272"/>
      <c r="P153" s="1273"/>
      <c r="Q153" s="1273"/>
      <c r="R153" s="1273"/>
      <c r="S153" s="1273"/>
      <c r="T153" s="1273"/>
      <c r="U153" s="1273"/>
      <c r="V153" s="1272"/>
      <c r="W153" s="2247"/>
      <c r="X153" s="2247"/>
      <c r="Y153" s="2273"/>
      <c r="Z153" s="2265"/>
      <c r="AA153" s="2258"/>
      <c r="AB153" s="2260"/>
      <c r="AC153" s="72">
        <f>IF(M153=M152,0,1)</f>
        <v>0</v>
      </c>
      <c r="AD153" s="72" t="s">
        <v>272</v>
      </c>
      <c r="AE153" s="72" t="str">
        <f t="shared" si="8"/>
        <v>?</v>
      </c>
      <c r="AF153" s="434">
        <f t="shared" si="9"/>
        <v>0</v>
      </c>
      <c r="AG153" s="72">
        <f>IF(K153=K152,0,1)</f>
        <v>0</v>
      </c>
    </row>
    <row r="154" spans="1:33" ht="12.95" customHeight="1" thickTop="1" thickBot="1">
      <c r="A154" s="2231"/>
      <c r="B154" s="2235"/>
      <c r="C154" s="2238"/>
      <c r="D154" s="2235"/>
      <c r="E154" s="2270"/>
      <c r="F154" s="2241"/>
      <c r="G154" s="2244"/>
      <c r="H154" s="2261"/>
      <c r="I154" s="2241"/>
      <c r="J154" s="2241"/>
      <c r="K154" s="1270"/>
      <c r="L154" s="622"/>
      <c r="M154" s="1271"/>
      <c r="N154" s="1272"/>
      <c r="O154" s="1272"/>
      <c r="P154" s="1273"/>
      <c r="Q154" s="1273"/>
      <c r="R154" s="1273"/>
      <c r="S154" s="1273"/>
      <c r="T154" s="1273"/>
      <c r="U154" s="1273"/>
      <c r="V154" s="1272"/>
      <c r="W154" s="2247"/>
      <c r="X154" s="2247"/>
      <c r="Y154" s="2273"/>
      <c r="Z154" s="2265"/>
      <c r="AA154" s="2258"/>
      <c r="AB154" s="2260"/>
      <c r="AC154" s="72">
        <f>IF(M154=M153,0,IF(M154=M152,0,1))</f>
        <v>0</v>
      </c>
      <c r="AD154" s="72" t="s">
        <v>272</v>
      </c>
      <c r="AE154" s="72" t="str">
        <f t="shared" si="8"/>
        <v>?</v>
      </c>
      <c r="AF154" s="434">
        <f t="shared" si="9"/>
        <v>0</v>
      </c>
      <c r="AG154" s="72">
        <f>IF(K154=K153,0,IF(K154=K152,0,1))</f>
        <v>0</v>
      </c>
    </row>
    <row r="155" spans="1:33" ht="12.95" customHeight="1" thickTop="1" thickBot="1">
      <c r="A155" s="2231"/>
      <c r="B155" s="2235"/>
      <c r="C155" s="2238"/>
      <c r="D155" s="2235"/>
      <c r="E155" s="2270"/>
      <c r="F155" s="2241"/>
      <c r="G155" s="2244"/>
      <c r="H155" s="2261"/>
      <c r="I155" s="2241"/>
      <c r="J155" s="2241"/>
      <c r="K155" s="1270"/>
      <c r="L155" s="622"/>
      <c r="M155" s="1271"/>
      <c r="N155" s="1272"/>
      <c r="O155" s="1272"/>
      <c r="P155" s="1273"/>
      <c r="Q155" s="1273"/>
      <c r="R155" s="1273"/>
      <c r="S155" s="1273"/>
      <c r="T155" s="1273"/>
      <c r="U155" s="1273"/>
      <c r="V155" s="1272"/>
      <c r="W155" s="2247"/>
      <c r="X155" s="2247"/>
      <c r="Y155" s="2273"/>
      <c r="Z155" s="2265"/>
      <c r="AA155" s="2258"/>
      <c r="AB155" s="2260"/>
      <c r="AC155" s="72">
        <f>IF(M155=M154,0,IF(M155=M153,0,IF(M155=M152,0,1)))</f>
        <v>0</v>
      </c>
      <c r="AD155" s="72" t="s">
        <v>272</v>
      </c>
      <c r="AE155" s="72" t="str">
        <f t="shared" si="8"/>
        <v>?</v>
      </c>
      <c r="AF155" s="434">
        <f t="shared" si="9"/>
        <v>0</v>
      </c>
      <c r="AG155" s="72">
        <f>IF(K155=K154,0,IF(K155=K153,0,IF(K155=K152,0,1)))</f>
        <v>0</v>
      </c>
    </row>
    <row r="156" spans="1:33" ht="12.95" customHeight="1" thickTop="1" thickBot="1">
      <c r="A156" s="2231"/>
      <c r="B156" s="2235"/>
      <c r="C156" s="2238"/>
      <c r="D156" s="2235"/>
      <c r="E156" s="2270"/>
      <c r="F156" s="2241"/>
      <c r="G156" s="2244"/>
      <c r="H156" s="2261"/>
      <c r="I156" s="2241"/>
      <c r="J156" s="2241"/>
      <c r="K156" s="1270"/>
      <c r="L156" s="622"/>
      <c r="M156" s="1271"/>
      <c r="N156" s="1272"/>
      <c r="O156" s="1272"/>
      <c r="P156" s="1273"/>
      <c r="Q156" s="1273"/>
      <c r="R156" s="1273"/>
      <c r="S156" s="1273"/>
      <c r="T156" s="1273"/>
      <c r="U156" s="1273"/>
      <c r="V156" s="1272"/>
      <c r="W156" s="2247"/>
      <c r="X156" s="2247"/>
      <c r="Y156" s="2273"/>
      <c r="Z156" s="2265"/>
      <c r="AA156" s="2258"/>
      <c r="AB156" s="2260"/>
      <c r="AC156" s="72">
        <f>IF(M156=M155,0,IF(M156=M154,0,IF(M156=M153,0,IF(M156=M152,0,1))))</f>
        <v>0</v>
      </c>
      <c r="AD156" s="72" t="s">
        <v>272</v>
      </c>
      <c r="AE156" s="72" t="str">
        <f t="shared" si="8"/>
        <v>?</v>
      </c>
      <c r="AF156" s="434">
        <f t="shared" si="9"/>
        <v>0</v>
      </c>
      <c r="AG156" s="72">
        <f>IF(K156=K155,0,IF(K156=K154,0,IF(K156=K153,0,IF(K156=K152,0,1))))</f>
        <v>0</v>
      </c>
    </row>
    <row r="157" spans="1:33" ht="12.95" customHeight="1" thickTop="1" thickBot="1">
      <c r="A157" s="2231"/>
      <c r="B157" s="2235"/>
      <c r="C157" s="2238"/>
      <c r="D157" s="2235"/>
      <c r="E157" s="2270"/>
      <c r="F157" s="2241"/>
      <c r="G157" s="2244"/>
      <c r="H157" s="2261"/>
      <c r="I157" s="2241"/>
      <c r="J157" s="2241"/>
      <c r="K157" s="1270"/>
      <c r="L157" s="622"/>
      <c r="M157" s="1271"/>
      <c r="N157" s="1272"/>
      <c r="O157" s="1272"/>
      <c r="P157" s="1273"/>
      <c r="Q157" s="1273"/>
      <c r="R157" s="1273"/>
      <c r="S157" s="1273"/>
      <c r="T157" s="1273"/>
      <c r="U157" s="1273"/>
      <c r="V157" s="1272"/>
      <c r="W157" s="2247"/>
      <c r="X157" s="2247"/>
      <c r="Y157" s="2273"/>
      <c r="Z157" s="2265"/>
      <c r="AA157" s="2258"/>
      <c r="AB157" s="2260"/>
      <c r="AC157" s="72">
        <f>IF(M157=M156,0,IF(M157=M155,0,IF(M157=M154,0,IF(M157=M153,0,IF(M157=M152,0,1)))))</f>
        <v>0</v>
      </c>
      <c r="AD157" s="72" t="s">
        <v>272</v>
      </c>
      <c r="AE157" s="72" t="str">
        <f t="shared" si="8"/>
        <v>?</v>
      </c>
      <c r="AF157" s="434">
        <f t="shared" si="9"/>
        <v>0</v>
      </c>
      <c r="AG157" s="72">
        <f>IF(K157=K156,0,IF(K157=K155,0,IF(K157=K154,0,IF(K157=K153,0,IF(K157=K152,0,1)))))</f>
        <v>0</v>
      </c>
    </row>
    <row r="158" spans="1:33" ht="12.95" customHeight="1" thickTop="1" thickBot="1">
      <c r="A158" s="2231"/>
      <c r="B158" s="2235"/>
      <c r="C158" s="2238"/>
      <c r="D158" s="2235"/>
      <c r="E158" s="2270"/>
      <c r="F158" s="2241"/>
      <c r="G158" s="2244"/>
      <c r="H158" s="2261"/>
      <c r="I158" s="2241"/>
      <c r="J158" s="2241"/>
      <c r="K158" s="1270"/>
      <c r="L158" s="622"/>
      <c r="M158" s="1271"/>
      <c r="N158" s="1272"/>
      <c r="O158" s="1272"/>
      <c r="P158" s="1273"/>
      <c r="Q158" s="1273"/>
      <c r="R158" s="1273"/>
      <c r="S158" s="1273"/>
      <c r="T158" s="1273"/>
      <c r="U158" s="1273"/>
      <c r="V158" s="1272"/>
      <c r="W158" s="2247"/>
      <c r="X158" s="2247"/>
      <c r="Y158" s="2263" t="str">
        <f>IF(Y152&gt;9,"Błąd","")</f>
        <v/>
      </c>
      <c r="Z158" s="2265"/>
      <c r="AA158" s="2258"/>
      <c r="AB158" s="2260"/>
      <c r="AC158" s="72">
        <f>IF(M158=M157,0,IF(M158=M156,0,IF(M158=M155,0,IF(M158=M154,0,IF(M158=M153,0,IF(M158=M152,0,1))))))</f>
        <v>0</v>
      </c>
      <c r="AD158" s="72" t="s">
        <v>272</v>
      </c>
      <c r="AE158" s="72" t="str">
        <f t="shared" si="8"/>
        <v>?</v>
      </c>
      <c r="AF158" s="434">
        <f t="shared" si="9"/>
        <v>0</v>
      </c>
      <c r="AG158" s="72">
        <f>IF(K158=K157,0,IF(K158=K156,0,IF(K158=K155,0,IF(K158=K154,0,IF(K158=K153,0,IF(K158=K152,0,1))))))</f>
        <v>0</v>
      </c>
    </row>
    <row r="159" spans="1:33" ht="12.95" customHeight="1" thickTop="1" thickBot="1">
      <c r="A159" s="2231"/>
      <c r="B159" s="2235"/>
      <c r="C159" s="2238"/>
      <c r="D159" s="2235"/>
      <c r="E159" s="2270"/>
      <c r="F159" s="2241"/>
      <c r="G159" s="2244"/>
      <c r="H159" s="2261"/>
      <c r="I159" s="2241"/>
      <c r="J159" s="2241"/>
      <c r="K159" s="1270"/>
      <c r="L159" s="622"/>
      <c r="M159" s="1271"/>
      <c r="N159" s="1272"/>
      <c r="O159" s="1272"/>
      <c r="P159" s="1273"/>
      <c r="Q159" s="1273"/>
      <c r="R159" s="1273"/>
      <c r="S159" s="1273"/>
      <c r="T159" s="1273"/>
      <c r="U159" s="1273"/>
      <c r="V159" s="1272"/>
      <c r="W159" s="2247"/>
      <c r="X159" s="2247"/>
      <c r="Y159" s="2263"/>
      <c r="Z159" s="2265"/>
      <c r="AA159" s="2258"/>
      <c r="AB159" s="2260"/>
      <c r="AC159" s="72">
        <f>IF(M159=M158,0,IF(M159=M157,0,IF(M159=M156,0,IF(M159=M155,0,IF(M159=M154,0,IF(M159=M153,0,IF(M159=M152,0,1)))))))</f>
        <v>0</v>
      </c>
      <c r="AD159" s="72" t="s">
        <v>272</v>
      </c>
      <c r="AE159" s="72" t="str">
        <f t="shared" si="8"/>
        <v>?</v>
      </c>
      <c r="AF159" s="434">
        <f>AF156</f>
        <v>0</v>
      </c>
      <c r="AG159" s="72">
        <f>IF(K159=K158,0,IF(K159=K157,0,IF(K159=K156,0,IF(K159=K155,0,IF(K159=K154,0,IF(K159=K153,0,IF(K159=K152,0,1)))))))</f>
        <v>0</v>
      </c>
    </row>
    <row r="160" spans="1:33" ht="12.95" customHeight="1" thickTop="1" thickBot="1">
      <c r="A160" s="2231"/>
      <c r="B160" s="2235"/>
      <c r="C160" s="2238"/>
      <c r="D160" s="2235"/>
      <c r="E160" s="2270"/>
      <c r="F160" s="2241"/>
      <c r="G160" s="2244"/>
      <c r="H160" s="2261"/>
      <c r="I160" s="2241"/>
      <c r="J160" s="2241"/>
      <c r="K160" s="1270"/>
      <c r="L160" s="622"/>
      <c r="M160" s="1271"/>
      <c r="N160" s="1272"/>
      <c r="O160" s="1272"/>
      <c r="P160" s="1273"/>
      <c r="Q160" s="1273"/>
      <c r="R160" s="1273"/>
      <c r="S160" s="1273"/>
      <c r="T160" s="1273"/>
      <c r="U160" s="1273"/>
      <c r="V160" s="1272"/>
      <c r="W160" s="2247"/>
      <c r="X160" s="2247"/>
      <c r="Y160" s="2263"/>
      <c r="Z160" s="2265"/>
      <c r="AA160" s="2258"/>
      <c r="AB160" s="2260"/>
      <c r="AC160" s="72">
        <f>IF(M160=M159,0,IF(M160=M158,0,IF(M160=M157,0,IF(M160=M156,0,IF(M160=M155,0,IF(M160=M154,0,IF(M160=M153,0,IF(M160=31,0,1))))))))</f>
        <v>0</v>
      </c>
      <c r="AD160" s="72" t="s">
        <v>272</v>
      </c>
      <c r="AE160" s="72" t="str">
        <f t="shared" si="8"/>
        <v>?</v>
      </c>
      <c r="AF160" s="434">
        <f t="shared" si="9"/>
        <v>0</v>
      </c>
      <c r="AG160" s="72">
        <f>IF(K160=K159,0,IF(K160=K158,0,IF(K160=K157,0,IF(K160=K156,0,IF(K160=K155,0,IF(K160=K154,0,IF(K160=K153,0,IF(K160=K152,0,1))))))))</f>
        <v>0</v>
      </c>
    </row>
    <row r="161" spans="1:33" ht="12.95" customHeight="1" thickTop="1" thickBot="1">
      <c r="A161" s="2231"/>
      <c r="B161" s="2236"/>
      <c r="C161" s="2239"/>
      <c r="D161" s="2236"/>
      <c r="E161" s="2271"/>
      <c r="F161" s="2242"/>
      <c r="G161" s="2245"/>
      <c r="H161" s="2262"/>
      <c r="I161" s="2242"/>
      <c r="J161" s="2242"/>
      <c r="K161" s="1268"/>
      <c r="L161" s="410"/>
      <c r="M161" s="1269"/>
      <c r="N161" s="1274"/>
      <c r="O161" s="1274"/>
      <c r="P161" s="1275"/>
      <c r="Q161" s="1275"/>
      <c r="R161" s="1275"/>
      <c r="S161" s="1275"/>
      <c r="T161" s="1275"/>
      <c r="U161" s="1275"/>
      <c r="V161" s="1274"/>
      <c r="W161" s="2248"/>
      <c r="X161" s="2248"/>
      <c r="Y161" s="2264"/>
      <c r="Z161" s="2265"/>
      <c r="AA161" s="2259"/>
      <c r="AB161" s="2260"/>
      <c r="AC161" s="72">
        <f>IF(M161=M160,0,IF(M161=M159,0,IF(M161=M158,0,IF(M161=M157,0,IF(M161=M156,0,IF(M161=M155,0,IF(M161=M154,0,IF(M161=M153,0,IF(M161=M152,0,1)))))))))</f>
        <v>0</v>
      </c>
      <c r="AD161" s="72" t="s">
        <v>272</v>
      </c>
      <c r="AE161" s="72" t="str">
        <f t="shared" si="8"/>
        <v>?</v>
      </c>
      <c r="AF161" s="434">
        <f t="shared" si="9"/>
        <v>0</v>
      </c>
      <c r="AG161" s="72">
        <f>IF(K161=K160,0,IF(K161=K159,0,IF(K161=K158,0,IF(K161=K157,0,IF(K161=K156,0,IF(K161=K155,0,IF(K161=K154,0,IF(K161=K153,0,IF(K161=K152,0,1)))))))))</f>
        <v>0</v>
      </c>
    </row>
    <row r="162" spans="1:33" ht="12.95" customHeight="1" thickTop="1" thickBot="1">
      <c r="A162" s="2231"/>
      <c r="B162" s="2234"/>
      <c r="C162" s="2237"/>
      <c r="D162" s="2234"/>
      <c r="E162" s="2269"/>
      <c r="F162" s="2240"/>
      <c r="G162" s="2243"/>
      <c r="H162" s="2276" t="s">
        <v>755</v>
      </c>
      <c r="I162" s="2240"/>
      <c r="J162" s="2240"/>
      <c r="K162" s="295"/>
      <c r="L162" s="408"/>
      <c r="M162" s="508"/>
      <c r="N162" s="111"/>
      <c r="O162" s="111"/>
      <c r="P162" s="16"/>
      <c r="Q162" s="16"/>
      <c r="R162" s="16"/>
      <c r="S162" s="16"/>
      <c r="T162" s="16"/>
      <c r="U162" s="16"/>
      <c r="V162" s="111"/>
      <c r="W162" s="2246">
        <f>SUM(P162:V171)</f>
        <v>0</v>
      </c>
      <c r="X162" s="2246">
        <f>IF(W162&gt;0,18,0)</f>
        <v>0</v>
      </c>
      <c r="Y162" s="2272">
        <f>IF((W162-X162)&gt;=0,W162-X162,0)</f>
        <v>0</v>
      </c>
      <c r="Z162" s="2265">
        <f>IF(W162&lt;X162,W162,X162)/IF(X162=0,1,X162)</f>
        <v>0</v>
      </c>
      <c r="AA162" s="2257" t="str">
        <f>IF(Z162=1,"pe",IF(Z162&gt;0,"ne",""))</f>
        <v/>
      </c>
      <c r="AB162" s="2260"/>
      <c r="AC162" s="72">
        <v>1</v>
      </c>
      <c r="AD162" s="72" t="s">
        <v>272</v>
      </c>
      <c r="AE162" s="72" t="str">
        <f t="shared" si="8"/>
        <v>?</v>
      </c>
      <c r="AF162" s="434">
        <f>$C162</f>
        <v>0</v>
      </c>
      <c r="AG162" s="26">
        <v>1</v>
      </c>
    </row>
    <row r="163" spans="1:33" ht="12.95" customHeight="1" thickTop="1" thickBot="1">
      <c r="A163" s="2231"/>
      <c r="B163" s="2235"/>
      <c r="C163" s="2238"/>
      <c r="D163" s="2235"/>
      <c r="E163" s="2270"/>
      <c r="F163" s="2241"/>
      <c r="G163" s="2244"/>
      <c r="H163" s="2277"/>
      <c r="I163" s="2241"/>
      <c r="J163" s="2241"/>
      <c r="K163" s="1270"/>
      <c r="L163" s="622"/>
      <c r="M163" s="1271"/>
      <c r="N163" s="1272"/>
      <c r="O163" s="1272"/>
      <c r="P163" s="1273"/>
      <c r="Q163" s="1273"/>
      <c r="R163" s="1273"/>
      <c r="S163" s="1273"/>
      <c r="T163" s="1273"/>
      <c r="U163" s="1273"/>
      <c r="V163" s="1272"/>
      <c r="W163" s="2247"/>
      <c r="X163" s="2247"/>
      <c r="Y163" s="2273"/>
      <c r="Z163" s="2265"/>
      <c r="AA163" s="2258"/>
      <c r="AB163" s="2260"/>
      <c r="AC163" s="72">
        <f>IF(M163=M162,0,1)</f>
        <v>0</v>
      </c>
      <c r="AD163" s="72" t="s">
        <v>272</v>
      </c>
      <c r="AE163" s="72" t="str">
        <f t="shared" si="8"/>
        <v>?</v>
      </c>
      <c r="AF163" s="434">
        <f t="shared" si="9"/>
        <v>0</v>
      </c>
      <c r="AG163" s="72">
        <f>IF(K163=K162,0,1)</f>
        <v>0</v>
      </c>
    </row>
    <row r="164" spans="1:33" ht="12.95" customHeight="1" thickTop="1" thickBot="1">
      <c r="A164" s="2231"/>
      <c r="B164" s="2235"/>
      <c r="C164" s="2238"/>
      <c r="D164" s="2235"/>
      <c r="E164" s="2270"/>
      <c r="F164" s="2241"/>
      <c r="G164" s="2244"/>
      <c r="H164" s="2261"/>
      <c r="I164" s="2241"/>
      <c r="J164" s="2241"/>
      <c r="K164" s="1270"/>
      <c r="L164" s="622"/>
      <c r="M164" s="1271"/>
      <c r="N164" s="1272"/>
      <c r="O164" s="1272"/>
      <c r="P164" s="1273"/>
      <c r="Q164" s="1273"/>
      <c r="R164" s="1273"/>
      <c r="S164" s="1273"/>
      <c r="T164" s="1273"/>
      <c r="U164" s="1273"/>
      <c r="V164" s="1272"/>
      <c r="W164" s="2247"/>
      <c r="X164" s="2247"/>
      <c r="Y164" s="2273"/>
      <c r="Z164" s="2265"/>
      <c r="AA164" s="2258"/>
      <c r="AB164" s="2260"/>
      <c r="AC164" s="72">
        <f>IF(M164=M163,0,IF(M164=M162,0,1))</f>
        <v>0</v>
      </c>
      <c r="AD164" s="72" t="s">
        <v>272</v>
      </c>
      <c r="AE164" s="72" t="str">
        <f t="shared" si="8"/>
        <v>?</v>
      </c>
      <c r="AF164" s="434">
        <f t="shared" si="9"/>
        <v>0</v>
      </c>
      <c r="AG164" s="72">
        <f>IF(K164=K163,0,IF(K164=K162,0,1))</f>
        <v>0</v>
      </c>
    </row>
    <row r="165" spans="1:33" ht="12.95" customHeight="1" thickTop="1" thickBot="1">
      <c r="A165" s="2231"/>
      <c r="B165" s="2235"/>
      <c r="C165" s="2238"/>
      <c r="D165" s="2235"/>
      <c r="E165" s="2270"/>
      <c r="F165" s="2241"/>
      <c r="G165" s="2244"/>
      <c r="H165" s="2261"/>
      <c r="I165" s="2241"/>
      <c r="J165" s="2241"/>
      <c r="K165" s="1270"/>
      <c r="L165" s="622"/>
      <c r="M165" s="1271"/>
      <c r="N165" s="1272"/>
      <c r="O165" s="1272"/>
      <c r="P165" s="1273"/>
      <c r="Q165" s="1273"/>
      <c r="R165" s="1273"/>
      <c r="S165" s="1273"/>
      <c r="T165" s="1273"/>
      <c r="U165" s="1273"/>
      <c r="V165" s="1272"/>
      <c r="W165" s="2247"/>
      <c r="X165" s="2247"/>
      <c r="Y165" s="2273"/>
      <c r="Z165" s="2265"/>
      <c r="AA165" s="2258"/>
      <c r="AB165" s="2260"/>
      <c r="AC165" s="72">
        <f>IF(M165=M164,0,IF(M165=M163,0,IF(M165=M162,0,1)))</f>
        <v>0</v>
      </c>
      <c r="AD165" s="72" t="s">
        <v>272</v>
      </c>
      <c r="AE165" s="72" t="str">
        <f t="shared" si="8"/>
        <v>?</v>
      </c>
      <c r="AF165" s="434">
        <f t="shared" si="9"/>
        <v>0</v>
      </c>
      <c r="AG165" s="72">
        <f>IF(K165=K164,0,IF(K165=K163,0,IF(K165=K162,0,1)))</f>
        <v>0</v>
      </c>
    </row>
    <row r="166" spans="1:33" ht="12.95" customHeight="1" thickTop="1" thickBot="1">
      <c r="A166" s="2231"/>
      <c r="B166" s="2235"/>
      <c r="C166" s="2238"/>
      <c r="D166" s="2235"/>
      <c r="E166" s="2270"/>
      <c r="F166" s="2241"/>
      <c r="G166" s="2244"/>
      <c r="H166" s="2261"/>
      <c r="I166" s="2241"/>
      <c r="J166" s="2241"/>
      <c r="K166" s="1270"/>
      <c r="L166" s="622"/>
      <c r="M166" s="1271"/>
      <c r="N166" s="1272"/>
      <c r="O166" s="1272"/>
      <c r="P166" s="1273"/>
      <c r="Q166" s="1273"/>
      <c r="R166" s="1273"/>
      <c r="S166" s="1273"/>
      <c r="T166" s="1273"/>
      <c r="U166" s="1273"/>
      <c r="V166" s="1272"/>
      <c r="W166" s="2247"/>
      <c r="X166" s="2247"/>
      <c r="Y166" s="2273"/>
      <c r="Z166" s="2265"/>
      <c r="AA166" s="2258"/>
      <c r="AB166" s="2260"/>
      <c r="AC166" s="72">
        <f>IF(M166=M165,0,IF(M166=M164,0,IF(M166=M163,0,IF(M166=M162,0,1))))</f>
        <v>0</v>
      </c>
      <c r="AD166" s="72" t="s">
        <v>272</v>
      </c>
      <c r="AE166" s="72" t="str">
        <f t="shared" si="8"/>
        <v>?</v>
      </c>
      <c r="AF166" s="434">
        <f t="shared" si="9"/>
        <v>0</v>
      </c>
      <c r="AG166" s="72">
        <f>IF(K166=K165,0,IF(K166=K164,0,IF(K166=K163,0,IF(K166=K162,0,1))))</f>
        <v>0</v>
      </c>
    </row>
    <row r="167" spans="1:33" ht="12.95" customHeight="1" thickTop="1" thickBot="1">
      <c r="A167" s="2231"/>
      <c r="B167" s="2235"/>
      <c r="C167" s="2238"/>
      <c r="D167" s="2235"/>
      <c r="E167" s="2270"/>
      <c r="F167" s="2241"/>
      <c r="G167" s="2244"/>
      <c r="H167" s="2261"/>
      <c r="I167" s="2241"/>
      <c r="J167" s="2241"/>
      <c r="K167" s="1270"/>
      <c r="L167" s="622"/>
      <c r="M167" s="1271"/>
      <c r="N167" s="1272"/>
      <c r="O167" s="1272"/>
      <c r="P167" s="1273"/>
      <c r="Q167" s="1273"/>
      <c r="R167" s="1273"/>
      <c r="S167" s="1273"/>
      <c r="T167" s="1273"/>
      <c r="U167" s="1273"/>
      <c r="V167" s="1272"/>
      <c r="W167" s="2247"/>
      <c r="X167" s="2247"/>
      <c r="Y167" s="2273"/>
      <c r="Z167" s="2265"/>
      <c r="AA167" s="2258"/>
      <c r="AB167" s="2260"/>
      <c r="AC167" s="72">
        <f>IF(M167=M166,0,IF(M167=M165,0,IF(M167=M164,0,IF(M167=M163,0,IF(M167=M162,0,1)))))</f>
        <v>0</v>
      </c>
      <c r="AD167" s="72" t="s">
        <v>272</v>
      </c>
      <c r="AE167" s="72" t="str">
        <f t="shared" si="8"/>
        <v>?</v>
      </c>
      <c r="AF167" s="434">
        <f t="shared" si="9"/>
        <v>0</v>
      </c>
      <c r="AG167" s="72">
        <f>IF(K167=K166,0,IF(K167=K165,0,IF(K167=K164,0,IF(K167=K163,0,IF(K167=K162,0,1)))))</f>
        <v>0</v>
      </c>
    </row>
    <row r="168" spans="1:33" ht="12.95" customHeight="1" thickTop="1" thickBot="1">
      <c r="A168" s="2231"/>
      <c r="B168" s="2235"/>
      <c r="C168" s="2238"/>
      <c r="D168" s="2235"/>
      <c r="E168" s="2270"/>
      <c r="F168" s="2241"/>
      <c r="G168" s="2244"/>
      <c r="H168" s="2261"/>
      <c r="I168" s="2241"/>
      <c r="J168" s="2241"/>
      <c r="K168" s="1270"/>
      <c r="L168" s="622"/>
      <c r="M168" s="1271"/>
      <c r="N168" s="1272"/>
      <c r="O168" s="1272"/>
      <c r="P168" s="1273"/>
      <c r="Q168" s="1273"/>
      <c r="R168" s="1273"/>
      <c r="S168" s="1273"/>
      <c r="T168" s="1273"/>
      <c r="U168" s="1273"/>
      <c r="V168" s="1272"/>
      <c r="W168" s="2247"/>
      <c r="X168" s="2247"/>
      <c r="Y168" s="2263" t="str">
        <f>IF(Y162&gt;9,"Błąd","")</f>
        <v/>
      </c>
      <c r="Z168" s="2265"/>
      <c r="AA168" s="2258"/>
      <c r="AB168" s="2260"/>
      <c r="AC168" s="72">
        <f>IF(M168=M167,0,IF(M168=M166,0,IF(M168=M165,0,IF(M168=M164,0,IF(M168=M163,0,IF(M168=M162,0,1))))))</f>
        <v>0</v>
      </c>
      <c r="AD168" s="72" t="s">
        <v>272</v>
      </c>
      <c r="AE168" s="72" t="str">
        <f t="shared" ref="AE168:AE251" si="10">$C$1</f>
        <v>?</v>
      </c>
      <c r="AF168" s="434">
        <f t="shared" si="9"/>
        <v>0</v>
      </c>
      <c r="AG168" s="72">
        <f>IF(K168=K167,0,IF(K168=K166,0,IF(K168=K165,0,IF(K168=K164,0,IF(K168=K163,0,IF(K168=K162,0,1))))))</f>
        <v>0</v>
      </c>
    </row>
    <row r="169" spans="1:33" ht="12.95" customHeight="1" thickTop="1" thickBot="1">
      <c r="A169" s="2231"/>
      <c r="B169" s="2235"/>
      <c r="C169" s="2238"/>
      <c r="D169" s="2235"/>
      <c r="E169" s="2270"/>
      <c r="F169" s="2241"/>
      <c r="G169" s="2244"/>
      <c r="H169" s="2261"/>
      <c r="I169" s="2241"/>
      <c r="J169" s="2241"/>
      <c r="K169" s="1270"/>
      <c r="L169" s="622"/>
      <c r="M169" s="1271"/>
      <c r="N169" s="1272"/>
      <c r="O169" s="1272"/>
      <c r="P169" s="1273"/>
      <c r="Q169" s="1273"/>
      <c r="R169" s="1273"/>
      <c r="S169" s="1273"/>
      <c r="T169" s="1273"/>
      <c r="U169" s="1273"/>
      <c r="V169" s="1272"/>
      <c r="W169" s="2247"/>
      <c r="X169" s="2247"/>
      <c r="Y169" s="2263"/>
      <c r="Z169" s="2265"/>
      <c r="AA169" s="2258"/>
      <c r="AB169" s="2260"/>
      <c r="AC169" s="72">
        <f>IF(M169=M168,0,IF(M169=M167,0,IF(M169=M166,0,IF(M169=M165,0,IF(M169=M164,0,IF(M169=M163,0,IF(M169=M162,0,1)))))))</f>
        <v>0</v>
      </c>
      <c r="AD169" s="72" t="s">
        <v>272</v>
      </c>
      <c r="AE169" s="72" t="str">
        <f t="shared" si="10"/>
        <v>?</v>
      </c>
      <c r="AF169" s="434">
        <f>AF166</f>
        <v>0</v>
      </c>
      <c r="AG169" s="72">
        <f>IF(K169=K168,0,IF(K169=K167,0,IF(K169=K166,0,IF(K169=K165,0,IF(K169=K164,0,IF(K169=K163,0,IF(K169=K162,0,1)))))))</f>
        <v>0</v>
      </c>
    </row>
    <row r="170" spans="1:33" ht="12.95" customHeight="1" thickTop="1" thickBot="1">
      <c r="A170" s="2231"/>
      <c r="B170" s="2235"/>
      <c r="C170" s="2238"/>
      <c r="D170" s="2235"/>
      <c r="E170" s="2270"/>
      <c r="F170" s="2241"/>
      <c r="G170" s="2244"/>
      <c r="H170" s="2261"/>
      <c r="I170" s="2241"/>
      <c r="J170" s="2241"/>
      <c r="K170" s="1270"/>
      <c r="L170" s="622"/>
      <c r="M170" s="1271"/>
      <c r="N170" s="1272"/>
      <c r="O170" s="1272"/>
      <c r="P170" s="1273"/>
      <c r="Q170" s="1273"/>
      <c r="R170" s="1273"/>
      <c r="S170" s="1273"/>
      <c r="T170" s="1273"/>
      <c r="U170" s="1273"/>
      <c r="V170" s="1272"/>
      <c r="W170" s="2247"/>
      <c r="X170" s="2247"/>
      <c r="Y170" s="2263"/>
      <c r="Z170" s="2265"/>
      <c r="AA170" s="2258"/>
      <c r="AB170" s="2260"/>
      <c r="AC170" s="72">
        <f>IF(M170=M169,0,IF(M170=M168,0,IF(M170=M167,0,IF(M170=M166,0,IF(M170=M165,0,IF(M170=M164,0,IF(M170=M163,0,IF(M170=31,0,1))))))))</f>
        <v>0</v>
      </c>
      <c r="AD170" s="72" t="s">
        <v>272</v>
      </c>
      <c r="AE170" s="72" t="str">
        <f t="shared" si="10"/>
        <v>?</v>
      </c>
      <c r="AF170" s="434">
        <f t="shared" si="9"/>
        <v>0</v>
      </c>
      <c r="AG170" s="72">
        <f>IF(K170=K169,0,IF(K170=K168,0,IF(K170=K167,0,IF(K170=K166,0,IF(K170=K165,0,IF(K170=K164,0,IF(K170=K163,0,IF(K170=K162,0,1))))))))</f>
        <v>0</v>
      </c>
    </row>
    <row r="171" spans="1:33" ht="12.95" customHeight="1" thickTop="1" thickBot="1">
      <c r="A171" s="2231"/>
      <c r="B171" s="2236"/>
      <c r="C171" s="2239"/>
      <c r="D171" s="2236"/>
      <c r="E171" s="2271"/>
      <c r="F171" s="2242"/>
      <c r="G171" s="2245"/>
      <c r="H171" s="2262"/>
      <c r="I171" s="2242"/>
      <c r="J171" s="2242"/>
      <c r="K171" s="1268"/>
      <c r="L171" s="1127"/>
      <c r="M171" s="1269"/>
      <c r="N171" s="1274"/>
      <c r="O171" s="1274"/>
      <c r="P171" s="1275"/>
      <c r="Q171" s="1275"/>
      <c r="R171" s="1275"/>
      <c r="S171" s="1275"/>
      <c r="T171" s="1275"/>
      <c r="U171" s="1275"/>
      <c r="V171" s="1274"/>
      <c r="W171" s="2248"/>
      <c r="X171" s="2248"/>
      <c r="Y171" s="2264"/>
      <c r="Z171" s="2265"/>
      <c r="AA171" s="2259"/>
      <c r="AB171" s="2260"/>
      <c r="AC171" s="72">
        <f>IF(M171=M170,0,IF(M171=M169,0,IF(M171=M168,0,IF(M171=M167,0,IF(M171=M166,0,IF(M171=M165,0,IF(M171=M164,0,IF(M171=M163,0,IF(M171=M162,0,1)))))))))</f>
        <v>0</v>
      </c>
      <c r="AD171" s="72" t="s">
        <v>272</v>
      </c>
      <c r="AE171" s="72" t="str">
        <f t="shared" si="10"/>
        <v>?</v>
      </c>
      <c r="AF171" s="434">
        <f t="shared" si="9"/>
        <v>0</v>
      </c>
      <c r="AG171" s="72">
        <f>IF(K171=K170,0,IF(K171=K169,0,IF(K171=K168,0,IF(K171=K167,0,IF(K171=K166,0,IF(K171=K165,0,IF(K171=K164,0,IF(K171=K163,0,IF(K171=K162,0,1)))))))))</f>
        <v>0</v>
      </c>
    </row>
    <row r="172" spans="1:33" ht="12.95" customHeight="1" thickTop="1" thickBot="1">
      <c r="A172" s="2231"/>
      <c r="B172" s="2234"/>
      <c r="C172" s="2237"/>
      <c r="D172" s="2234"/>
      <c r="E172" s="2269"/>
      <c r="F172" s="2240"/>
      <c r="G172" s="2243"/>
      <c r="H172" s="2276" t="s">
        <v>755</v>
      </c>
      <c r="I172" s="2240"/>
      <c r="J172" s="2240"/>
      <c r="K172" s="295"/>
      <c r="L172" s="408"/>
      <c r="M172" s="508"/>
      <c r="N172" s="111"/>
      <c r="O172" s="111"/>
      <c r="P172" s="16"/>
      <c r="Q172" s="16"/>
      <c r="R172" s="16"/>
      <c r="S172" s="16"/>
      <c r="T172" s="16"/>
      <c r="U172" s="16"/>
      <c r="V172" s="111"/>
      <c r="W172" s="2246">
        <f>SUM(P172:V181)</f>
        <v>0</v>
      </c>
      <c r="X172" s="2246">
        <f>IF(W172&gt;0,18,0)</f>
        <v>0</v>
      </c>
      <c r="Y172" s="2272">
        <f>IF((W172-X172)&gt;=0,W172-X172,0)</f>
        <v>0</v>
      </c>
      <c r="Z172" s="2265">
        <f>IF(W172&lt;X172,W172,X172)/IF(X172=0,1,X172)</f>
        <v>0</v>
      </c>
      <c r="AA172" s="2257" t="str">
        <f>IF(Z172=1,"pe",IF(Z172&gt;0,"ne",""))</f>
        <v/>
      </c>
      <c r="AB172" s="2260"/>
      <c r="AC172" s="72">
        <v>1</v>
      </c>
      <c r="AD172" s="72" t="s">
        <v>272</v>
      </c>
      <c r="AE172" s="72" t="str">
        <f t="shared" si="10"/>
        <v>?</v>
      </c>
      <c r="AF172" s="434">
        <f>$C172</f>
        <v>0</v>
      </c>
      <c r="AG172" s="26">
        <v>1</v>
      </c>
    </row>
    <row r="173" spans="1:33" ht="12.95" customHeight="1" thickTop="1" thickBot="1">
      <c r="A173" s="2231"/>
      <c r="B173" s="2235"/>
      <c r="C173" s="2238"/>
      <c r="D173" s="2235"/>
      <c r="E173" s="2270"/>
      <c r="F173" s="2241"/>
      <c r="G173" s="2244"/>
      <c r="H173" s="2277"/>
      <c r="I173" s="2241"/>
      <c r="J173" s="2241"/>
      <c r="K173" s="1270"/>
      <c r="L173" s="622"/>
      <c r="M173" s="1271"/>
      <c r="N173" s="1272"/>
      <c r="O173" s="1272"/>
      <c r="P173" s="1273"/>
      <c r="Q173" s="1273"/>
      <c r="R173" s="1273"/>
      <c r="S173" s="1273"/>
      <c r="T173" s="1273"/>
      <c r="U173" s="1273"/>
      <c r="V173" s="1272"/>
      <c r="W173" s="2247"/>
      <c r="X173" s="2247"/>
      <c r="Y173" s="2273"/>
      <c r="Z173" s="2265"/>
      <c r="AA173" s="2258"/>
      <c r="AB173" s="2260"/>
      <c r="AC173" s="72">
        <f>IF(M173=M172,0,1)</f>
        <v>0</v>
      </c>
      <c r="AD173" s="72" t="s">
        <v>272</v>
      </c>
      <c r="AE173" s="72" t="str">
        <f t="shared" si="10"/>
        <v>?</v>
      </c>
      <c r="AF173" s="434">
        <f t="shared" ref="AF173:AF181" si="11">AF172</f>
        <v>0</v>
      </c>
      <c r="AG173" s="72">
        <f>IF(K173=K172,0,1)</f>
        <v>0</v>
      </c>
    </row>
    <row r="174" spans="1:33" ht="12.95" customHeight="1" thickTop="1" thickBot="1">
      <c r="A174" s="2231"/>
      <c r="B174" s="2235"/>
      <c r="C174" s="2238"/>
      <c r="D174" s="2235"/>
      <c r="E174" s="2270"/>
      <c r="F174" s="2241"/>
      <c r="G174" s="2244"/>
      <c r="H174" s="2261"/>
      <c r="I174" s="2241"/>
      <c r="J174" s="2241"/>
      <c r="K174" s="1270"/>
      <c r="L174" s="622"/>
      <c r="M174" s="1271"/>
      <c r="N174" s="1272"/>
      <c r="O174" s="1272"/>
      <c r="P174" s="1273"/>
      <c r="Q174" s="1273"/>
      <c r="R174" s="1273"/>
      <c r="S174" s="1273"/>
      <c r="T174" s="1273"/>
      <c r="U174" s="1273"/>
      <c r="V174" s="1272"/>
      <c r="W174" s="2247"/>
      <c r="X174" s="2247"/>
      <c r="Y174" s="2273"/>
      <c r="Z174" s="2265"/>
      <c r="AA174" s="2258"/>
      <c r="AB174" s="2260"/>
      <c r="AC174" s="72">
        <f>IF(M174=M173,0,IF(M174=M172,0,1))</f>
        <v>0</v>
      </c>
      <c r="AD174" s="72" t="s">
        <v>272</v>
      </c>
      <c r="AE174" s="72" t="str">
        <f t="shared" si="10"/>
        <v>?</v>
      </c>
      <c r="AF174" s="434">
        <f t="shared" si="11"/>
        <v>0</v>
      </c>
      <c r="AG174" s="72">
        <f>IF(K174=K173,0,IF(K174=K172,0,1))</f>
        <v>0</v>
      </c>
    </row>
    <row r="175" spans="1:33" ht="12.95" customHeight="1" thickTop="1" thickBot="1">
      <c r="A175" s="2231"/>
      <c r="B175" s="2235"/>
      <c r="C175" s="2238"/>
      <c r="D175" s="2235"/>
      <c r="E175" s="2270"/>
      <c r="F175" s="2241"/>
      <c r="G175" s="2244"/>
      <c r="H175" s="2261"/>
      <c r="I175" s="2241"/>
      <c r="J175" s="2241"/>
      <c r="K175" s="1270"/>
      <c r="L175" s="622"/>
      <c r="M175" s="1271"/>
      <c r="N175" s="1272"/>
      <c r="O175" s="1272"/>
      <c r="P175" s="1273"/>
      <c r="Q175" s="1273"/>
      <c r="R175" s="1273"/>
      <c r="S175" s="1273"/>
      <c r="T175" s="1273"/>
      <c r="U175" s="1273"/>
      <c r="V175" s="1272"/>
      <c r="W175" s="2247"/>
      <c r="X175" s="2247"/>
      <c r="Y175" s="2273"/>
      <c r="Z175" s="2265"/>
      <c r="AA175" s="2258"/>
      <c r="AB175" s="2260"/>
      <c r="AC175" s="72">
        <f>IF(M175=M174,0,IF(M175=M173,0,IF(M175=M172,0,1)))</f>
        <v>0</v>
      </c>
      <c r="AD175" s="72" t="s">
        <v>272</v>
      </c>
      <c r="AE175" s="72" t="str">
        <f t="shared" si="10"/>
        <v>?</v>
      </c>
      <c r="AF175" s="434">
        <f t="shared" si="11"/>
        <v>0</v>
      </c>
      <c r="AG175" s="72">
        <f>IF(K175=K174,0,IF(K175=K173,0,IF(K175=K172,0,1)))</f>
        <v>0</v>
      </c>
    </row>
    <row r="176" spans="1:33" ht="12.95" customHeight="1" thickTop="1" thickBot="1">
      <c r="A176" s="2231"/>
      <c r="B176" s="2235"/>
      <c r="C176" s="2238"/>
      <c r="D176" s="2235"/>
      <c r="E176" s="2270"/>
      <c r="F176" s="2241"/>
      <c r="G176" s="2244"/>
      <c r="H176" s="2261"/>
      <c r="I176" s="2241"/>
      <c r="J176" s="2241"/>
      <c r="K176" s="1270"/>
      <c r="L176" s="622"/>
      <c r="M176" s="1271"/>
      <c r="N176" s="1272"/>
      <c r="O176" s="1272"/>
      <c r="P176" s="1273"/>
      <c r="Q176" s="1273"/>
      <c r="R176" s="1273"/>
      <c r="S176" s="1273"/>
      <c r="T176" s="1273"/>
      <c r="U176" s="1273"/>
      <c r="V176" s="1272"/>
      <c r="W176" s="2247"/>
      <c r="X176" s="2247"/>
      <c r="Y176" s="2273"/>
      <c r="Z176" s="2265"/>
      <c r="AA176" s="2258"/>
      <c r="AB176" s="2260"/>
      <c r="AC176" s="72">
        <f>IF(M176=M175,0,IF(M176=M174,0,IF(M176=M173,0,IF(M176=M172,0,1))))</f>
        <v>0</v>
      </c>
      <c r="AD176" s="72" t="s">
        <v>272</v>
      </c>
      <c r="AE176" s="72" t="str">
        <f t="shared" si="10"/>
        <v>?</v>
      </c>
      <c r="AF176" s="434">
        <f t="shared" si="11"/>
        <v>0</v>
      </c>
      <c r="AG176" s="72">
        <f>IF(K176=K175,0,IF(K176=K174,0,IF(K176=K173,0,IF(K176=K172,0,1))))</f>
        <v>0</v>
      </c>
    </row>
    <row r="177" spans="1:33" ht="12.95" customHeight="1" thickTop="1" thickBot="1">
      <c r="A177" s="2231"/>
      <c r="B177" s="2235"/>
      <c r="C177" s="2238"/>
      <c r="D177" s="2235"/>
      <c r="E177" s="2270"/>
      <c r="F177" s="2241"/>
      <c r="G177" s="2244"/>
      <c r="H177" s="2261"/>
      <c r="I177" s="2241"/>
      <c r="J177" s="2241"/>
      <c r="K177" s="1270"/>
      <c r="L177" s="622"/>
      <c r="M177" s="1271"/>
      <c r="N177" s="1272"/>
      <c r="O177" s="1272"/>
      <c r="P177" s="1273"/>
      <c r="Q177" s="1273"/>
      <c r="R177" s="1273"/>
      <c r="S177" s="1273"/>
      <c r="T177" s="1273"/>
      <c r="U177" s="1273"/>
      <c r="V177" s="1272"/>
      <c r="W177" s="2247"/>
      <c r="X177" s="2247"/>
      <c r="Y177" s="2273"/>
      <c r="Z177" s="2265"/>
      <c r="AA177" s="2258"/>
      <c r="AB177" s="2260"/>
      <c r="AC177" s="72">
        <f>IF(M177=M176,0,IF(M177=M175,0,IF(M177=M174,0,IF(M177=M173,0,IF(M177=M172,0,1)))))</f>
        <v>0</v>
      </c>
      <c r="AD177" s="72" t="s">
        <v>272</v>
      </c>
      <c r="AE177" s="72" t="str">
        <f t="shared" si="10"/>
        <v>?</v>
      </c>
      <c r="AF177" s="434">
        <f t="shared" si="11"/>
        <v>0</v>
      </c>
      <c r="AG177" s="72">
        <f>IF(K177=K176,0,IF(K177=K175,0,IF(K177=K174,0,IF(K177=K173,0,IF(K177=K172,0,1)))))</f>
        <v>0</v>
      </c>
    </row>
    <row r="178" spans="1:33" ht="12.95" customHeight="1" thickTop="1" thickBot="1">
      <c r="A178" s="2231"/>
      <c r="B178" s="2235"/>
      <c r="C178" s="2238"/>
      <c r="D178" s="2235"/>
      <c r="E178" s="2270"/>
      <c r="F178" s="2241"/>
      <c r="G178" s="2244"/>
      <c r="H178" s="2261"/>
      <c r="I178" s="2241"/>
      <c r="J178" s="2241"/>
      <c r="K178" s="1270"/>
      <c r="L178" s="622"/>
      <c r="M178" s="1271"/>
      <c r="N178" s="1272"/>
      <c r="O178" s="1272"/>
      <c r="P178" s="1273"/>
      <c r="Q178" s="1273"/>
      <c r="R178" s="1273"/>
      <c r="S178" s="1273"/>
      <c r="T178" s="1273"/>
      <c r="U178" s="1273"/>
      <c r="V178" s="1272"/>
      <c r="W178" s="2247"/>
      <c r="X178" s="2247"/>
      <c r="Y178" s="2263" t="str">
        <f>IF(Y172&gt;9,"Błąd","")</f>
        <v/>
      </c>
      <c r="Z178" s="2265"/>
      <c r="AA178" s="2258"/>
      <c r="AB178" s="2260"/>
      <c r="AC178" s="72">
        <f>IF(M178=M177,0,IF(M178=M176,0,IF(M178=M175,0,IF(M178=M174,0,IF(M178=M173,0,IF(M178=M172,0,1))))))</f>
        <v>0</v>
      </c>
      <c r="AD178" s="72" t="s">
        <v>272</v>
      </c>
      <c r="AE178" s="72" t="str">
        <f t="shared" si="10"/>
        <v>?</v>
      </c>
      <c r="AF178" s="434">
        <f t="shared" si="11"/>
        <v>0</v>
      </c>
      <c r="AG178" s="72">
        <f>IF(K178=K177,0,IF(K178=K176,0,IF(K178=K175,0,IF(K178=K174,0,IF(K178=K173,0,IF(K178=K172,0,1))))))</f>
        <v>0</v>
      </c>
    </row>
    <row r="179" spans="1:33" ht="12.95" customHeight="1" thickTop="1" thickBot="1">
      <c r="A179" s="2231"/>
      <c r="B179" s="2235"/>
      <c r="C179" s="2238"/>
      <c r="D179" s="2235"/>
      <c r="E179" s="2270"/>
      <c r="F179" s="2241"/>
      <c r="G179" s="2244"/>
      <c r="H179" s="2261"/>
      <c r="I179" s="2241"/>
      <c r="J179" s="2241"/>
      <c r="K179" s="1270"/>
      <c r="L179" s="622"/>
      <c r="M179" s="1271"/>
      <c r="N179" s="1272"/>
      <c r="O179" s="1272"/>
      <c r="P179" s="1273"/>
      <c r="Q179" s="1273"/>
      <c r="R179" s="1273"/>
      <c r="S179" s="1273"/>
      <c r="T179" s="1273"/>
      <c r="U179" s="1273"/>
      <c r="V179" s="1272"/>
      <c r="W179" s="2247"/>
      <c r="X179" s="2247"/>
      <c r="Y179" s="2263"/>
      <c r="Z179" s="2265"/>
      <c r="AA179" s="2258"/>
      <c r="AB179" s="2260"/>
      <c r="AC179" s="72">
        <f>IF(M179=M178,0,IF(M179=M177,0,IF(M179=M176,0,IF(M179=M175,0,IF(M179=M174,0,IF(M179=M173,0,IF(M179=M172,0,1)))))))</f>
        <v>0</v>
      </c>
      <c r="AD179" s="72" t="s">
        <v>272</v>
      </c>
      <c r="AE179" s="72" t="str">
        <f t="shared" si="10"/>
        <v>?</v>
      </c>
      <c r="AF179" s="434">
        <f>AF176</f>
        <v>0</v>
      </c>
      <c r="AG179" s="72">
        <f>IF(K179=K178,0,IF(K179=K177,0,IF(K179=K176,0,IF(K179=K175,0,IF(K179=K174,0,IF(K179=K173,0,IF(K179=K172,0,1)))))))</f>
        <v>0</v>
      </c>
    </row>
    <row r="180" spans="1:33" ht="12.95" customHeight="1" thickTop="1" thickBot="1">
      <c r="A180" s="2231"/>
      <c r="B180" s="2235"/>
      <c r="C180" s="2238"/>
      <c r="D180" s="2235"/>
      <c r="E180" s="2270"/>
      <c r="F180" s="2241"/>
      <c r="G180" s="2244"/>
      <c r="H180" s="2261"/>
      <c r="I180" s="2241"/>
      <c r="J180" s="2241"/>
      <c r="K180" s="1270"/>
      <c r="L180" s="622"/>
      <c r="M180" s="1271"/>
      <c r="N180" s="1272"/>
      <c r="O180" s="1272"/>
      <c r="P180" s="1273"/>
      <c r="Q180" s="1273"/>
      <c r="R180" s="1273"/>
      <c r="S180" s="1273"/>
      <c r="T180" s="1273"/>
      <c r="U180" s="1273"/>
      <c r="V180" s="1272"/>
      <c r="W180" s="2247"/>
      <c r="X180" s="2247"/>
      <c r="Y180" s="2263"/>
      <c r="Z180" s="2265"/>
      <c r="AA180" s="2258"/>
      <c r="AB180" s="2260"/>
      <c r="AC180" s="72">
        <f>IF(M180=M179,0,IF(M180=M178,0,IF(M180=M177,0,IF(M180=M176,0,IF(M180=M175,0,IF(M180=M174,0,IF(M180=M173,0,IF(M180=31,0,1))))))))</f>
        <v>0</v>
      </c>
      <c r="AD180" s="72" t="s">
        <v>272</v>
      </c>
      <c r="AE180" s="72" t="str">
        <f t="shared" si="10"/>
        <v>?</v>
      </c>
      <c r="AF180" s="434">
        <f t="shared" si="11"/>
        <v>0</v>
      </c>
      <c r="AG180" s="72">
        <f>IF(K180=K179,0,IF(K180=K178,0,IF(K180=K177,0,IF(K180=K176,0,IF(K180=K175,0,IF(K180=K174,0,IF(K180=K173,0,IF(K180=K172,0,1))))))))</f>
        <v>0</v>
      </c>
    </row>
    <row r="181" spans="1:33" ht="12.95" customHeight="1" thickTop="1" thickBot="1">
      <c r="A181" s="2231"/>
      <c r="B181" s="2236"/>
      <c r="C181" s="2239"/>
      <c r="D181" s="2236"/>
      <c r="E181" s="2271"/>
      <c r="F181" s="2242"/>
      <c r="G181" s="2245"/>
      <c r="H181" s="2262"/>
      <c r="I181" s="2242"/>
      <c r="J181" s="2242"/>
      <c r="K181" s="1268"/>
      <c r="L181" s="410"/>
      <c r="M181" s="1269"/>
      <c r="N181" s="1274"/>
      <c r="O181" s="1274"/>
      <c r="P181" s="1275"/>
      <c r="Q181" s="1275"/>
      <c r="R181" s="1275"/>
      <c r="S181" s="1275"/>
      <c r="T181" s="1275"/>
      <c r="U181" s="1275"/>
      <c r="V181" s="1274"/>
      <c r="W181" s="2248"/>
      <c r="X181" s="2248"/>
      <c r="Y181" s="2264"/>
      <c r="Z181" s="2265"/>
      <c r="AA181" s="2259"/>
      <c r="AB181" s="2260"/>
      <c r="AC181" s="72">
        <f>IF(M181=M180,0,IF(M181=M179,0,IF(M181=M178,0,IF(M181=M177,0,IF(M181=M176,0,IF(M181=M175,0,IF(M181=M174,0,IF(M181=M173,0,IF(M181=M172,0,1)))))))))</f>
        <v>0</v>
      </c>
      <c r="AD181" s="72" t="s">
        <v>272</v>
      </c>
      <c r="AE181" s="72" t="str">
        <f t="shared" si="10"/>
        <v>?</v>
      </c>
      <c r="AF181" s="434">
        <f t="shared" si="11"/>
        <v>0</v>
      </c>
      <c r="AG181" s="72">
        <f>IF(K181=K180,0,IF(K181=K179,0,IF(K181=K178,0,IF(K181=K177,0,IF(K181=K176,0,IF(K181=K175,0,IF(K181=K174,0,IF(K181=K173,0,IF(K181=K172,0,1)))))))))</f>
        <v>0</v>
      </c>
    </row>
    <row r="182" spans="1:33" ht="12.95" customHeight="1" thickTop="1" thickBot="1">
      <c r="A182" s="2231"/>
      <c r="B182" s="2234"/>
      <c r="C182" s="2237"/>
      <c r="D182" s="2234"/>
      <c r="E182" s="2269"/>
      <c r="F182" s="2240"/>
      <c r="G182" s="2243"/>
      <c r="H182" s="2276" t="s">
        <v>755</v>
      </c>
      <c r="I182" s="2240"/>
      <c r="J182" s="2240"/>
      <c r="K182" s="295"/>
      <c r="L182" s="408"/>
      <c r="M182" s="508"/>
      <c r="N182" s="111"/>
      <c r="O182" s="111"/>
      <c r="P182" s="16"/>
      <c r="Q182" s="16"/>
      <c r="R182" s="16"/>
      <c r="S182" s="16"/>
      <c r="T182" s="16"/>
      <c r="U182" s="16"/>
      <c r="V182" s="111"/>
      <c r="W182" s="2246">
        <f>SUM(P182:V191)</f>
        <v>0</v>
      </c>
      <c r="X182" s="2246">
        <f>IF(W182&gt;0,18,0)</f>
        <v>0</v>
      </c>
      <c r="Y182" s="2272">
        <f>IF((W182-X182)&gt;=0,W182-X182,0)</f>
        <v>0</v>
      </c>
      <c r="Z182" s="2265">
        <f>IF(W182&lt;X182,W182,X182)/IF(X182=0,1,X182)</f>
        <v>0</v>
      </c>
      <c r="AA182" s="2257" t="str">
        <f>IF(Z182=1,"pe",IF(Z182&gt;0,"ne",""))</f>
        <v/>
      </c>
      <c r="AB182" s="2260"/>
      <c r="AC182" s="72">
        <v>1</v>
      </c>
      <c r="AD182" s="72" t="s">
        <v>272</v>
      </c>
      <c r="AE182" s="72" t="str">
        <f t="shared" si="10"/>
        <v>?</v>
      </c>
      <c r="AF182" s="434">
        <f>$C182</f>
        <v>0</v>
      </c>
      <c r="AG182" s="26">
        <v>1</v>
      </c>
    </row>
    <row r="183" spans="1:33" ht="12.95" customHeight="1" thickTop="1" thickBot="1">
      <c r="A183" s="2231"/>
      <c r="B183" s="2235"/>
      <c r="C183" s="2238"/>
      <c r="D183" s="2235"/>
      <c r="E183" s="2270"/>
      <c r="F183" s="2241"/>
      <c r="G183" s="2244"/>
      <c r="H183" s="2277"/>
      <c r="I183" s="2241"/>
      <c r="J183" s="2241"/>
      <c r="K183" s="1270"/>
      <c r="L183" s="622"/>
      <c r="M183" s="1271"/>
      <c r="N183" s="1272"/>
      <c r="O183" s="1272"/>
      <c r="P183" s="1273"/>
      <c r="Q183" s="1273"/>
      <c r="R183" s="1273"/>
      <c r="S183" s="1273"/>
      <c r="T183" s="1273"/>
      <c r="U183" s="1273"/>
      <c r="V183" s="1272"/>
      <c r="W183" s="2247"/>
      <c r="X183" s="2247"/>
      <c r="Y183" s="2273"/>
      <c r="Z183" s="2265"/>
      <c r="AA183" s="2258"/>
      <c r="AB183" s="2260"/>
      <c r="AC183" s="72">
        <f>IF(M183=M182,0,1)</f>
        <v>0</v>
      </c>
      <c r="AD183" s="72" t="s">
        <v>272</v>
      </c>
      <c r="AE183" s="72" t="str">
        <f t="shared" si="10"/>
        <v>?</v>
      </c>
      <c r="AF183" s="434">
        <f t="shared" si="9"/>
        <v>0</v>
      </c>
      <c r="AG183" s="72">
        <f>IF(K183=K182,0,1)</f>
        <v>0</v>
      </c>
    </row>
    <row r="184" spans="1:33" ht="12.95" customHeight="1" thickTop="1" thickBot="1">
      <c r="A184" s="2231"/>
      <c r="B184" s="2235"/>
      <c r="C184" s="2238"/>
      <c r="D184" s="2235"/>
      <c r="E184" s="2270"/>
      <c r="F184" s="2241"/>
      <c r="G184" s="2244"/>
      <c r="H184" s="2261"/>
      <c r="I184" s="2241"/>
      <c r="J184" s="2241"/>
      <c r="K184" s="1270"/>
      <c r="L184" s="622"/>
      <c r="M184" s="1271"/>
      <c r="N184" s="1272"/>
      <c r="O184" s="1272"/>
      <c r="P184" s="1273"/>
      <c r="Q184" s="1273"/>
      <c r="R184" s="1273"/>
      <c r="S184" s="1273"/>
      <c r="T184" s="1273"/>
      <c r="U184" s="1273"/>
      <c r="V184" s="1272"/>
      <c r="W184" s="2247"/>
      <c r="X184" s="2247"/>
      <c r="Y184" s="2273"/>
      <c r="Z184" s="2265"/>
      <c r="AA184" s="2258"/>
      <c r="AB184" s="2260"/>
      <c r="AC184" s="72">
        <f>IF(M184=M183,0,IF(M184=M182,0,1))</f>
        <v>0</v>
      </c>
      <c r="AD184" s="72" t="s">
        <v>272</v>
      </c>
      <c r="AE184" s="72" t="str">
        <f t="shared" si="10"/>
        <v>?</v>
      </c>
      <c r="AF184" s="434">
        <f t="shared" si="9"/>
        <v>0</v>
      </c>
      <c r="AG184" s="72">
        <f>IF(K184=K183,0,IF(K184=K182,0,1))</f>
        <v>0</v>
      </c>
    </row>
    <row r="185" spans="1:33" ht="12.95" customHeight="1" thickTop="1" thickBot="1">
      <c r="A185" s="2231"/>
      <c r="B185" s="2235"/>
      <c r="C185" s="2238"/>
      <c r="D185" s="2235"/>
      <c r="E185" s="2270"/>
      <c r="F185" s="2241"/>
      <c r="G185" s="2244"/>
      <c r="H185" s="2261"/>
      <c r="I185" s="2241"/>
      <c r="J185" s="2241"/>
      <c r="K185" s="1270"/>
      <c r="L185" s="622"/>
      <c r="M185" s="1271"/>
      <c r="N185" s="1272"/>
      <c r="O185" s="1272"/>
      <c r="P185" s="1273"/>
      <c r="Q185" s="1273"/>
      <c r="R185" s="1273"/>
      <c r="S185" s="1273"/>
      <c r="T185" s="1273"/>
      <c r="U185" s="1273"/>
      <c r="V185" s="1272"/>
      <c r="W185" s="2247"/>
      <c r="X185" s="2247"/>
      <c r="Y185" s="2273"/>
      <c r="Z185" s="2265"/>
      <c r="AA185" s="2258"/>
      <c r="AB185" s="2260"/>
      <c r="AC185" s="72">
        <f>IF(M185=M184,0,IF(M185=M183,0,IF(M185=M182,0,1)))</f>
        <v>0</v>
      </c>
      <c r="AD185" s="72" t="s">
        <v>272</v>
      </c>
      <c r="AE185" s="72" t="str">
        <f t="shared" si="10"/>
        <v>?</v>
      </c>
      <c r="AF185" s="434">
        <f t="shared" si="9"/>
        <v>0</v>
      </c>
      <c r="AG185" s="72">
        <f>IF(K185=K184,0,IF(K185=K183,0,IF(K185=K182,0,1)))</f>
        <v>0</v>
      </c>
    </row>
    <row r="186" spans="1:33" ht="12.95" customHeight="1" thickTop="1" thickBot="1">
      <c r="A186" s="2231"/>
      <c r="B186" s="2235"/>
      <c r="C186" s="2238"/>
      <c r="D186" s="2235"/>
      <c r="E186" s="2270"/>
      <c r="F186" s="2241"/>
      <c r="G186" s="2244"/>
      <c r="H186" s="2261"/>
      <c r="I186" s="2241"/>
      <c r="J186" s="2241"/>
      <c r="K186" s="1270"/>
      <c r="L186" s="622"/>
      <c r="M186" s="1271"/>
      <c r="N186" s="1272"/>
      <c r="O186" s="1272"/>
      <c r="P186" s="1273"/>
      <c r="Q186" s="1273"/>
      <c r="R186" s="1273"/>
      <c r="S186" s="1273"/>
      <c r="T186" s="1273"/>
      <c r="U186" s="1273"/>
      <c r="V186" s="1272"/>
      <c r="W186" s="2247"/>
      <c r="X186" s="2247"/>
      <c r="Y186" s="2273"/>
      <c r="Z186" s="2265"/>
      <c r="AA186" s="2258"/>
      <c r="AB186" s="2260"/>
      <c r="AC186" s="72">
        <f>IF(M186=M185,0,IF(M186=M184,0,IF(M186=M183,0,IF(M186=M182,0,1))))</f>
        <v>0</v>
      </c>
      <c r="AD186" s="72" t="s">
        <v>272</v>
      </c>
      <c r="AE186" s="72" t="str">
        <f t="shared" si="10"/>
        <v>?</v>
      </c>
      <c r="AF186" s="434">
        <f t="shared" si="9"/>
        <v>0</v>
      </c>
      <c r="AG186" s="72">
        <f>IF(K186=K185,0,IF(K186=K184,0,IF(K186=K183,0,IF(K186=K182,0,1))))</f>
        <v>0</v>
      </c>
    </row>
    <row r="187" spans="1:33" ht="12.95" customHeight="1" thickTop="1" thickBot="1">
      <c r="A187" s="2231"/>
      <c r="B187" s="2235"/>
      <c r="C187" s="2238"/>
      <c r="D187" s="2235"/>
      <c r="E187" s="2270"/>
      <c r="F187" s="2241"/>
      <c r="G187" s="2244"/>
      <c r="H187" s="2261"/>
      <c r="I187" s="2241"/>
      <c r="J187" s="2241"/>
      <c r="K187" s="1270"/>
      <c r="L187" s="622"/>
      <c r="M187" s="1271"/>
      <c r="N187" s="1272"/>
      <c r="O187" s="1272"/>
      <c r="P187" s="1273"/>
      <c r="Q187" s="1273"/>
      <c r="R187" s="1273"/>
      <c r="S187" s="1273"/>
      <c r="T187" s="1273"/>
      <c r="U187" s="1273"/>
      <c r="V187" s="1272"/>
      <c r="W187" s="2247"/>
      <c r="X187" s="2247"/>
      <c r="Y187" s="2273"/>
      <c r="Z187" s="2265"/>
      <c r="AA187" s="2258"/>
      <c r="AB187" s="2260"/>
      <c r="AC187" s="72">
        <f>IF(M187=M186,0,IF(M187=M185,0,IF(M187=M184,0,IF(M187=M183,0,IF(M187=M182,0,1)))))</f>
        <v>0</v>
      </c>
      <c r="AD187" s="72" t="s">
        <v>272</v>
      </c>
      <c r="AE187" s="72" t="str">
        <f t="shared" si="10"/>
        <v>?</v>
      </c>
      <c r="AF187" s="434">
        <f t="shared" si="9"/>
        <v>0</v>
      </c>
      <c r="AG187" s="72">
        <f>IF(K187=K186,0,IF(K187=K185,0,IF(K187=K184,0,IF(K187=K183,0,IF(K187=K182,0,1)))))</f>
        <v>0</v>
      </c>
    </row>
    <row r="188" spans="1:33" ht="12.95" customHeight="1" thickTop="1" thickBot="1">
      <c r="A188" s="2231"/>
      <c r="B188" s="2235"/>
      <c r="C188" s="2238"/>
      <c r="D188" s="2235"/>
      <c r="E188" s="2270"/>
      <c r="F188" s="2241"/>
      <c r="G188" s="2244"/>
      <c r="H188" s="2261"/>
      <c r="I188" s="2241"/>
      <c r="J188" s="2241"/>
      <c r="K188" s="1270"/>
      <c r="L188" s="622"/>
      <c r="M188" s="1271"/>
      <c r="N188" s="1272"/>
      <c r="O188" s="1272"/>
      <c r="P188" s="1273"/>
      <c r="Q188" s="1273"/>
      <c r="R188" s="1273"/>
      <c r="S188" s="1273"/>
      <c r="T188" s="1273"/>
      <c r="U188" s="1273"/>
      <c r="V188" s="1272"/>
      <c r="W188" s="2247"/>
      <c r="X188" s="2247"/>
      <c r="Y188" s="2263" t="str">
        <f>IF(Y182&gt;9,"Błąd","")</f>
        <v/>
      </c>
      <c r="Z188" s="2265"/>
      <c r="AA188" s="2258"/>
      <c r="AB188" s="2260"/>
      <c r="AC188" s="72">
        <f>IF(M188=M187,0,IF(M188=M186,0,IF(M188=M185,0,IF(M188=M184,0,IF(M188=M183,0,IF(M188=M182,0,1))))))</f>
        <v>0</v>
      </c>
      <c r="AD188" s="72" t="s">
        <v>272</v>
      </c>
      <c r="AE188" s="72" t="str">
        <f t="shared" si="10"/>
        <v>?</v>
      </c>
      <c r="AF188" s="434">
        <f t="shared" si="9"/>
        <v>0</v>
      </c>
      <c r="AG188" s="72">
        <f>IF(K188=K187,0,IF(K188=K186,0,IF(K188=K185,0,IF(K188=K184,0,IF(K188=K183,0,IF(K188=K182,0,1))))))</f>
        <v>0</v>
      </c>
    </row>
    <row r="189" spans="1:33" ht="12.95" customHeight="1" thickTop="1" thickBot="1">
      <c r="A189" s="2231"/>
      <c r="B189" s="2235"/>
      <c r="C189" s="2238"/>
      <c r="D189" s="2235"/>
      <c r="E189" s="2270"/>
      <c r="F189" s="2241"/>
      <c r="G189" s="2244"/>
      <c r="H189" s="2261"/>
      <c r="I189" s="2241"/>
      <c r="J189" s="2241"/>
      <c r="K189" s="1270"/>
      <c r="L189" s="622"/>
      <c r="M189" s="1271"/>
      <c r="N189" s="1272"/>
      <c r="O189" s="1272"/>
      <c r="P189" s="1273"/>
      <c r="Q189" s="1273"/>
      <c r="R189" s="1273"/>
      <c r="S189" s="1273"/>
      <c r="T189" s="1273"/>
      <c r="U189" s="1273"/>
      <c r="V189" s="1272"/>
      <c r="W189" s="2247"/>
      <c r="X189" s="2247"/>
      <c r="Y189" s="2263"/>
      <c r="Z189" s="2265"/>
      <c r="AA189" s="2258"/>
      <c r="AB189" s="2260"/>
      <c r="AC189" s="72">
        <f>IF(M189=M188,0,IF(M189=M187,0,IF(M189=M186,0,IF(M189=M185,0,IF(M189=M184,0,IF(M189=M183,0,IF(M189=M182,0,1)))))))</f>
        <v>0</v>
      </c>
      <c r="AD189" s="72" t="s">
        <v>272</v>
      </c>
      <c r="AE189" s="72" t="str">
        <f t="shared" si="10"/>
        <v>?</v>
      </c>
      <c r="AF189" s="434">
        <f>AF186</f>
        <v>0</v>
      </c>
      <c r="AG189" s="72">
        <f>IF(K189=K188,0,IF(K189=K187,0,IF(K189=K186,0,IF(K189=K185,0,IF(K189=K184,0,IF(K189=K183,0,IF(K189=K182,0,1)))))))</f>
        <v>0</v>
      </c>
    </row>
    <row r="190" spans="1:33" ht="12.95" customHeight="1" thickTop="1" thickBot="1">
      <c r="A190" s="2231"/>
      <c r="B190" s="2235"/>
      <c r="C190" s="2238"/>
      <c r="D190" s="2235"/>
      <c r="E190" s="2270"/>
      <c r="F190" s="2241"/>
      <c r="G190" s="2244"/>
      <c r="H190" s="2261"/>
      <c r="I190" s="2241"/>
      <c r="J190" s="2241"/>
      <c r="K190" s="1270"/>
      <c r="L190" s="622"/>
      <c r="M190" s="1271"/>
      <c r="N190" s="1272"/>
      <c r="O190" s="1272"/>
      <c r="P190" s="1273"/>
      <c r="Q190" s="1273"/>
      <c r="R190" s="1273"/>
      <c r="S190" s="1273"/>
      <c r="T190" s="1273"/>
      <c r="U190" s="1273"/>
      <c r="V190" s="1272"/>
      <c r="W190" s="2247"/>
      <c r="X190" s="2247"/>
      <c r="Y190" s="2263"/>
      <c r="Z190" s="2265"/>
      <c r="AA190" s="2258"/>
      <c r="AB190" s="2260"/>
      <c r="AC190" s="72">
        <f>IF(M190=M189,0,IF(M190=M188,0,IF(M190=M187,0,IF(M190=M186,0,IF(M190=M185,0,IF(M190=M184,0,IF(M190=M183,0,IF(M190=31,0,1))))))))</f>
        <v>0</v>
      </c>
      <c r="AD190" s="72" t="s">
        <v>272</v>
      </c>
      <c r="AE190" s="72" t="str">
        <f t="shared" si="10"/>
        <v>?</v>
      </c>
      <c r="AF190" s="434">
        <f t="shared" si="9"/>
        <v>0</v>
      </c>
      <c r="AG190" s="72">
        <f>IF(K190=K189,0,IF(K190=K188,0,IF(K190=K187,0,IF(K190=K186,0,IF(K190=K185,0,IF(K190=K184,0,IF(K190=K183,0,IF(K190=K182,0,1))))))))</f>
        <v>0</v>
      </c>
    </row>
    <row r="191" spans="1:33" ht="12.95" customHeight="1" thickTop="1" thickBot="1">
      <c r="A191" s="2231"/>
      <c r="B191" s="2236"/>
      <c r="C191" s="2239"/>
      <c r="D191" s="2236"/>
      <c r="E191" s="2271"/>
      <c r="F191" s="2242"/>
      <c r="G191" s="2245"/>
      <c r="H191" s="2262"/>
      <c r="I191" s="2242"/>
      <c r="J191" s="2242"/>
      <c r="K191" s="1268"/>
      <c r="L191" s="1127"/>
      <c r="M191" s="1269"/>
      <c r="N191" s="1274"/>
      <c r="O191" s="1274"/>
      <c r="P191" s="1275"/>
      <c r="Q191" s="1275"/>
      <c r="R191" s="1275"/>
      <c r="S191" s="1275"/>
      <c r="T191" s="1275"/>
      <c r="U191" s="1275"/>
      <c r="V191" s="1274"/>
      <c r="W191" s="2248"/>
      <c r="X191" s="2248"/>
      <c r="Y191" s="2264"/>
      <c r="Z191" s="2265"/>
      <c r="AA191" s="2259"/>
      <c r="AB191" s="2260"/>
      <c r="AC191" s="72">
        <f>IF(M191=M190,0,IF(M191=M189,0,IF(M191=M188,0,IF(M191=M187,0,IF(M191=M186,0,IF(M191=M185,0,IF(M191=M184,0,IF(M191=M183,0,IF(M191=M182,0,1)))))))))</f>
        <v>0</v>
      </c>
      <c r="AD191" s="72" t="s">
        <v>272</v>
      </c>
      <c r="AE191" s="72" t="str">
        <f t="shared" si="10"/>
        <v>?</v>
      </c>
      <c r="AF191" s="434">
        <f t="shared" si="9"/>
        <v>0</v>
      </c>
      <c r="AG191" s="72">
        <f>IF(K191=K190,0,IF(K191=K189,0,IF(K191=K188,0,IF(K191=K187,0,IF(K191=K186,0,IF(K191=K185,0,IF(K191=K184,0,IF(K191=K183,0,IF(K191=K182,0,1)))))))))</f>
        <v>0</v>
      </c>
    </row>
    <row r="192" spans="1:33" ht="12.95" customHeight="1" thickTop="1" thickBot="1">
      <c r="A192" s="2231"/>
      <c r="B192" s="2234"/>
      <c r="C192" s="2237"/>
      <c r="D192" s="2234"/>
      <c r="E192" s="2269"/>
      <c r="F192" s="2240"/>
      <c r="G192" s="2243"/>
      <c r="H192" s="2276" t="s">
        <v>755</v>
      </c>
      <c r="I192" s="2240"/>
      <c r="J192" s="2240"/>
      <c r="K192" s="295"/>
      <c r="L192" s="622"/>
      <c r="M192" s="508"/>
      <c r="N192" s="111"/>
      <c r="O192" s="111"/>
      <c r="P192" s="16"/>
      <c r="Q192" s="16"/>
      <c r="R192" s="16"/>
      <c r="S192" s="16"/>
      <c r="T192" s="16"/>
      <c r="U192" s="16"/>
      <c r="V192" s="111"/>
      <c r="W192" s="2246">
        <f>SUM(P192:V201)</f>
        <v>0</v>
      </c>
      <c r="X192" s="2246">
        <f>IF(W192&gt;0,18,0)</f>
        <v>0</v>
      </c>
      <c r="Y192" s="2272">
        <f>IF((W192-X192)&gt;=0,W192-X192,0)</f>
        <v>0</v>
      </c>
      <c r="Z192" s="2265">
        <f>IF(W192&lt;X192,W192,X192)/IF(X192=0,1,X192)</f>
        <v>0</v>
      </c>
      <c r="AA192" s="2257" t="str">
        <f>IF(Z192=1,"pe",IF(Z192&gt;0,"ne",""))</f>
        <v/>
      </c>
      <c r="AB192" s="2260"/>
      <c r="AC192" s="72">
        <v>1</v>
      </c>
      <c r="AD192" s="72" t="s">
        <v>272</v>
      </c>
      <c r="AE192" s="72" t="str">
        <f t="shared" si="10"/>
        <v>?</v>
      </c>
      <c r="AF192" s="434">
        <f>$C192</f>
        <v>0</v>
      </c>
      <c r="AG192" s="26">
        <v>1</v>
      </c>
    </row>
    <row r="193" spans="1:33" ht="12.95" customHeight="1" thickTop="1" thickBot="1">
      <c r="A193" s="2231"/>
      <c r="B193" s="2235"/>
      <c r="C193" s="2238"/>
      <c r="D193" s="2235"/>
      <c r="E193" s="2270"/>
      <c r="F193" s="2241"/>
      <c r="G193" s="2244"/>
      <c r="H193" s="2277"/>
      <c r="I193" s="2241"/>
      <c r="J193" s="2241"/>
      <c r="K193" s="1270"/>
      <c r="L193" s="622"/>
      <c r="M193" s="1271"/>
      <c r="N193" s="1272"/>
      <c r="O193" s="1272"/>
      <c r="P193" s="1273"/>
      <c r="Q193" s="1273"/>
      <c r="R193" s="1273"/>
      <c r="S193" s="1273"/>
      <c r="T193" s="1273"/>
      <c r="U193" s="1273"/>
      <c r="V193" s="1272"/>
      <c r="W193" s="2247"/>
      <c r="X193" s="2247"/>
      <c r="Y193" s="2273"/>
      <c r="Z193" s="2265"/>
      <c r="AA193" s="2258"/>
      <c r="AB193" s="2260"/>
      <c r="AC193" s="72">
        <f>IF(M193=M192,0,1)</f>
        <v>0</v>
      </c>
      <c r="AD193" s="72" t="s">
        <v>272</v>
      </c>
      <c r="AE193" s="72" t="str">
        <f t="shared" si="10"/>
        <v>?</v>
      </c>
      <c r="AF193" s="434">
        <f t="shared" ref="AF193:AF201" si="12">AF192</f>
        <v>0</v>
      </c>
      <c r="AG193" s="72">
        <f>IF(K193=K192,0,1)</f>
        <v>0</v>
      </c>
    </row>
    <row r="194" spans="1:33" ht="12.95" customHeight="1" thickTop="1" thickBot="1">
      <c r="A194" s="2231"/>
      <c r="B194" s="2235"/>
      <c r="C194" s="2238"/>
      <c r="D194" s="2235"/>
      <c r="E194" s="2270"/>
      <c r="F194" s="2241"/>
      <c r="G194" s="2244"/>
      <c r="H194" s="2261"/>
      <c r="I194" s="2241"/>
      <c r="J194" s="2241"/>
      <c r="K194" s="1270"/>
      <c r="L194" s="622"/>
      <c r="M194" s="1271"/>
      <c r="N194" s="1272"/>
      <c r="O194" s="1272"/>
      <c r="P194" s="1273"/>
      <c r="Q194" s="1273"/>
      <c r="R194" s="1273"/>
      <c r="S194" s="1273"/>
      <c r="T194" s="1273"/>
      <c r="U194" s="1273"/>
      <c r="V194" s="1272"/>
      <c r="W194" s="2247"/>
      <c r="X194" s="2247"/>
      <c r="Y194" s="2273"/>
      <c r="Z194" s="2265"/>
      <c r="AA194" s="2258"/>
      <c r="AB194" s="2260"/>
      <c r="AC194" s="72">
        <f>IF(M194=M193,0,IF(M194=M192,0,1))</f>
        <v>0</v>
      </c>
      <c r="AD194" s="72" t="s">
        <v>272</v>
      </c>
      <c r="AE194" s="72" t="str">
        <f t="shared" si="10"/>
        <v>?</v>
      </c>
      <c r="AF194" s="434">
        <f t="shared" si="12"/>
        <v>0</v>
      </c>
      <c r="AG194" s="72">
        <f>IF(K194=K193,0,IF(K194=K192,0,1))</f>
        <v>0</v>
      </c>
    </row>
    <row r="195" spans="1:33" ht="12.95" customHeight="1" thickTop="1" thickBot="1">
      <c r="A195" s="2231"/>
      <c r="B195" s="2235"/>
      <c r="C195" s="2238"/>
      <c r="D195" s="2235"/>
      <c r="E195" s="2270"/>
      <c r="F195" s="2241"/>
      <c r="G195" s="2244"/>
      <c r="H195" s="2261"/>
      <c r="I195" s="2241"/>
      <c r="J195" s="2241"/>
      <c r="K195" s="1270"/>
      <c r="L195" s="622"/>
      <c r="M195" s="1271"/>
      <c r="N195" s="1272"/>
      <c r="O195" s="1272"/>
      <c r="P195" s="1273"/>
      <c r="Q195" s="1273"/>
      <c r="R195" s="1273"/>
      <c r="S195" s="1273"/>
      <c r="T195" s="1273"/>
      <c r="U195" s="1273"/>
      <c r="V195" s="1272"/>
      <c r="W195" s="2247"/>
      <c r="X195" s="2247"/>
      <c r="Y195" s="2273"/>
      <c r="Z195" s="2265"/>
      <c r="AA195" s="2258"/>
      <c r="AB195" s="2260"/>
      <c r="AC195" s="72">
        <f>IF(M195=M194,0,IF(M195=M193,0,IF(M195=M192,0,1)))</f>
        <v>0</v>
      </c>
      <c r="AD195" s="72" t="s">
        <v>272</v>
      </c>
      <c r="AE195" s="72" t="str">
        <f t="shared" si="10"/>
        <v>?</v>
      </c>
      <c r="AF195" s="434">
        <f t="shared" si="12"/>
        <v>0</v>
      </c>
      <c r="AG195" s="72">
        <f>IF(K195=K194,0,IF(K195=K193,0,IF(K195=K192,0,1)))</f>
        <v>0</v>
      </c>
    </row>
    <row r="196" spans="1:33" ht="12.95" customHeight="1" thickTop="1" thickBot="1">
      <c r="A196" s="2231"/>
      <c r="B196" s="2235"/>
      <c r="C196" s="2238"/>
      <c r="D196" s="2235"/>
      <c r="E196" s="2270"/>
      <c r="F196" s="2241"/>
      <c r="G196" s="2244"/>
      <c r="H196" s="2261"/>
      <c r="I196" s="2241"/>
      <c r="J196" s="2241"/>
      <c r="K196" s="1270"/>
      <c r="L196" s="622"/>
      <c r="M196" s="1271"/>
      <c r="N196" s="1272"/>
      <c r="O196" s="1272"/>
      <c r="P196" s="1273"/>
      <c r="Q196" s="1273"/>
      <c r="R196" s="1273"/>
      <c r="S196" s="1273"/>
      <c r="T196" s="1273"/>
      <c r="U196" s="1273"/>
      <c r="V196" s="1272"/>
      <c r="W196" s="2247"/>
      <c r="X196" s="2247"/>
      <c r="Y196" s="2273"/>
      <c r="Z196" s="2265"/>
      <c r="AA196" s="2258"/>
      <c r="AB196" s="2260"/>
      <c r="AC196" s="72">
        <f>IF(M196=M195,0,IF(M196=M194,0,IF(M196=M193,0,IF(M196=M192,0,1))))</f>
        <v>0</v>
      </c>
      <c r="AD196" s="72" t="s">
        <v>272</v>
      </c>
      <c r="AE196" s="72" t="str">
        <f t="shared" si="10"/>
        <v>?</v>
      </c>
      <c r="AF196" s="434">
        <f t="shared" si="12"/>
        <v>0</v>
      </c>
      <c r="AG196" s="72">
        <f>IF(K196=K195,0,IF(K196=K194,0,IF(K196=K193,0,IF(K196=K192,0,1))))</f>
        <v>0</v>
      </c>
    </row>
    <row r="197" spans="1:33" ht="12.95" customHeight="1" thickTop="1" thickBot="1">
      <c r="A197" s="2231"/>
      <c r="B197" s="2235"/>
      <c r="C197" s="2238"/>
      <c r="D197" s="2235"/>
      <c r="E197" s="2270"/>
      <c r="F197" s="2241"/>
      <c r="G197" s="2244"/>
      <c r="H197" s="2261"/>
      <c r="I197" s="2241"/>
      <c r="J197" s="2241"/>
      <c r="K197" s="1270"/>
      <c r="L197" s="622"/>
      <c r="M197" s="1271"/>
      <c r="N197" s="1272"/>
      <c r="O197" s="1272"/>
      <c r="P197" s="1273"/>
      <c r="Q197" s="1273"/>
      <c r="R197" s="1273"/>
      <c r="S197" s="1273"/>
      <c r="T197" s="1273"/>
      <c r="U197" s="1273"/>
      <c r="V197" s="1272"/>
      <c r="W197" s="2247"/>
      <c r="X197" s="2247"/>
      <c r="Y197" s="2273"/>
      <c r="Z197" s="2265"/>
      <c r="AA197" s="2258"/>
      <c r="AB197" s="2260"/>
      <c r="AC197" s="72">
        <f>IF(M197=M196,0,IF(M197=M195,0,IF(M197=M194,0,IF(M197=M193,0,IF(M197=M192,0,1)))))</f>
        <v>0</v>
      </c>
      <c r="AD197" s="72" t="s">
        <v>272</v>
      </c>
      <c r="AE197" s="72" t="str">
        <f t="shared" si="10"/>
        <v>?</v>
      </c>
      <c r="AF197" s="434">
        <f t="shared" si="12"/>
        <v>0</v>
      </c>
      <c r="AG197" s="72">
        <f>IF(K197=K196,0,IF(K197=K195,0,IF(K197=K194,0,IF(K197=K193,0,IF(K197=K192,0,1)))))</f>
        <v>0</v>
      </c>
    </row>
    <row r="198" spans="1:33" ht="12.95" customHeight="1" thickTop="1" thickBot="1">
      <c r="A198" s="2231"/>
      <c r="B198" s="2235"/>
      <c r="C198" s="2238"/>
      <c r="D198" s="2235"/>
      <c r="E198" s="2270"/>
      <c r="F198" s="2241"/>
      <c r="G198" s="2244"/>
      <c r="H198" s="2261"/>
      <c r="I198" s="2241"/>
      <c r="J198" s="2241"/>
      <c r="K198" s="1270"/>
      <c r="L198" s="622"/>
      <c r="M198" s="1271"/>
      <c r="N198" s="1272"/>
      <c r="O198" s="1272"/>
      <c r="P198" s="1273"/>
      <c r="Q198" s="1273"/>
      <c r="R198" s="1273"/>
      <c r="S198" s="1273"/>
      <c r="T198" s="1273"/>
      <c r="U198" s="1273"/>
      <c r="V198" s="1272"/>
      <c r="W198" s="2247"/>
      <c r="X198" s="2247"/>
      <c r="Y198" s="2263" t="str">
        <f>IF(Y192&gt;9,"Błąd","")</f>
        <v/>
      </c>
      <c r="Z198" s="2265"/>
      <c r="AA198" s="2258"/>
      <c r="AB198" s="2260"/>
      <c r="AC198" s="72">
        <f>IF(M198=M197,0,IF(M198=M196,0,IF(M198=M195,0,IF(M198=M194,0,IF(M198=M193,0,IF(M198=M192,0,1))))))</f>
        <v>0</v>
      </c>
      <c r="AD198" s="72" t="s">
        <v>272</v>
      </c>
      <c r="AE198" s="72" t="str">
        <f t="shared" si="10"/>
        <v>?</v>
      </c>
      <c r="AF198" s="434">
        <f t="shared" si="12"/>
        <v>0</v>
      </c>
      <c r="AG198" s="72">
        <f>IF(K198=K197,0,IF(K198=K196,0,IF(K198=K195,0,IF(K198=K194,0,IF(K198=K193,0,IF(K198=K192,0,1))))))</f>
        <v>0</v>
      </c>
    </row>
    <row r="199" spans="1:33" ht="12.95" customHeight="1" thickTop="1" thickBot="1">
      <c r="A199" s="2231"/>
      <c r="B199" s="2235"/>
      <c r="C199" s="2238"/>
      <c r="D199" s="2235"/>
      <c r="E199" s="2270"/>
      <c r="F199" s="2241"/>
      <c r="G199" s="2244"/>
      <c r="H199" s="2261"/>
      <c r="I199" s="2241"/>
      <c r="J199" s="2241"/>
      <c r="K199" s="1270"/>
      <c r="L199" s="622"/>
      <c r="M199" s="1271"/>
      <c r="N199" s="1272"/>
      <c r="O199" s="1272"/>
      <c r="P199" s="1273"/>
      <c r="Q199" s="1273"/>
      <c r="R199" s="1273"/>
      <c r="S199" s="1273"/>
      <c r="T199" s="1273"/>
      <c r="U199" s="1273"/>
      <c r="V199" s="1272"/>
      <c r="W199" s="2247"/>
      <c r="X199" s="2247"/>
      <c r="Y199" s="2263"/>
      <c r="Z199" s="2265"/>
      <c r="AA199" s="2258"/>
      <c r="AB199" s="2260"/>
      <c r="AC199" s="72">
        <f>IF(M199=M198,0,IF(M199=M197,0,IF(M199=M196,0,IF(M199=M195,0,IF(M199=M194,0,IF(M199=M193,0,IF(M199=M192,0,1)))))))</f>
        <v>0</v>
      </c>
      <c r="AD199" s="72" t="s">
        <v>272</v>
      </c>
      <c r="AE199" s="72" t="str">
        <f t="shared" si="10"/>
        <v>?</v>
      </c>
      <c r="AF199" s="434">
        <f>AF196</f>
        <v>0</v>
      </c>
      <c r="AG199" s="72">
        <f>IF(K199=K198,0,IF(K199=K197,0,IF(K199=K196,0,IF(K199=K195,0,IF(K199=K194,0,IF(K199=K193,0,IF(K199=K192,0,1)))))))</f>
        <v>0</v>
      </c>
    </row>
    <row r="200" spans="1:33" ht="12.95" customHeight="1" thickTop="1" thickBot="1">
      <c r="A200" s="2231"/>
      <c r="B200" s="2235"/>
      <c r="C200" s="2238"/>
      <c r="D200" s="2235"/>
      <c r="E200" s="2270"/>
      <c r="F200" s="2241"/>
      <c r="G200" s="2244"/>
      <c r="H200" s="2261"/>
      <c r="I200" s="2241"/>
      <c r="J200" s="2241"/>
      <c r="K200" s="1270"/>
      <c r="L200" s="622"/>
      <c r="M200" s="1271"/>
      <c r="N200" s="1272"/>
      <c r="O200" s="1272"/>
      <c r="P200" s="1273"/>
      <c r="Q200" s="1273"/>
      <c r="R200" s="1273"/>
      <c r="S200" s="1273"/>
      <c r="T200" s="1273"/>
      <c r="U200" s="1273"/>
      <c r="V200" s="1272"/>
      <c r="W200" s="2247"/>
      <c r="X200" s="2247"/>
      <c r="Y200" s="2263"/>
      <c r="Z200" s="2265"/>
      <c r="AA200" s="2258"/>
      <c r="AB200" s="2260"/>
      <c r="AC200" s="72">
        <f>IF(M200=M199,0,IF(M200=M198,0,IF(M200=M197,0,IF(M200=M196,0,IF(M200=M195,0,IF(M200=M194,0,IF(M200=M193,0,IF(M200=31,0,1))))))))</f>
        <v>0</v>
      </c>
      <c r="AD200" s="72" t="s">
        <v>272</v>
      </c>
      <c r="AE200" s="72" t="str">
        <f t="shared" si="10"/>
        <v>?</v>
      </c>
      <c r="AF200" s="434">
        <f t="shared" si="12"/>
        <v>0</v>
      </c>
      <c r="AG200" s="72">
        <f>IF(K200=K199,0,IF(K200=K198,0,IF(K200=K197,0,IF(K200=K196,0,IF(K200=K195,0,IF(K200=K194,0,IF(K200=K193,0,IF(K200=K192,0,1))))))))</f>
        <v>0</v>
      </c>
    </row>
    <row r="201" spans="1:33" ht="12.95" customHeight="1" thickTop="1" thickBot="1">
      <c r="A201" s="2231"/>
      <c r="B201" s="2236"/>
      <c r="C201" s="2239"/>
      <c r="D201" s="2236"/>
      <c r="E201" s="2271"/>
      <c r="F201" s="2242"/>
      <c r="G201" s="2245"/>
      <c r="H201" s="2262"/>
      <c r="I201" s="2242"/>
      <c r="J201" s="2242"/>
      <c r="K201" s="1268"/>
      <c r="L201" s="410"/>
      <c r="M201" s="1269"/>
      <c r="N201" s="1274"/>
      <c r="O201" s="1274"/>
      <c r="P201" s="1275"/>
      <c r="Q201" s="1275"/>
      <c r="R201" s="1275"/>
      <c r="S201" s="1275"/>
      <c r="T201" s="1275"/>
      <c r="U201" s="1275"/>
      <c r="V201" s="1274"/>
      <c r="W201" s="2248"/>
      <c r="X201" s="2248"/>
      <c r="Y201" s="2264"/>
      <c r="Z201" s="2265"/>
      <c r="AA201" s="2259"/>
      <c r="AB201" s="2260"/>
      <c r="AC201" s="72">
        <f>IF(M201=M200,0,IF(M201=M199,0,IF(M201=M198,0,IF(M201=M197,0,IF(M201=M196,0,IF(M201=M195,0,IF(M201=M194,0,IF(M201=M193,0,IF(M201=M192,0,1)))))))))</f>
        <v>0</v>
      </c>
      <c r="AD201" s="72" t="s">
        <v>272</v>
      </c>
      <c r="AE201" s="72" t="str">
        <f t="shared" si="10"/>
        <v>?</v>
      </c>
      <c r="AF201" s="434">
        <f t="shared" si="12"/>
        <v>0</v>
      </c>
      <c r="AG201" s="72">
        <f>IF(K201=K200,0,IF(K201=K199,0,IF(K201=K198,0,IF(K201=K197,0,IF(K201=K196,0,IF(K201=K195,0,IF(K201=K194,0,IF(K201=K193,0,IF(K201=K192,0,1)))))))))</f>
        <v>0</v>
      </c>
    </row>
    <row r="202" spans="1:33" ht="12.95" customHeight="1" thickTop="1" thickBot="1">
      <c r="A202" s="2231"/>
      <c r="B202" s="2234"/>
      <c r="C202" s="2237"/>
      <c r="D202" s="2234"/>
      <c r="E202" s="2269"/>
      <c r="F202" s="2240"/>
      <c r="G202" s="2243"/>
      <c r="H202" s="2276" t="s">
        <v>755</v>
      </c>
      <c r="I202" s="2240"/>
      <c r="J202" s="2240"/>
      <c r="K202" s="295"/>
      <c r="L202" s="408"/>
      <c r="M202" s="508"/>
      <c r="N202" s="111"/>
      <c r="O202" s="111"/>
      <c r="P202" s="16"/>
      <c r="Q202" s="16"/>
      <c r="R202" s="16"/>
      <c r="S202" s="16"/>
      <c r="T202" s="16"/>
      <c r="U202" s="16"/>
      <c r="V202" s="111"/>
      <c r="W202" s="2246">
        <f>SUM(P202:V211)</f>
        <v>0</v>
      </c>
      <c r="X202" s="2246">
        <f>IF(W202&gt;0,18,0)</f>
        <v>0</v>
      </c>
      <c r="Y202" s="2272">
        <f>IF((W202-X202)&gt;=0,W202-X202,0)</f>
        <v>0</v>
      </c>
      <c r="Z202" s="2265">
        <f>IF(W202&lt;X202,W202,X202)/IF(X202=0,1,X202)</f>
        <v>0</v>
      </c>
      <c r="AA202" s="2257" t="str">
        <f>IF(Z202=1,"pe",IF(Z202&gt;0,"ne",""))</f>
        <v/>
      </c>
      <c r="AB202" s="2260"/>
      <c r="AC202" s="72">
        <v>1</v>
      </c>
      <c r="AD202" s="72" t="s">
        <v>272</v>
      </c>
      <c r="AE202" s="72" t="str">
        <f t="shared" si="10"/>
        <v>?</v>
      </c>
      <c r="AF202" s="434">
        <f>$C202</f>
        <v>0</v>
      </c>
      <c r="AG202" s="26">
        <v>1</v>
      </c>
    </row>
    <row r="203" spans="1:33" ht="12.95" customHeight="1" thickTop="1" thickBot="1">
      <c r="A203" s="2231"/>
      <c r="B203" s="2235"/>
      <c r="C203" s="2238"/>
      <c r="D203" s="2235"/>
      <c r="E203" s="2270"/>
      <c r="F203" s="2241"/>
      <c r="G203" s="2244"/>
      <c r="H203" s="2277"/>
      <c r="I203" s="2241"/>
      <c r="J203" s="2241"/>
      <c r="K203" s="1270"/>
      <c r="L203" s="622"/>
      <c r="M203" s="1271"/>
      <c r="N203" s="1272"/>
      <c r="O203" s="1272"/>
      <c r="P203" s="1273"/>
      <c r="Q203" s="1273"/>
      <c r="R203" s="1273"/>
      <c r="S203" s="1273"/>
      <c r="T203" s="1273"/>
      <c r="U203" s="1273"/>
      <c r="V203" s="1272"/>
      <c r="W203" s="2247"/>
      <c r="X203" s="2247"/>
      <c r="Y203" s="2273"/>
      <c r="Z203" s="2265"/>
      <c r="AA203" s="2258"/>
      <c r="AB203" s="2260"/>
      <c r="AC203" s="72">
        <f>IF(M203=M202,0,1)</f>
        <v>0</v>
      </c>
      <c r="AD203" s="72" t="s">
        <v>272</v>
      </c>
      <c r="AE203" s="72" t="str">
        <f t="shared" si="10"/>
        <v>?</v>
      </c>
      <c r="AF203" s="434">
        <f t="shared" si="9"/>
        <v>0</v>
      </c>
      <c r="AG203" s="72">
        <f>IF(K203=K202,0,1)</f>
        <v>0</v>
      </c>
    </row>
    <row r="204" spans="1:33" ht="12.95" customHeight="1" thickTop="1" thickBot="1">
      <c r="A204" s="2231"/>
      <c r="B204" s="2235"/>
      <c r="C204" s="2238"/>
      <c r="D204" s="2235"/>
      <c r="E204" s="2270"/>
      <c r="F204" s="2241"/>
      <c r="G204" s="2244"/>
      <c r="H204" s="2261"/>
      <c r="I204" s="2241"/>
      <c r="J204" s="2241"/>
      <c r="K204" s="1270"/>
      <c r="L204" s="622"/>
      <c r="M204" s="1271"/>
      <c r="N204" s="1272"/>
      <c r="O204" s="1272"/>
      <c r="P204" s="1273"/>
      <c r="Q204" s="1273"/>
      <c r="R204" s="1273"/>
      <c r="S204" s="1273"/>
      <c r="T204" s="1273"/>
      <c r="U204" s="1273"/>
      <c r="V204" s="1272"/>
      <c r="W204" s="2247"/>
      <c r="X204" s="2247"/>
      <c r="Y204" s="2273"/>
      <c r="Z204" s="2265"/>
      <c r="AA204" s="2258"/>
      <c r="AB204" s="2260"/>
      <c r="AC204" s="72">
        <f>IF(M204=M203,0,IF(M204=M202,0,1))</f>
        <v>0</v>
      </c>
      <c r="AD204" s="72" t="s">
        <v>272</v>
      </c>
      <c r="AE204" s="72" t="str">
        <f t="shared" si="10"/>
        <v>?</v>
      </c>
      <c r="AF204" s="434">
        <f t="shared" si="9"/>
        <v>0</v>
      </c>
      <c r="AG204" s="72">
        <f>IF(K204=K203,0,IF(K204=K202,0,1))</f>
        <v>0</v>
      </c>
    </row>
    <row r="205" spans="1:33" ht="12.95" customHeight="1" thickTop="1" thickBot="1">
      <c r="A205" s="2231"/>
      <c r="B205" s="2235"/>
      <c r="C205" s="2238"/>
      <c r="D205" s="2235"/>
      <c r="E205" s="2270"/>
      <c r="F205" s="2241"/>
      <c r="G205" s="2244"/>
      <c r="H205" s="2261"/>
      <c r="I205" s="2241"/>
      <c r="J205" s="2241"/>
      <c r="K205" s="1270"/>
      <c r="L205" s="622"/>
      <c r="M205" s="1271"/>
      <c r="N205" s="1272"/>
      <c r="O205" s="1272"/>
      <c r="P205" s="1273"/>
      <c r="Q205" s="1273"/>
      <c r="R205" s="1273"/>
      <c r="S205" s="1273"/>
      <c r="T205" s="1273"/>
      <c r="U205" s="1273"/>
      <c r="V205" s="1272"/>
      <c r="W205" s="2247"/>
      <c r="X205" s="2247"/>
      <c r="Y205" s="2273"/>
      <c r="Z205" s="2265"/>
      <c r="AA205" s="2258"/>
      <c r="AB205" s="2260"/>
      <c r="AC205" s="72">
        <f>IF(M205=M204,0,IF(M205=M203,0,IF(M205=M202,0,1)))</f>
        <v>0</v>
      </c>
      <c r="AD205" s="72" t="s">
        <v>272</v>
      </c>
      <c r="AE205" s="72" t="str">
        <f t="shared" si="10"/>
        <v>?</v>
      </c>
      <c r="AF205" s="434">
        <f t="shared" si="9"/>
        <v>0</v>
      </c>
      <c r="AG205" s="72">
        <f>IF(K205=K204,0,IF(K205=K203,0,IF(K205=K202,0,1)))</f>
        <v>0</v>
      </c>
    </row>
    <row r="206" spans="1:33" ht="12.95" customHeight="1" thickTop="1" thickBot="1">
      <c r="A206" s="2231"/>
      <c r="B206" s="2235"/>
      <c r="C206" s="2238"/>
      <c r="D206" s="2235"/>
      <c r="E206" s="2270"/>
      <c r="F206" s="2241"/>
      <c r="G206" s="2244"/>
      <c r="H206" s="2261"/>
      <c r="I206" s="2241"/>
      <c r="J206" s="2241"/>
      <c r="K206" s="1270"/>
      <c r="L206" s="622"/>
      <c r="M206" s="1271"/>
      <c r="N206" s="1272"/>
      <c r="O206" s="1272"/>
      <c r="P206" s="1273"/>
      <c r="Q206" s="1273"/>
      <c r="R206" s="1273"/>
      <c r="S206" s="1273"/>
      <c r="T206" s="1273"/>
      <c r="U206" s="1273"/>
      <c r="V206" s="1272"/>
      <c r="W206" s="2247"/>
      <c r="X206" s="2247"/>
      <c r="Y206" s="2273"/>
      <c r="Z206" s="2265"/>
      <c r="AA206" s="2258"/>
      <c r="AB206" s="2260"/>
      <c r="AC206" s="72">
        <f>IF(M206=M205,0,IF(M206=M204,0,IF(M206=M203,0,IF(M206=M202,0,1))))</f>
        <v>0</v>
      </c>
      <c r="AD206" s="72" t="s">
        <v>272</v>
      </c>
      <c r="AE206" s="72" t="str">
        <f t="shared" si="10"/>
        <v>?</v>
      </c>
      <c r="AF206" s="434">
        <f t="shared" si="9"/>
        <v>0</v>
      </c>
      <c r="AG206" s="72">
        <f>IF(K206=K205,0,IF(K206=K204,0,IF(K206=K203,0,IF(K206=K202,0,1))))</f>
        <v>0</v>
      </c>
    </row>
    <row r="207" spans="1:33" ht="12.95" customHeight="1" thickTop="1" thickBot="1">
      <c r="A207" s="2231"/>
      <c r="B207" s="2235"/>
      <c r="C207" s="2238"/>
      <c r="D207" s="2235"/>
      <c r="E207" s="2270"/>
      <c r="F207" s="2241"/>
      <c r="G207" s="2244"/>
      <c r="H207" s="2261"/>
      <c r="I207" s="2241"/>
      <c r="J207" s="2241"/>
      <c r="K207" s="1270"/>
      <c r="L207" s="622"/>
      <c r="M207" s="1271"/>
      <c r="N207" s="1272"/>
      <c r="O207" s="1272"/>
      <c r="P207" s="1273"/>
      <c r="Q207" s="1273"/>
      <c r="R207" s="1273"/>
      <c r="S207" s="1273"/>
      <c r="T207" s="1273"/>
      <c r="U207" s="1273"/>
      <c r="V207" s="1272"/>
      <c r="W207" s="2247"/>
      <c r="X207" s="2247"/>
      <c r="Y207" s="2273"/>
      <c r="Z207" s="2265"/>
      <c r="AA207" s="2258"/>
      <c r="AB207" s="2260"/>
      <c r="AC207" s="72">
        <f>IF(M207=M206,0,IF(M207=M205,0,IF(M207=M204,0,IF(M207=M203,0,IF(M207=M202,0,1)))))</f>
        <v>0</v>
      </c>
      <c r="AD207" s="72" t="s">
        <v>272</v>
      </c>
      <c r="AE207" s="72" t="str">
        <f t="shared" si="10"/>
        <v>?</v>
      </c>
      <c r="AF207" s="434">
        <f t="shared" ref="AF207:AF290" si="13">AF206</f>
        <v>0</v>
      </c>
      <c r="AG207" s="72">
        <f>IF(K207=K206,0,IF(K207=K205,0,IF(K207=K204,0,IF(K207=K203,0,IF(K207=K202,0,1)))))</f>
        <v>0</v>
      </c>
    </row>
    <row r="208" spans="1:33" ht="12.95" customHeight="1" thickTop="1" thickBot="1">
      <c r="A208" s="2231"/>
      <c r="B208" s="2235"/>
      <c r="C208" s="2238"/>
      <c r="D208" s="2235"/>
      <c r="E208" s="2270"/>
      <c r="F208" s="2241"/>
      <c r="G208" s="2244"/>
      <c r="H208" s="2261"/>
      <c r="I208" s="2241"/>
      <c r="J208" s="2241"/>
      <c r="K208" s="1270"/>
      <c r="L208" s="622"/>
      <c r="M208" s="1271"/>
      <c r="N208" s="1272"/>
      <c r="O208" s="1272"/>
      <c r="P208" s="1273"/>
      <c r="Q208" s="1273"/>
      <c r="R208" s="1273"/>
      <c r="S208" s="1273"/>
      <c r="T208" s="1273"/>
      <c r="U208" s="1273"/>
      <c r="V208" s="1272"/>
      <c r="W208" s="2247"/>
      <c r="X208" s="2247"/>
      <c r="Y208" s="2263" t="str">
        <f>IF(Y202&gt;9,"Błąd","")</f>
        <v/>
      </c>
      <c r="Z208" s="2265"/>
      <c r="AA208" s="2258"/>
      <c r="AB208" s="2260"/>
      <c r="AC208" s="72">
        <f>IF(M208=M207,0,IF(M208=M206,0,IF(M208=M205,0,IF(M208=M204,0,IF(M208=M203,0,IF(M208=M202,0,1))))))</f>
        <v>0</v>
      </c>
      <c r="AD208" s="72" t="s">
        <v>272</v>
      </c>
      <c r="AE208" s="72" t="str">
        <f t="shared" si="10"/>
        <v>?</v>
      </c>
      <c r="AF208" s="434">
        <f t="shared" si="13"/>
        <v>0</v>
      </c>
      <c r="AG208" s="72">
        <f>IF(K208=K207,0,IF(K208=K206,0,IF(K208=K205,0,IF(K208=K204,0,IF(K208=K203,0,IF(K208=K202,0,1))))))</f>
        <v>0</v>
      </c>
    </row>
    <row r="209" spans="1:33" ht="12.95" customHeight="1" thickTop="1" thickBot="1">
      <c r="A209" s="2231"/>
      <c r="B209" s="2235"/>
      <c r="C209" s="2238"/>
      <c r="D209" s="2235"/>
      <c r="E209" s="2270"/>
      <c r="F209" s="2241"/>
      <c r="G209" s="2244"/>
      <c r="H209" s="2261"/>
      <c r="I209" s="2241"/>
      <c r="J209" s="2241"/>
      <c r="K209" s="1270"/>
      <c r="L209" s="622"/>
      <c r="M209" s="1271"/>
      <c r="N209" s="1272"/>
      <c r="O209" s="1272"/>
      <c r="P209" s="1273"/>
      <c r="Q209" s="1273"/>
      <c r="R209" s="1273"/>
      <c r="S209" s="1273"/>
      <c r="T209" s="1273"/>
      <c r="U209" s="1273"/>
      <c r="V209" s="1272"/>
      <c r="W209" s="2247"/>
      <c r="X209" s="2247"/>
      <c r="Y209" s="2263"/>
      <c r="Z209" s="2265"/>
      <c r="AA209" s="2258"/>
      <c r="AB209" s="2260"/>
      <c r="AC209" s="72">
        <f>IF(M209=M208,0,IF(M209=M207,0,IF(M209=M206,0,IF(M209=M205,0,IF(M209=M204,0,IF(M209=M203,0,IF(M209=M202,0,1)))))))</f>
        <v>0</v>
      </c>
      <c r="AD209" s="72" t="s">
        <v>272</v>
      </c>
      <c r="AE209" s="72" t="str">
        <f t="shared" si="10"/>
        <v>?</v>
      </c>
      <c r="AF209" s="434">
        <f>AF206</f>
        <v>0</v>
      </c>
      <c r="AG209" s="72">
        <f>IF(K209=K208,0,IF(K209=K207,0,IF(K209=K206,0,IF(K209=K205,0,IF(K209=K204,0,IF(K209=K203,0,IF(K209=K202,0,1)))))))</f>
        <v>0</v>
      </c>
    </row>
    <row r="210" spans="1:33" ht="12.95" customHeight="1" thickTop="1" thickBot="1">
      <c r="A210" s="2231"/>
      <c r="B210" s="2235"/>
      <c r="C210" s="2238"/>
      <c r="D210" s="2235"/>
      <c r="E210" s="2270"/>
      <c r="F210" s="2241"/>
      <c r="G210" s="2244"/>
      <c r="H210" s="2261"/>
      <c r="I210" s="2241"/>
      <c r="J210" s="2241"/>
      <c r="K210" s="1270"/>
      <c r="L210" s="622"/>
      <c r="M210" s="1271"/>
      <c r="N210" s="1272"/>
      <c r="O210" s="1272"/>
      <c r="P210" s="1273"/>
      <c r="Q210" s="1273"/>
      <c r="R210" s="1273"/>
      <c r="S210" s="1273"/>
      <c r="T210" s="1273"/>
      <c r="U210" s="1273"/>
      <c r="V210" s="1272"/>
      <c r="W210" s="2247"/>
      <c r="X210" s="2247"/>
      <c r="Y210" s="2263"/>
      <c r="Z210" s="2265"/>
      <c r="AA210" s="2258"/>
      <c r="AB210" s="2260"/>
      <c r="AC210" s="72">
        <f>IF(M210=M209,0,IF(M210=M208,0,IF(M210=M207,0,IF(M210=M206,0,IF(M210=M205,0,IF(M210=M204,0,IF(M210=M203,0,IF(M210=31,0,1))))))))</f>
        <v>0</v>
      </c>
      <c r="AD210" s="72" t="s">
        <v>272</v>
      </c>
      <c r="AE210" s="72" t="str">
        <f t="shared" si="10"/>
        <v>?</v>
      </c>
      <c r="AF210" s="434">
        <f t="shared" si="13"/>
        <v>0</v>
      </c>
      <c r="AG210" s="72">
        <f>IF(K210=K209,0,IF(K210=K208,0,IF(K210=K207,0,IF(K210=K206,0,IF(K210=K205,0,IF(K210=K204,0,IF(K210=K203,0,IF(K210=K202,0,1))))))))</f>
        <v>0</v>
      </c>
    </row>
    <row r="211" spans="1:33" ht="12.95" customHeight="1" thickTop="1" thickBot="1">
      <c r="A211" s="2231"/>
      <c r="B211" s="2236"/>
      <c r="C211" s="2239"/>
      <c r="D211" s="2236"/>
      <c r="E211" s="2271"/>
      <c r="F211" s="2242"/>
      <c r="G211" s="2245"/>
      <c r="H211" s="2262"/>
      <c r="I211" s="2242"/>
      <c r="J211" s="2242"/>
      <c r="K211" s="1268"/>
      <c r="L211" s="410"/>
      <c r="M211" s="1269"/>
      <c r="N211" s="1274"/>
      <c r="O211" s="1274"/>
      <c r="P211" s="1275"/>
      <c r="Q211" s="1275"/>
      <c r="R211" s="1275"/>
      <c r="S211" s="1275"/>
      <c r="T211" s="1275"/>
      <c r="U211" s="1275"/>
      <c r="V211" s="1274"/>
      <c r="W211" s="2248"/>
      <c r="X211" s="2248"/>
      <c r="Y211" s="2264"/>
      <c r="Z211" s="2265"/>
      <c r="AA211" s="2259"/>
      <c r="AB211" s="2260"/>
      <c r="AC211" s="72">
        <f>IF(M211=M210,0,IF(M211=M209,0,IF(M211=M208,0,IF(M211=M207,0,IF(M211=M206,0,IF(M211=M205,0,IF(M211=M204,0,IF(M211=M203,0,IF(M211=M202,0,1)))))))))</f>
        <v>0</v>
      </c>
      <c r="AD211" s="72" t="s">
        <v>272</v>
      </c>
      <c r="AE211" s="72" t="str">
        <f t="shared" si="10"/>
        <v>?</v>
      </c>
      <c r="AF211" s="434">
        <f t="shared" si="13"/>
        <v>0</v>
      </c>
      <c r="AG211" s="72">
        <f>IF(K211=K210,0,IF(K211=K209,0,IF(K211=K208,0,IF(K211=K207,0,IF(K211=K206,0,IF(K211=K205,0,IF(K211=K204,0,IF(K211=K203,0,IF(K211=K202,0,1)))))))))</f>
        <v>0</v>
      </c>
    </row>
    <row r="212" spans="1:33" ht="12.95" customHeight="1" thickTop="1" thickBot="1">
      <c r="A212" s="2231"/>
      <c r="B212" s="2234"/>
      <c r="C212" s="2237"/>
      <c r="D212" s="2234"/>
      <c r="E212" s="2269"/>
      <c r="F212" s="2240"/>
      <c r="G212" s="2243"/>
      <c r="H212" s="2276" t="s">
        <v>755</v>
      </c>
      <c r="I212" s="2240"/>
      <c r="J212" s="2240"/>
      <c r="K212" s="295"/>
      <c r="L212" s="408"/>
      <c r="M212" s="508"/>
      <c r="N212" s="111"/>
      <c r="O212" s="111"/>
      <c r="P212" s="16"/>
      <c r="Q212" s="16"/>
      <c r="R212" s="16"/>
      <c r="S212" s="16"/>
      <c r="T212" s="16"/>
      <c r="U212" s="16"/>
      <c r="V212" s="111"/>
      <c r="W212" s="2246">
        <f>SUM(P212:V221)</f>
        <v>0</v>
      </c>
      <c r="X212" s="2246">
        <f>IF(W212&gt;0,18,0)</f>
        <v>0</v>
      </c>
      <c r="Y212" s="2272">
        <f>IF((W212-X212)&gt;=0,W212-X212,0)</f>
        <v>0</v>
      </c>
      <c r="Z212" s="2265">
        <f>IF(W212&lt;X212,W212,X212)/IF(X212=0,1,X212)</f>
        <v>0</v>
      </c>
      <c r="AA212" s="2257" t="str">
        <f>IF(Z212=1,"pe",IF(Z212&gt;0,"ne",""))</f>
        <v/>
      </c>
      <c r="AB212" s="2260"/>
      <c r="AC212" s="72">
        <v>1</v>
      </c>
      <c r="AD212" s="72" t="s">
        <v>272</v>
      </c>
      <c r="AE212" s="72" t="str">
        <f t="shared" si="10"/>
        <v>?</v>
      </c>
      <c r="AF212" s="434">
        <f>$C212</f>
        <v>0</v>
      </c>
      <c r="AG212" s="26">
        <v>1</v>
      </c>
    </row>
    <row r="213" spans="1:33" ht="12.95" customHeight="1" thickTop="1" thickBot="1">
      <c r="A213" s="2231"/>
      <c r="B213" s="2235"/>
      <c r="C213" s="2238"/>
      <c r="D213" s="2235"/>
      <c r="E213" s="2270"/>
      <c r="F213" s="2241"/>
      <c r="G213" s="2244"/>
      <c r="H213" s="2277"/>
      <c r="I213" s="2241"/>
      <c r="J213" s="2241"/>
      <c r="K213" s="1270"/>
      <c r="L213" s="622"/>
      <c r="M213" s="1271"/>
      <c r="N213" s="1272"/>
      <c r="O213" s="1272"/>
      <c r="P213" s="1273"/>
      <c r="Q213" s="1273"/>
      <c r="R213" s="1273"/>
      <c r="S213" s="1273"/>
      <c r="T213" s="1273"/>
      <c r="U213" s="1273"/>
      <c r="V213" s="1272"/>
      <c r="W213" s="2247"/>
      <c r="X213" s="2247"/>
      <c r="Y213" s="2273"/>
      <c r="Z213" s="2265"/>
      <c r="AA213" s="2258"/>
      <c r="AB213" s="2260"/>
      <c r="AC213" s="72">
        <f>IF(M213=M212,0,1)</f>
        <v>0</v>
      </c>
      <c r="AD213" s="72" t="s">
        <v>272</v>
      </c>
      <c r="AE213" s="72" t="str">
        <f t="shared" si="10"/>
        <v>?</v>
      </c>
      <c r="AF213" s="434">
        <f t="shared" si="13"/>
        <v>0</v>
      </c>
      <c r="AG213" s="72">
        <f>IF(K213=K212,0,1)</f>
        <v>0</v>
      </c>
    </row>
    <row r="214" spans="1:33" ht="12.95" customHeight="1" thickTop="1" thickBot="1">
      <c r="A214" s="2231"/>
      <c r="B214" s="2235"/>
      <c r="C214" s="2238"/>
      <c r="D214" s="2235"/>
      <c r="E214" s="2270"/>
      <c r="F214" s="2241"/>
      <c r="G214" s="2244"/>
      <c r="H214" s="2261"/>
      <c r="I214" s="2241"/>
      <c r="J214" s="2241"/>
      <c r="K214" s="1270"/>
      <c r="L214" s="622"/>
      <c r="M214" s="1271"/>
      <c r="N214" s="1272"/>
      <c r="O214" s="1272"/>
      <c r="P214" s="1273"/>
      <c r="Q214" s="1273"/>
      <c r="R214" s="1273"/>
      <c r="S214" s="1273"/>
      <c r="T214" s="1273"/>
      <c r="U214" s="1273"/>
      <c r="V214" s="1272"/>
      <c r="W214" s="2247"/>
      <c r="X214" s="2247"/>
      <c r="Y214" s="2273"/>
      <c r="Z214" s="2265"/>
      <c r="AA214" s="2258"/>
      <c r="AB214" s="2260"/>
      <c r="AC214" s="72">
        <f>IF(M214=M213,0,IF(M214=M212,0,1))</f>
        <v>0</v>
      </c>
      <c r="AD214" s="72" t="s">
        <v>272</v>
      </c>
      <c r="AE214" s="72" t="str">
        <f t="shared" si="10"/>
        <v>?</v>
      </c>
      <c r="AF214" s="434">
        <f t="shared" si="13"/>
        <v>0</v>
      </c>
      <c r="AG214" s="72">
        <f>IF(K214=K213,0,IF(K214=K212,0,1))</f>
        <v>0</v>
      </c>
    </row>
    <row r="215" spans="1:33" ht="12.95" customHeight="1" thickTop="1" thickBot="1">
      <c r="A215" s="2231"/>
      <c r="B215" s="2235"/>
      <c r="C215" s="2238"/>
      <c r="D215" s="2235"/>
      <c r="E215" s="2270"/>
      <c r="F215" s="2241"/>
      <c r="G215" s="2244"/>
      <c r="H215" s="2261"/>
      <c r="I215" s="2241"/>
      <c r="J215" s="2241"/>
      <c r="K215" s="1270"/>
      <c r="L215" s="622"/>
      <c r="M215" s="1271"/>
      <c r="N215" s="1272"/>
      <c r="O215" s="1272"/>
      <c r="P215" s="1273"/>
      <c r="Q215" s="1273"/>
      <c r="R215" s="1273"/>
      <c r="S215" s="1273"/>
      <c r="T215" s="1273"/>
      <c r="U215" s="1273"/>
      <c r="V215" s="1272"/>
      <c r="W215" s="2247"/>
      <c r="X215" s="2247"/>
      <c r="Y215" s="2273"/>
      <c r="Z215" s="2265"/>
      <c r="AA215" s="2258"/>
      <c r="AB215" s="2260"/>
      <c r="AC215" s="72">
        <f>IF(M215=M214,0,IF(M215=M213,0,IF(M215=M212,0,1)))</f>
        <v>0</v>
      </c>
      <c r="AD215" s="72" t="s">
        <v>272</v>
      </c>
      <c r="AE215" s="72" t="str">
        <f t="shared" si="10"/>
        <v>?</v>
      </c>
      <c r="AF215" s="434">
        <f t="shared" si="13"/>
        <v>0</v>
      </c>
      <c r="AG215" s="72">
        <f>IF(K215=K214,0,IF(K215=K213,0,IF(K215=K212,0,1)))</f>
        <v>0</v>
      </c>
    </row>
    <row r="216" spans="1:33" ht="12" customHeight="1" thickTop="1" thickBot="1">
      <c r="A216" s="2231"/>
      <c r="B216" s="2235"/>
      <c r="C216" s="2238"/>
      <c r="D216" s="2235"/>
      <c r="E216" s="2270"/>
      <c r="F216" s="2241"/>
      <c r="G216" s="2244"/>
      <c r="H216" s="2261"/>
      <c r="I216" s="2241"/>
      <c r="J216" s="2241"/>
      <c r="K216" s="1270"/>
      <c r="L216" s="622"/>
      <c r="M216" s="1271"/>
      <c r="N216" s="1272"/>
      <c r="O216" s="1272"/>
      <c r="P216" s="1273"/>
      <c r="Q216" s="1273"/>
      <c r="R216" s="1273"/>
      <c r="S216" s="1273"/>
      <c r="T216" s="1273"/>
      <c r="U216" s="1273"/>
      <c r="V216" s="1272"/>
      <c r="W216" s="2247"/>
      <c r="X216" s="2247"/>
      <c r="Y216" s="2273"/>
      <c r="Z216" s="2265"/>
      <c r="AA216" s="2258"/>
      <c r="AB216" s="2260"/>
      <c r="AC216" s="72">
        <f>IF(M216=M215,0,IF(M216=M214,0,IF(M216=M213,0,IF(M216=M212,0,1))))</f>
        <v>0</v>
      </c>
      <c r="AD216" s="72" t="s">
        <v>272</v>
      </c>
      <c r="AE216" s="72" t="str">
        <f t="shared" si="10"/>
        <v>?</v>
      </c>
      <c r="AF216" s="434">
        <f t="shared" si="13"/>
        <v>0</v>
      </c>
      <c r="AG216" s="72">
        <f>IF(K216=K215,0,IF(K216=K214,0,IF(K216=K213,0,IF(K216=K212,0,1))))</f>
        <v>0</v>
      </c>
    </row>
    <row r="217" spans="1:33" ht="12" customHeight="1" thickTop="1" thickBot="1">
      <c r="A217" s="2231"/>
      <c r="B217" s="2235"/>
      <c r="C217" s="2238"/>
      <c r="D217" s="2235"/>
      <c r="E217" s="2270"/>
      <c r="F217" s="2241"/>
      <c r="G217" s="2244"/>
      <c r="H217" s="2261"/>
      <c r="I217" s="2241"/>
      <c r="J217" s="2241"/>
      <c r="K217" s="1270"/>
      <c r="L217" s="622"/>
      <c r="M217" s="1271"/>
      <c r="N217" s="1272"/>
      <c r="O217" s="1272"/>
      <c r="P217" s="1273"/>
      <c r="Q217" s="1273"/>
      <c r="R217" s="1273"/>
      <c r="S217" s="1273"/>
      <c r="T217" s="1273"/>
      <c r="U217" s="1273"/>
      <c r="V217" s="1272"/>
      <c r="W217" s="2247"/>
      <c r="X217" s="2247"/>
      <c r="Y217" s="2273"/>
      <c r="Z217" s="2265"/>
      <c r="AA217" s="2258"/>
      <c r="AB217" s="2260"/>
      <c r="AC217" s="72">
        <f>IF(M217=M216,0,IF(M217=M215,0,IF(M217=M214,0,IF(M217=M213,0,IF(M217=M212,0,1)))))</f>
        <v>0</v>
      </c>
      <c r="AD217" s="72" t="s">
        <v>272</v>
      </c>
      <c r="AE217" s="72" t="str">
        <f t="shared" si="10"/>
        <v>?</v>
      </c>
      <c r="AF217" s="434">
        <f t="shared" si="13"/>
        <v>0</v>
      </c>
      <c r="AG217" s="72">
        <f>IF(K217=K216,0,IF(K217=K215,0,IF(K217=K214,0,IF(K217=K213,0,IF(K217=K212,0,1)))))</f>
        <v>0</v>
      </c>
    </row>
    <row r="218" spans="1:33" ht="12" customHeight="1" thickTop="1" thickBot="1">
      <c r="A218" s="2231"/>
      <c r="B218" s="2235"/>
      <c r="C218" s="2238"/>
      <c r="D218" s="2235"/>
      <c r="E218" s="2270"/>
      <c r="F218" s="2241"/>
      <c r="G218" s="2244"/>
      <c r="H218" s="2261"/>
      <c r="I218" s="2241"/>
      <c r="J218" s="2241"/>
      <c r="K218" s="1270"/>
      <c r="L218" s="622"/>
      <c r="M218" s="1271"/>
      <c r="N218" s="1272"/>
      <c r="O218" s="1272"/>
      <c r="P218" s="1273"/>
      <c r="Q218" s="1273"/>
      <c r="R218" s="1273"/>
      <c r="S218" s="1273"/>
      <c r="T218" s="1273"/>
      <c r="U218" s="1273"/>
      <c r="V218" s="1272"/>
      <c r="W218" s="2247"/>
      <c r="X218" s="2247"/>
      <c r="Y218" s="2263" t="str">
        <f>IF(Y212&gt;9,"Błąd","")</f>
        <v/>
      </c>
      <c r="Z218" s="2265"/>
      <c r="AA218" s="2258"/>
      <c r="AB218" s="2260"/>
      <c r="AC218" s="72">
        <f>IF(M218=M217,0,IF(M218=M216,0,IF(M218=M215,0,IF(M218=M214,0,IF(M218=M213,0,IF(M218=M212,0,1))))))</f>
        <v>0</v>
      </c>
      <c r="AD218" s="72" t="s">
        <v>272</v>
      </c>
      <c r="AE218" s="72" t="str">
        <f t="shared" si="10"/>
        <v>?</v>
      </c>
      <c r="AF218" s="434">
        <f t="shared" si="13"/>
        <v>0</v>
      </c>
      <c r="AG218" s="72">
        <f>IF(K218=K217,0,IF(K218=K216,0,IF(K218=K215,0,IF(K218=K214,0,IF(K218=K213,0,IF(K218=K212,0,1))))))</f>
        <v>0</v>
      </c>
    </row>
    <row r="219" spans="1:33" ht="12.95" customHeight="1" thickTop="1" thickBot="1">
      <c r="A219" s="2231"/>
      <c r="B219" s="2235"/>
      <c r="C219" s="2238"/>
      <c r="D219" s="2235"/>
      <c r="E219" s="2270"/>
      <c r="F219" s="2241"/>
      <c r="G219" s="2244"/>
      <c r="H219" s="2261"/>
      <c r="I219" s="2241"/>
      <c r="J219" s="2241"/>
      <c r="K219" s="1270"/>
      <c r="L219" s="622"/>
      <c r="M219" s="1271"/>
      <c r="N219" s="1272"/>
      <c r="O219" s="1272"/>
      <c r="P219" s="1273"/>
      <c r="Q219" s="1273"/>
      <c r="R219" s="1273"/>
      <c r="S219" s="1273"/>
      <c r="T219" s="1273"/>
      <c r="U219" s="1273"/>
      <c r="V219" s="1272"/>
      <c r="W219" s="2247"/>
      <c r="X219" s="2247"/>
      <c r="Y219" s="2263"/>
      <c r="Z219" s="2265"/>
      <c r="AA219" s="2258"/>
      <c r="AB219" s="2260"/>
      <c r="AC219" s="72">
        <f>IF(M219=M218,0,IF(M219=M217,0,IF(M219=M216,0,IF(M219=M215,0,IF(M219=M214,0,IF(M219=M213,0,IF(M219=M212,0,1)))))))</f>
        <v>0</v>
      </c>
      <c r="AD219" s="72" t="s">
        <v>272</v>
      </c>
      <c r="AE219" s="72" t="str">
        <f t="shared" si="10"/>
        <v>?</v>
      </c>
      <c r="AF219" s="434">
        <f>AF216</f>
        <v>0</v>
      </c>
      <c r="AG219" s="72">
        <f>IF(K219=K218,0,IF(K219=K217,0,IF(K219=K216,0,IF(K219=K215,0,IF(K219=K214,0,IF(K219=K213,0,IF(K219=K212,0,1)))))))</f>
        <v>0</v>
      </c>
    </row>
    <row r="220" spans="1:33" ht="12.95" customHeight="1" thickTop="1" thickBot="1">
      <c r="A220" s="2231"/>
      <c r="B220" s="2235"/>
      <c r="C220" s="2238"/>
      <c r="D220" s="2235"/>
      <c r="E220" s="2270"/>
      <c r="F220" s="2241"/>
      <c r="G220" s="2244"/>
      <c r="H220" s="2261"/>
      <c r="I220" s="2241"/>
      <c r="J220" s="2241"/>
      <c r="K220" s="1270"/>
      <c r="L220" s="622"/>
      <c r="M220" s="1271"/>
      <c r="N220" s="1272"/>
      <c r="O220" s="1272"/>
      <c r="P220" s="1273"/>
      <c r="Q220" s="1273"/>
      <c r="R220" s="1273"/>
      <c r="S220" s="1273"/>
      <c r="T220" s="1273"/>
      <c r="U220" s="1273"/>
      <c r="V220" s="1272"/>
      <c r="W220" s="2247"/>
      <c r="X220" s="2247"/>
      <c r="Y220" s="2263"/>
      <c r="Z220" s="2265"/>
      <c r="AA220" s="2258"/>
      <c r="AB220" s="2260"/>
      <c r="AC220" s="72">
        <f>IF(M220=M219,0,IF(M220=M218,0,IF(M220=M217,0,IF(M220=M216,0,IF(M220=M215,0,IF(M220=M214,0,IF(M220=M213,0,IF(M220=31,0,1))))))))</f>
        <v>0</v>
      </c>
      <c r="AD220" s="72" t="s">
        <v>272</v>
      </c>
      <c r="AE220" s="72" t="str">
        <f t="shared" si="10"/>
        <v>?</v>
      </c>
      <c r="AF220" s="434">
        <f t="shared" si="13"/>
        <v>0</v>
      </c>
      <c r="AG220" s="72">
        <f>IF(K220=K219,0,IF(K220=K218,0,IF(K220=K217,0,IF(K220=K216,0,IF(K220=K215,0,IF(K220=K214,0,IF(K220=K213,0,IF(K220=K212,0,1))))))))</f>
        <v>0</v>
      </c>
    </row>
    <row r="221" spans="1:33" ht="12.95" customHeight="1" thickTop="1" thickBot="1">
      <c r="A221" s="2231"/>
      <c r="B221" s="2236"/>
      <c r="C221" s="2239"/>
      <c r="D221" s="2236"/>
      <c r="E221" s="2271"/>
      <c r="F221" s="2242"/>
      <c r="G221" s="2245"/>
      <c r="H221" s="2262"/>
      <c r="I221" s="2242"/>
      <c r="J221" s="2242"/>
      <c r="K221" s="1268"/>
      <c r="L221" s="410"/>
      <c r="M221" s="1269"/>
      <c r="N221" s="1274"/>
      <c r="O221" s="1274"/>
      <c r="P221" s="1275"/>
      <c r="Q221" s="1275"/>
      <c r="R221" s="1275"/>
      <c r="S221" s="1275"/>
      <c r="T221" s="1275"/>
      <c r="U221" s="1275"/>
      <c r="V221" s="1274"/>
      <c r="W221" s="2248"/>
      <c r="X221" s="2248"/>
      <c r="Y221" s="2264"/>
      <c r="Z221" s="2265"/>
      <c r="AA221" s="2259"/>
      <c r="AB221" s="2260"/>
      <c r="AC221" s="72">
        <f>IF(M221=M220,0,IF(M221=M219,0,IF(M221=M218,0,IF(M221=M217,0,IF(M221=M216,0,IF(M221=M215,0,IF(M221=M214,0,IF(M221=M213,0,IF(M221=M212,0,1)))))))))</f>
        <v>0</v>
      </c>
      <c r="AD221" s="72" t="s">
        <v>272</v>
      </c>
      <c r="AE221" s="72" t="str">
        <f t="shared" si="10"/>
        <v>?</v>
      </c>
      <c r="AF221" s="434">
        <f t="shared" si="13"/>
        <v>0</v>
      </c>
      <c r="AG221" s="72">
        <f>IF(K221=K220,0,IF(K221=K219,0,IF(K221=K218,0,IF(K221=K217,0,IF(K221=K216,0,IF(K221=K215,0,IF(K221=K214,0,IF(K221=K213,0,IF(K221=K212,0,1)))))))))</f>
        <v>0</v>
      </c>
    </row>
    <row r="222" spans="1:33" ht="12.95" customHeight="1" thickTop="1" thickBot="1">
      <c r="A222" s="2231"/>
      <c r="B222" s="2234"/>
      <c r="C222" s="2237"/>
      <c r="D222" s="2234"/>
      <c r="E222" s="2269"/>
      <c r="F222" s="2240"/>
      <c r="G222" s="2243"/>
      <c r="H222" s="2276" t="s">
        <v>755</v>
      </c>
      <c r="I222" s="2240"/>
      <c r="J222" s="2240"/>
      <c r="K222" s="295"/>
      <c r="L222" s="408"/>
      <c r="M222" s="508"/>
      <c r="N222" s="111"/>
      <c r="O222" s="111"/>
      <c r="P222" s="16"/>
      <c r="Q222" s="16"/>
      <c r="R222" s="16"/>
      <c r="S222" s="16"/>
      <c r="T222" s="16"/>
      <c r="U222" s="16"/>
      <c r="V222" s="111"/>
      <c r="W222" s="2246">
        <f>SUM(P222:V231)</f>
        <v>0</v>
      </c>
      <c r="X222" s="2246">
        <f>IF(W222&gt;0,18,0)</f>
        <v>0</v>
      </c>
      <c r="Y222" s="2272">
        <f>IF((W222-X222)&gt;=0,W222-X222,0)</f>
        <v>0</v>
      </c>
      <c r="Z222" s="2265">
        <f>IF(W222&lt;X222,W222,X222)/IF(X222=0,1,X222)</f>
        <v>0</v>
      </c>
      <c r="AA222" s="2257" t="str">
        <f>IF(Z222=1,"pe",IF(Z222&gt;0,"ne",""))</f>
        <v/>
      </c>
      <c r="AB222" s="2260"/>
      <c r="AC222" s="72">
        <v>1</v>
      </c>
      <c r="AD222" s="72" t="s">
        <v>272</v>
      </c>
      <c r="AE222" s="72" t="str">
        <f t="shared" si="10"/>
        <v>?</v>
      </c>
      <c r="AF222" s="434">
        <f>$C222</f>
        <v>0</v>
      </c>
      <c r="AG222" s="26">
        <v>1</v>
      </c>
    </row>
    <row r="223" spans="1:33" ht="12.95" customHeight="1" thickTop="1" thickBot="1">
      <c r="A223" s="2231"/>
      <c r="B223" s="2235"/>
      <c r="C223" s="2238"/>
      <c r="D223" s="2235"/>
      <c r="E223" s="2270"/>
      <c r="F223" s="2241"/>
      <c r="G223" s="2244"/>
      <c r="H223" s="2277"/>
      <c r="I223" s="2241"/>
      <c r="J223" s="2241"/>
      <c r="K223" s="1270"/>
      <c r="L223" s="622"/>
      <c r="M223" s="1271"/>
      <c r="N223" s="1272"/>
      <c r="O223" s="1272"/>
      <c r="P223" s="1273"/>
      <c r="Q223" s="1273"/>
      <c r="R223" s="1273"/>
      <c r="S223" s="1273"/>
      <c r="T223" s="1273"/>
      <c r="U223" s="1273"/>
      <c r="V223" s="1272"/>
      <c r="W223" s="2247"/>
      <c r="X223" s="2247"/>
      <c r="Y223" s="2273"/>
      <c r="Z223" s="2265"/>
      <c r="AA223" s="2258"/>
      <c r="AB223" s="2260"/>
      <c r="AC223" s="72">
        <f>IF(M223=M222,0,1)</f>
        <v>0</v>
      </c>
      <c r="AD223" s="72" t="s">
        <v>272</v>
      </c>
      <c r="AE223" s="72" t="str">
        <f t="shared" si="10"/>
        <v>?</v>
      </c>
      <c r="AF223" s="434">
        <f t="shared" si="13"/>
        <v>0</v>
      </c>
      <c r="AG223" s="72">
        <f>IF(K223=K222,0,1)</f>
        <v>0</v>
      </c>
    </row>
    <row r="224" spans="1:33" ht="12.95" customHeight="1" thickTop="1" thickBot="1">
      <c r="A224" s="2231"/>
      <c r="B224" s="2235"/>
      <c r="C224" s="2238"/>
      <c r="D224" s="2235"/>
      <c r="E224" s="2270"/>
      <c r="F224" s="2241"/>
      <c r="G224" s="2244"/>
      <c r="H224" s="2261"/>
      <c r="I224" s="2241"/>
      <c r="J224" s="2241"/>
      <c r="K224" s="1270"/>
      <c r="L224" s="622"/>
      <c r="M224" s="1271"/>
      <c r="N224" s="1272"/>
      <c r="O224" s="1272"/>
      <c r="P224" s="1273"/>
      <c r="Q224" s="1273"/>
      <c r="R224" s="1273"/>
      <c r="S224" s="1273"/>
      <c r="T224" s="1273"/>
      <c r="U224" s="1273"/>
      <c r="V224" s="1272"/>
      <c r="W224" s="2247"/>
      <c r="X224" s="2247"/>
      <c r="Y224" s="2273"/>
      <c r="Z224" s="2265"/>
      <c r="AA224" s="2258"/>
      <c r="AB224" s="2260"/>
      <c r="AC224" s="72">
        <f>IF(M224=M223,0,IF(M224=M222,0,1))</f>
        <v>0</v>
      </c>
      <c r="AD224" s="72" t="s">
        <v>272</v>
      </c>
      <c r="AE224" s="72" t="str">
        <f t="shared" si="10"/>
        <v>?</v>
      </c>
      <c r="AF224" s="434">
        <f t="shared" si="13"/>
        <v>0</v>
      </c>
      <c r="AG224" s="72">
        <f>IF(K224=K223,0,IF(K224=K222,0,1))</f>
        <v>0</v>
      </c>
    </row>
    <row r="225" spans="1:33" ht="12.95" customHeight="1" thickTop="1" thickBot="1">
      <c r="A225" s="2231"/>
      <c r="B225" s="2235"/>
      <c r="C225" s="2238"/>
      <c r="D225" s="2235"/>
      <c r="E225" s="2270"/>
      <c r="F225" s="2241"/>
      <c r="G225" s="2244"/>
      <c r="H225" s="2261"/>
      <c r="I225" s="2241"/>
      <c r="J225" s="2241"/>
      <c r="K225" s="1270"/>
      <c r="L225" s="622"/>
      <c r="M225" s="1271"/>
      <c r="N225" s="1272"/>
      <c r="O225" s="1272"/>
      <c r="P225" s="1273"/>
      <c r="Q225" s="1273"/>
      <c r="R225" s="1273"/>
      <c r="S225" s="1273"/>
      <c r="T225" s="1273"/>
      <c r="U225" s="1273"/>
      <c r="V225" s="1272"/>
      <c r="W225" s="2247"/>
      <c r="X225" s="2247"/>
      <c r="Y225" s="2273"/>
      <c r="Z225" s="2265"/>
      <c r="AA225" s="2258"/>
      <c r="AB225" s="2260"/>
      <c r="AC225" s="72">
        <f>IF(M225=M224,0,IF(M225=M223,0,IF(M225=M222,0,1)))</f>
        <v>0</v>
      </c>
      <c r="AD225" s="72" t="s">
        <v>272</v>
      </c>
      <c r="AE225" s="72" t="str">
        <f t="shared" si="10"/>
        <v>?</v>
      </c>
      <c r="AF225" s="434">
        <f t="shared" si="13"/>
        <v>0</v>
      </c>
      <c r="AG225" s="72">
        <f>IF(K225=K224,0,IF(K225=K223,0,IF(K225=K222,0,1)))</f>
        <v>0</v>
      </c>
    </row>
    <row r="226" spans="1:33" ht="12.95" customHeight="1" thickTop="1" thickBot="1">
      <c r="A226" s="2231"/>
      <c r="B226" s="2235"/>
      <c r="C226" s="2238"/>
      <c r="D226" s="2235"/>
      <c r="E226" s="2270"/>
      <c r="F226" s="2241"/>
      <c r="G226" s="2244"/>
      <c r="H226" s="2261"/>
      <c r="I226" s="2241"/>
      <c r="J226" s="2241"/>
      <c r="K226" s="1270"/>
      <c r="L226" s="622"/>
      <c r="M226" s="1271"/>
      <c r="N226" s="1272"/>
      <c r="O226" s="1272"/>
      <c r="P226" s="1273"/>
      <c r="Q226" s="1273"/>
      <c r="R226" s="1273"/>
      <c r="S226" s="1273"/>
      <c r="T226" s="1273"/>
      <c r="U226" s="1273"/>
      <c r="V226" s="1272"/>
      <c r="W226" s="2247"/>
      <c r="X226" s="2247"/>
      <c r="Y226" s="2273"/>
      <c r="Z226" s="2265"/>
      <c r="AA226" s="2258"/>
      <c r="AB226" s="2260"/>
      <c r="AC226" s="72">
        <f>IF(M226=M225,0,IF(M226=M224,0,IF(M226=M223,0,IF(M226=M222,0,1))))</f>
        <v>0</v>
      </c>
      <c r="AD226" s="72" t="s">
        <v>272</v>
      </c>
      <c r="AE226" s="72" t="str">
        <f t="shared" si="10"/>
        <v>?</v>
      </c>
      <c r="AF226" s="434">
        <f t="shared" si="13"/>
        <v>0</v>
      </c>
      <c r="AG226" s="72">
        <f>IF(K226=K225,0,IF(K226=K224,0,IF(K226=K223,0,IF(K226=K222,0,1))))</f>
        <v>0</v>
      </c>
    </row>
    <row r="227" spans="1:33" ht="12.95" customHeight="1" thickTop="1" thickBot="1">
      <c r="A227" s="2231"/>
      <c r="B227" s="2235"/>
      <c r="C227" s="2238"/>
      <c r="D227" s="2235"/>
      <c r="E227" s="2270"/>
      <c r="F227" s="2241"/>
      <c r="G227" s="2244"/>
      <c r="H227" s="2261"/>
      <c r="I227" s="2241"/>
      <c r="J227" s="2241"/>
      <c r="K227" s="1270"/>
      <c r="L227" s="622"/>
      <c r="M227" s="1271"/>
      <c r="N227" s="1272"/>
      <c r="O227" s="1272"/>
      <c r="P227" s="1273"/>
      <c r="Q227" s="1273"/>
      <c r="R227" s="1273"/>
      <c r="S227" s="1273"/>
      <c r="T227" s="1273"/>
      <c r="U227" s="1273"/>
      <c r="V227" s="1272"/>
      <c r="W227" s="2247"/>
      <c r="X227" s="2247"/>
      <c r="Y227" s="2273"/>
      <c r="Z227" s="2265"/>
      <c r="AA227" s="2258"/>
      <c r="AB227" s="2260"/>
      <c r="AC227" s="72">
        <f>IF(M227=M226,0,IF(M227=M225,0,IF(M227=M224,0,IF(M227=M223,0,IF(M227=M222,0,1)))))</f>
        <v>0</v>
      </c>
      <c r="AD227" s="72" t="s">
        <v>272</v>
      </c>
      <c r="AE227" s="72" t="str">
        <f t="shared" si="10"/>
        <v>?</v>
      </c>
      <c r="AF227" s="434">
        <f t="shared" si="13"/>
        <v>0</v>
      </c>
      <c r="AG227" s="72">
        <f>IF(K227=K226,0,IF(K227=K225,0,IF(K227=K224,0,IF(K227=K223,0,IF(K227=K222,0,1)))))</f>
        <v>0</v>
      </c>
    </row>
    <row r="228" spans="1:33" ht="12.95" customHeight="1" thickTop="1" thickBot="1">
      <c r="A228" s="2231"/>
      <c r="B228" s="2235"/>
      <c r="C228" s="2238"/>
      <c r="D228" s="2235"/>
      <c r="E228" s="2270"/>
      <c r="F228" s="2241"/>
      <c r="G228" s="2244"/>
      <c r="H228" s="2261"/>
      <c r="I228" s="2241"/>
      <c r="J228" s="2241"/>
      <c r="K228" s="1270"/>
      <c r="L228" s="622"/>
      <c r="M228" s="1271"/>
      <c r="N228" s="1272"/>
      <c r="O228" s="1272"/>
      <c r="P228" s="1273"/>
      <c r="Q228" s="1273"/>
      <c r="R228" s="1273"/>
      <c r="S228" s="1273"/>
      <c r="T228" s="1273"/>
      <c r="U228" s="1273"/>
      <c r="V228" s="1272"/>
      <c r="W228" s="2247"/>
      <c r="X228" s="2247"/>
      <c r="Y228" s="2263" t="str">
        <f>IF(Y222&gt;9,"Błąd","")</f>
        <v/>
      </c>
      <c r="Z228" s="2265"/>
      <c r="AA228" s="2258"/>
      <c r="AB228" s="2260"/>
      <c r="AC228" s="72">
        <f>IF(M228=M227,0,IF(M228=M226,0,IF(M228=M225,0,IF(M228=M224,0,IF(M228=M223,0,IF(M228=M222,0,1))))))</f>
        <v>0</v>
      </c>
      <c r="AD228" s="72" t="s">
        <v>272</v>
      </c>
      <c r="AE228" s="72" t="str">
        <f t="shared" si="10"/>
        <v>?</v>
      </c>
      <c r="AF228" s="434">
        <f t="shared" si="13"/>
        <v>0</v>
      </c>
      <c r="AG228" s="72">
        <f>IF(K228=K227,0,IF(K228=K226,0,IF(K228=K225,0,IF(K228=K224,0,IF(K228=K223,0,IF(K228=K222,0,1))))))</f>
        <v>0</v>
      </c>
    </row>
    <row r="229" spans="1:33" ht="12.95" customHeight="1" thickTop="1" thickBot="1">
      <c r="A229" s="2231"/>
      <c r="B229" s="2235"/>
      <c r="C229" s="2238"/>
      <c r="D229" s="2235"/>
      <c r="E229" s="2270"/>
      <c r="F229" s="2241"/>
      <c r="G229" s="2244"/>
      <c r="H229" s="2261"/>
      <c r="I229" s="2241"/>
      <c r="J229" s="2241"/>
      <c r="K229" s="1270"/>
      <c r="L229" s="622"/>
      <c r="M229" s="1271"/>
      <c r="N229" s="1272"/>
      <c r="O229" s="1272"/>
      <c r="P229" s="1273"/>
      <c r="Q229" s="1273"/>
      <c r="R229" s="1273"/>
      <c r="S229" s="1273"/>
      <c r="T229" s="1273"/>
      <c r="U229" s="1273"/>
      <c r="V229" s="1272"/>
      <c r="W229" s="2247"/>
      <c r="X229" s="2247"/>
      <c r="Y229" s="2263"/>
      <c r="Z229" s="2265"/>
      <c r="AA229" s="2258"/>
      <c r="AB229" s="2260"/>
      <c r="AC229" s="72">
        <f>IF(M229=M228,0,IF(M229=M227,0,IF(M229=M226,0,IF(M229=M225,0,IF(M229=M224,0,IF(M229=M223,0,IF(M229=M222,0,1)))))))</f>
        <v>0</v>
      </c>
      <c r="AD229" s="72" t="s">
        <v>272</v>
      </c>
      <c r="AE229" s="72" t="str">
        <f t="shared" si="10"/>
        <v>?</v>
      </c>
      <c r="AF229" s="434">
        <f>AF226</f>
        <v>0</v>
      </c>
      <c r="AG229" s="72">
        <f>IF(K229=K228,0,IF(K229=K227,0,IF(K229=K226,0,IF(K229=K225,0,IF(K229=K224,0,IF(K229=K223,0,IF(K229=K222,0,1)))))))</f>
        <v>0</v>
      </c>
    </row>
    <row r="230" spans="1:33" ht="12.95" customHeight="1" thickTop="1" thickBot="1">
      <c r="A230" s="2231"/>
      <c r="B230" s="2235"/>
      <c r="C230" s="2238"/>
      <c r="D230" s="2235"/>
      <c r="E230" s="2270"/>
      <c r="F230" s="2241"/>
      <c r="G230" s="2244"/>
      <c r="H230" s="2261"/>
      <c r="I230" s="2241"/>
      <c r="J230" s="2241"/>
      <c r="K230" s="1270"/>
      <c r="L230" s="622"/>
      <c r="M230" s="1271"/>
      <c r="N230" s="1272"/>
      <c r="O230" s="1272"/>
      <c r="P230" s="1273"/>
      <c r="Q230" s="1273"/>
      <c r="R230" s="1273"/>
      <c r="S230" s="1273"/>
      <c r="T230" s="1273"/>
      <c r="U230" s="1273"/>
      <c r="V230" s="1272"/>
      <c r="W230" s="2247"/>
      <c r="X230" s="2247"/>
      <c r="Y230" s="2263"/>
      <c r="Z230" s="2265"/>
      <c r="AA230" s="2258"/>
      <c r="AB230" s="2260"/>
      <c r="AC230" s="72">
        <f>IF(M230=M229,0,IF(M230=M228,0,IF(M230=M227,0,IF(M230=M226,0,IF(M230=M225,0,IF(M230=M224,0,IF(M230=M223,0,IF(M230=31,0,1))))))))</f>
        <v>0</v>
      </c>
      <c r="AD230" s="72" t="s">
        <v>272</v>
      </c>
      <c r="AE230" s="72" t="str">
        <f t="shared" si="10"/>
        <v>?</v>
      </c>
      <c r="AF230" s="434">
        <f t="shared" si="13"/>
        <v>0</v>
      </c>
      <c r="AG230" s="72">
        <f>IF(K230=K229,0,IF(K230=K228,0,IF(K230=K227,0,IF(K230=K226,0,IF(K230=K225,0,IF(K230=K224,0,IF(K230=K223,0,IF(K230=K222,0,1))))))))</f>
        <v>0</v>
      </c>
    </row>
    <row r="231" spans="1:33" ht="12.95" customHeight="1" thickTop="1" thickBot="1">
      <c r="A231" s="2231"/>
      <c r="B231" s="2236"/>
      <c r="C231" s="2239"/>
      <c r="D231" s="2236"/>
      <c r="E231" s="2271"/>
      <c r="F231" s="2242"/>
      <c r="G231" s="2245"/>
      <c r="H231" s="2262"/>
      <c r="I231" s="2242"/>
      <c r="J231" s="2242"/>
      <c r="K231" s="1268"/>
      <c r="L231" s="410"/>
      <c r="M231" s="1269"/>
      <c r="N231" s="1274"/>
      <c r="O231" s="1274"/>
      <c r="P231" s="1275"/>
      <c r="Q231" s="1275"/>
      <c r="R231" s="1275"/>
      <c r="S231" s="1275"/>
      <c r="T231" s="1275"/>
      <c r="U231" s="1275"/>
      <c r="V231" s="1274"/>
      <c r="W231" s="2248"/>
      <c r="X231" s="2248"/>
      <c r="Y231" s="2264"/>
      <c r="Z231" s="2265"/>
      <c r="AA231" s="2259"/>
      <c r="AB231" s="2260"/>
      <c r="AC231" s="72">
        <f>IF(M231=M230,0,IF(M231=M229,0,IF(M231=M228,0,IF(M231=M227,0,IF(M231=M226,0,IF(M231=M225,0,IF(M231=M224,0,IF(M231=M223,0,IF(M231=M222,0,1)))))))))</f>
        <v>0</v>
      </c>
      <c r="AD231" s="72" t="s">
        <v>272</v>
      </c>
      <c r="AE231" s="72" t="str">
        <f t="shared" si="10"/>
        <v>?</v>
      </c>
      <c r="AF231" s="434">
        <f t="shared" si="13"/>
        <v>0</v>
      </c>
      <c r="AG231" s="72">
        <f>IF(K231=K230,0,IF(K231=K229,0,IF(K231=K228,0,IF(K231=K227,0,IF(K231=K226,0,IF(K231=K225,0,IF(K231=K224,0,IF(K231=K223,0,IF(K231=K222,0,1)))))))))</f>
        <v>0</v>
      </c>
    </row>
    <row r="232" spans="1:33" ht="12.95" customHeight="1" thickTop="1" thickBot="1">
      <c r="A232" s="2231"/>
      <c r="B232" s="2234"/>
      <c r="C232" s="2237"/>
      <c r="D232" s="2234"/>
      <c r="E232" s="2269"/>
      <c r="F232" s="2240"/>
      <c r="G232" s="2243"/>
      <c r="H232" s="2276" t="s">
        <v>755</v>
      </c>
      <c r="I232" s="2240"/>
      <c r="J232" s="2240"/>
      <c r="K232" s="295"/>
      <c r="L232" s="408"/>
      <c r="M232" s="508"/>
      <c r="N232" s="111"/>
      <c r="O232" s="111"/>
      <c r="P232" s="16"/>
      <c r="Q232" s="16"/>
      <c r="R232" s="16"/>
      <c r="S232" s="16"/>
      <c r="T232" s="16"/>
      <c r="U232" s="16"/>
      <c r="V232" s="111"/>
      <c r="W232" s="2246">
        <f>SUM(P232:V241)</f>
        <v>0</v>
      </c>
      <c r="X232" s="2246">
        <f>IF(W232&gt;0,18,0)</f>
        <v>0</v>
      </c>
      <c r="Y232" s="2272">
        <f>IF((W232-X232)&gt;=0,W232-X232,0)</f>
        <v>0</v>
      </c>
      <c r="Z232" s="2265">
        <f>IF(W232&lt;X232,W232,X232)/IF(X232=0,1,X232)</f>
        <v>0</v>
      </c>
      <c r="AA232" s="2257" t="str">
        <f>IF(Z232=1,"pe",IF(Z232&gt;0,"ne",""))</f>
        <v/>
      </c>
      <c r="AB232" s="2260"/>
      <c r="AC232" s="72">
        <v>1</v>
      </c>
      <c r="AD232" s="72" t="s">
        <v>272</v>
      </c>
      <c r="AE232" s="72" t="str">
        <f t="shared" si="10"/>
        <v>?</v>
      </c>
      <c r="AF232" s="434">
        <f>$C232</f>
        <v>0</v>
      </c>
      <c r="AG232" s="26">
        <v>1</v>
      </c>
    </row>
    <row r="233" spans="1:33" ht="12.95" customHeight="1" thickTop="1" thickBot="1">
      <c r="A233" s="2231"/>
      <c r="B233" s="2235"/>
      <c r="C233" s="2238"/>
      <c r="D233" s="2235"/>
      <c r="E233" s="2270"/>
      <c r="F233" s="2241"/>
      <c r="G233" s="2244"/>
      <c r="H233" s="2277"/>
      <c r="I233" s="2241"/>
      <c r="J233" s="2241"/>
      <c r="K233" s="1270"/>
      <c r="L233" s="622"/>
      <c r="M233" s="1271"/>
      <c r="N233" s="1272"/>
      <c r="O233" s="1272"/>
      <c r="P233" s="1273"/>
      <c r="Q233" s="1273"/>
      <c r="R233" s="1273"/>
      <c r="S233" s="1273"/>
      <c r="T233" s="1273"/>
      <c r="U233" s="1273"/>
      <c r="V233" s="1272"/>
      <c r="W233" s="2247"/>
      <c r="X233" s="2247"/>
      <c r="Y233" s="2273"/>
      <c r="Z233" s="2265"/>
      <c r="AA233" s="2258"/>
      <c r="AB233" s="2260"/>
      <c r="AC233" s="72">
        <f>IF(M233=M232,0,1)</f>
        <v>0</v>
      </c>
      <c r="AD233" s="72" t="s">
        <v>272</v>
      </c>
      <c r="AE233" s="72" t="str">
        <f t="shared" si="10"/>
        <v>?</v>
      </c>
      <c r="AF233" s="434">
        <f t="shared" si="13"/>
        <v>0</v>
      </c>
      <c r="AG233" s="72">
        <f>IF(K233=K232,0,1)</f>
        <v>0</v>
      </c>
    </row>
    <row r="234" spans="1:33" ht="12.95" customHeight="1" thickTop="1" thickBot="1">
      <c r="A234" s="2231"/>
      <c r="B234" s="2235"/>
      <c r="C234" s="2238"/>
      <c r="D234" s="2235"/>
      <c r="E234" s="2270"/>
      <c r="F234" s="2241"/>
      <c r="G234" s="2244"/>
      <c r="H234" s="2261"/>
      <c r="I234" s="2241"/>
      <c r="J234" s="2241"/>
      <c r="K234" s="1270"/>
      <c r="L234" s="622"/>
      <c r="M234" s="1271"/>
      <c r="N234" s="1272"/>
      <c r="O234" s="1272"/>
      <c r="P234" s="1273"/>
      <c r="Q234" s="1273"/>
      <c r="R234" s="1273"/>
      <c r="S234" s="1273"/>
      <c r="T234" s="1273"/>
      <c r="U234" s="1273"/>
      <c r="V234" s="1272"/>
      <c r="W234" s="2247"/>
      <c r="X234" s="2247"/>
      <c r="Y234" s="2273"/>
      <c r="Z234" s="2265"/>
      <c r="AA234" s="2258"/>
      <c r="AB234" s="2260"/>
      <c r="AC234" s="72">
        <f>IF(M234=M233,0,IF(M234=M232,0,1))</f>
        <v>0</v>
      </c>
      <c r="AD234" s="72" t="s">
        <v>272</v>
      </c>
      <c r="AE234" s="72" t="str">
        <f t="shared" si="10"/>
        <v>?</v>
      </c>
      <c r="AF234" s="434">
        <f t="shared" si="13"/>
        <v>0</v>
      </c>
      <c r="AG234" s="72">
        <f>IF(K234=K233,0,IF(K234=K232,0,1))</f>
        <v>0</v>
      </c>
    </row>
    <row r="235" spans="1:33" ht="12.95" customHeight="1" thickTop="1" thickBot="1">
      <c r="A235" s="2231"/>
      <c r="B235" s="2235"/>
      <c r="C235" s="2238"/>
      <c r="D235" s="2235"/>
      <c r="E235" s="2270"/>
      <c r="F235" s="2241"/>
      <c r="G235" s="2244"/>
      <c r="H235" s="2261"/>
      <c r="I235" s="2241"/>
      <c r="J235" s="2241"/>
      <c r="K235" s="1270"/>
      <c r="L235" s="622"/>
      <c r="M235" s="1271"/>
      <c r="N235" s="1272"/>
      <c r="O235" s="1272"/>
      <c r="P235" s="1273"/>
      <c r="Q235" s="1273"/>
      <c r="R235" s="1273"/>
      <c r="S235" s="1273"/>
      <c r="T235" s="1273"/>
      <c r="U235" s="1273"/>
      <c r="V235" s="1272"/>
      <c r="W235" s="2247"/>
      <c r="X235" s="2247"/>
      <c r="Y235" s="2273"/>
      <c r="Z235" s="2265"/>
      <c r="AA235" s="2258"/>
      <c r="AB235" s="2260"/>
      <c r="AC235" s="72">
        <f>IF(M235=M234,0,IF(M235=M233,0,IF(M235=M232,0,1)))</f>
        <v>0</v>
      </c>
      <c r="AD235" s="72" t="s">
        <v>272</v>
      </c>
      <c r="AE235" s="72" t="str">
        <f t="shared" si="10"/>
        <v>?</v>
      </c>
      <c r="AF235" s="434">
        <f t="shared" si="13"/>
        <v>0</v>
      </c>
      <c r="AG235" s="72">
        <f>IF(K235=K234,0,IF(K235=K233,0,IF(K235=K232,0,1)))</f>
        <v>0</v>
      </c>
    </row>
    <row r="236" spans="1:33" ht="12.95" customHeight="1" thickTop="1" thickBot="1">
      <c r="A236" s="2231"/>
      <c r="B236" s="2235"/>
      <c r="C236" s="2238"/>
      <c r="D236" s="2235"/>
      <c r="E236" s="2270"/>
      <c r="F236" s="2241"/>
      <c r="G236" s="2244"/>
      <c r="H236" s="2261"/>
      <c r="I236" s="2241"/>
      <c r="J236" s="2241"/>
      <c r="K236" s="1270"/>
      <c r="L236" s="622"/>
      <c r="M236" s="1271"/>
      <c r="N236" s="1272"/>
      <c r="O236" s="1272"/>
      <c r="P236" s="1273"/>
      <c r="Q236" s="1273"/>
      <c r="R236" s="1273"/>
      <c r="S236" s="1273"/>
      <c r="T236" s="1273"/>
      <c r="U236" s="1273"/>
      <c r="V236" s="1272"/>
      <c r="W236" s="2247"/>
      <c r="X236" s="2247"/>
      <c r="Y236" s="2273"/>
      <c r="Z236" s="2265"/>
      <c r="AA236" s="2258"/>
      <c r="AB236" s="2260"/>
      <c r="AC236" s="72">
        <f>IF(M236=M235,0,IF(M236=M234,0,IF(M236=M233,0,IF(M236=M232,0,1))))</f>
        <v>0</v>
      </c>
      <c r="AD236" s="72" t="s">
        <v>272</v>
      </c>
      <c r="AE236" s="72" t="str">
        <f t="shared" si="10"/>
        <v>?</v>
      </c>
      <c r="AF236" s="434">
        <f t="shared" si="13"/>
        <v>0</v>
      </c>
      <c r="AG236" s="72">
        <f>IF(K236=K235,0,IF(K236=K234,0,IF(K236=K233,0,IF(K236=K232,0,1))))</f>
        <v>0</v>
      </c>
    </row>
    <row r="237" spans="1:33" ht="12.75" customHeight="1" thickTop="1" thickBot="1">
      <c r="A237" s="2231"/>
      <c r="B237" s="2235"/>
      <c r="C237" s="2238"/>
      <c r="D237" s="2235"/>
      <c r="E237" s="2270"/>
      <c r="F237" s="2241"/>
      <c r="G237" s="2244"/>
      <c r="H237" s="2261"/>
      <c r="I237" s="2241"/>
      <c r="J237" s="2241"/>
      <c r="K237" s="1270"/>
      <c r="L237" s="622"/>
      <c r="M237" s="1271"/>
      <c r="N237" s="1272"/>
      <c r="O237" s="1272"/>
      <c r="P237" s="1273"/>
      <c r="Q237" s="1273"/>
      <c r="R237" s="1273"/>
      <c r="S237" s="1273"/>
      <c r="T237" s="1273"/>
      <c r="U237" s="1273"/>
      <c r="V237" s="1272"/>
      <c r="W237" s="2247"/>
      <c r="X237" s="2247"/>
      <c r="Y237" s="2273"/>
      <c r="Z237" s="2265"/>
      <c r="AA237" s="2258"/>
      <c r="AB237" s="2260"/>
      <c r="AC237" s="72">
        <f>IF(M237=M236,0,IF(M237=M235,0,IF(M237=M234,0,IF(M237=M233,0,IF(M237=M232,0,1)))))</f>
        <v>0</v>
      </c>
      <c r="AD237" s="72" t="s">
        <v>272</v>
      </c>
      <c r="AE237" s="72" t="str">
        <f t="shared" si="10"/>
        <v>?</v>
      </c>
      <c r="AF237" s="434">
        <f t="shared" si="13"/>
        <v>0</v>
      </c>
      <c r="AG237" s="72">
        <f>IF(K237=K236,0,IF(K237=K235,0,IF(K237=K234,0,IF(K237=K233,0,IF(K237=K232,0,1)))))</f>
        <v>0</v>
      </c>
    </row>
    <row r="238" spans="1:33" ht="12.75" customHeight="1" thickTop="1" thickBot="1">
      <c r="A238" s="2231"/>
      <c r="B238" s="2235"/>
      <c r="C238" s="2238"/>
      <c r="D238" s="2235"/>
      <c r="E238" s="2270"/>
      <c r="F238" s="2241"/>
      <c r="G238" s="2244"/>
      <c r="H238" s="2261"/>
      <c r="I238" s="2241"/>
      <c r="J238" s="2241"/>
      <c r="K238" s="1270"/>
      <c r="L238" s="622"/>
      <c r="M238" s="1271"/>
      <c r="N238" s="1272"/>
      <c r="O238" s="1272"/>
      <c r="P238" s="1273"/>
      <c r="Q238" s="1273"/>
      <c r="R238" s="1273"/>
      <c r="S238" s="1273"/>
      <c r="T238" s="1273"/>
      <c r="U238" s="1273"/>
      <c r="V238" s="1272"/>
      <c r="W238" s="2247"/>
      <c r="X238" s="2247"/>
      <c r="Y238" s="2263" t="str">
        <f>IF(Y232&gt;9,"Błąd","")</f>
        <v/>
      </c>
      <c r="Z238" s="2265"/>
      <c r="AA238" s="2258"/>
      <c r="AB238" s="2260"/>
      <c r="AC238" s="72">
        <f>IF(M238=M237,0,IF(M238=M236,0,IF(M238=M235,0,IF(M238=M234,0,IF(M238=M233,0,IF(M238=M232,0,1))))))</f>
        <v>0</v>
      </c>
      <c r="AD238" s="72" t="s">
        <v>272</v>
      </c>
      <c r="AE238" s="72" t="str">
        <f t="shared" si="10"/>
        <v>?</v>
      </c>
      <c r="AF238" s="434">
        <f t="shared" si="13"/>
        <v>0</v>
      </c>
      <c r="AG238" s="72">
        <f>IF(K238=K237,0,IF(K238=K236,0,IF(K238=K235,0,IF(K238=K234,0,IF(K238=K233,0,IF(K238=K232,0,1))))))</f>
        <v>0</v>
      </c>
    </row>
    <row r="239" spans="1:33" ht="12.75" customHeight="1" thickTop="1" thickBot="1">
      <c r="A239" s="2231"/>
      <c r="B239" s="2235"/>
      <c r="C239" s="2238"/>
      <c r="D239" s="2235"/>
      <c r="E239" s="2270"/>
      <c r="F239" s="2241"/>
      <c r="G239" s="2244"/>
      <c r="H239" s="2261"/>
      <c r="I239" s="2241"/>
      <c r="J239" s="2241"/>
      <c r="K239" s="1270"/>
      <c r="L239" s="622"/>
      <c r="M239" s="1271"/>
      <c r="N239" s="1272"/>
      <c r="O239" s="1272"/>
      <c r="P239" s="1273"/>
      <c r="Q239" s="1273"/>
      <c r="R239" s="1273"/>
      <c r="S239" s="1273"/>
      <c r="T239" s="1273"/>
      <c r="U239" s="1273"/>
      <c r="V239" s="1272"/>
      <c r="W239" s="2247"/>
      <c r="X239" s="2247"/>
      <c r="Y239" s="2263"/>
      <c r="Z239" s="2265"/>
      <c r="AA239" s="2258"/>
      <c r="AB239" s="2260"/>
      <c r="AC239" s="72">
        <f>IF(M239=M238,0,IF(M239=M237,0,IF(M239=M236,0,IF(M239=M235,0,IF(M239=M234,0,IF(M239=M233,0,IF(M239=M232,0,1)))))))</f>
        <v>0</v>
      </c>
      <c r="AD239" s="72" t="s">
        <v>272</v>
      </c>
      <c r="AE239" s="72" t="str">
        <f t="shared" si="10"/>
        <v>?</v>
      </c>
      <c r="AF239" s="434">
        <f>AF236</f>
        <v>0</v>
      </c>
      <c r="AG239" s="72">
        <f>IF(K239=K238,0,IF(K239=K237,0,IF(K239=K236,0,IF(K239=K235,0,IF(K239=K234,0,IF(K239=K233,0,IF(K239=K232,0,1)))))))</f>
        <v>0</v>
      </c>
    </row>
    <row r="240" spans="1:33" ht="12.95" customHeight="1" thickTop="1" thickBot="1">
      <c r="A240" s="2231"/>
      <c r="B240" s="2235"/>
      <c r="C240" s="2238"/>
      <c r="D240" s="2235"/>
      <c r="E240" s="2270"/>
      <c r="F240" s="2241"/>
      <c r="G240" s="2244"/>
      <c r="H240" s="2261"/>
      <c r="I240" s="2241"/>
      <c r="J240" s="2241"/>
      <c r="K240" s="1270"/>
      <c r="L240" s="622"/>
      <c r="M240" s="1271"/>
      <c r="N240" s="1272"/>
      <c r="O240" s="1272"/>
      <c r="P240" s="1273"/>
      <c r="Q240" s="1273"/>
      <c r="R240" s="1273"/>
      <c r="S240" s="1273"/>
      <c r="T240" s="1273"/>
      <c r="U240" s="1273"/>
      <c r="V240" s="1272"/>
      <c r="W240" s="2247"/>
      <c r="X240" s="2247"/>
      <c r="Y240" s="2263"/>
      <c r="Z240" s="2265"/>
      <c r="AA240" s="2258"/>
      <c r="AB240" s="2260"/>
      <c r="AC240" s="72">
        <f>IF(M240=M239,0,IF(M240=M238,0,IF(M240=M237,0,IF(M240=M236,0,IF(M240=M235,0,IF(M240=M234,0,IF(M240=M233,0,IF(M240=31,0,1))))))))</f>
        <v>0</v>
      </c>
      <c r="AD240" s="72" t="s">
        <v>272</v>
      </c>
      <c r="AE240" s="72" t="str">
        <f t="shared" si="10"/>
        <v>?</v>
      </c>
      <c r="AF240" s="434">
        <f t="shared" si="13"/>
        <v>0</v>
      </c>
      <c r="AG240" s="72">
        <f>IF(K240=K239,0,IF(K240=K238,0,IF(K240=K237,0,IF(K240=K236,0,IF(K240=K235,0,IF(K240=K234,0,IF(K240=K233,0,IF(K240=K232,0,1))))))))</f>
        <v>0</v>
      </c>
    </row>
    <row r="241" spans="1:33" ht="12.95" customHeight="1" thickTop="1" thickBot="1">
      <c r="A241" s="2231"/>
      <c r="B241" s="2236"/>
      <c r="C241" s="2239"/>
      <c r="D241" s="2236"/>
      <c r="E241" s="2271"/>
      <c r="F241" s="2242"/>
      <c r="G241" s="2245"/>
      <c r="H241" s="2262"/>
      <c r="I241" s="2242"/>
      <c r="J241" s="2242"/>
      <c r="K241" s="1268"/>
      <c r="L241" s="410"/>
      <c r="M241" s="1269"/>
      <c r="N241" s="1274"/>
      <c r="O241" s="1274"/>
      <c r="P241" s="1275"/>
      <c r="Q241" s="1275"/>
      <c r="R241" s="1275"/>
      <c r="S241" s="1275"/>
      <c r="T241" s="1275"/>
      <c r="U241" s="1275"/>
      <c r="V241" s="1274"/>
      <c r="W241" s="2248"/>
      <c r="X241" s="2248"/>
      <c r="Y241" s="2264"/>
      <c r="Z241" s="2265"/>
      <c r="AA241" s="2259"/>
      <c r="AB241" s="2260"/>
      <c r="AC241" s="72">
        <f>IF(M241=M240,0,IF(M241=M239,0,IF(M241=M238,0,IF(M241=M237,0,IF(M241=M236,0,IF(M241=M235,0,IF(M241=M234,0,IF(M241=M233,0,IF(M241=M232,0,1)))))))))</f>
        <v>0</v>
      </c>
      <c r="AD241" s="72" t="s">
        <v>272</v>
      </c>
      <c r="AE241" s="72" t="str">
        <f t="shared" si="10"/>
        <v>?</v>
      </c>
      <c r="AF241" s="434">
        <f t="shared" si="13"/>
        <v>0</v>
      </c>
      <c r="AG241" s="72">
        <f>IF(K241=K240,0,IF(K241=K239,0,IF(K241=K238,0,IF(K241=K237,0,IF(K241=K236,0,IF(K241=K235,0,IF(K241=K234,0,IF(K241=K233,0,IF(K241=K232,0,1)))))))))</f>
        <v>0</v>
      </c>
    </row>
    <row r="242" spans="1:33" ht="12.95" customHeight="1" thickTop="1" thickBot="1">
      <c r="A242" s="2231"/>
      <c r="B242" s="2234"/>
      <c r="C242" s="2237"/>
      <c r="D242" s="2234"/>
      <c r="E242" s="2269"/>
      <c r="F242" s="2240"/>
      <c r="G242" s="2243"/>
      <c r="H242" s="2276" t="s">
        <v>755</v>
      </c>
      <c r="I242" s="2240"/>
      <c r="J242" s="2240"/>
      <c r="K242" s="295"/>
      <c r="L242" s="408"/>
      <c r="M242" s="508"/>
      <c r="N242" s="111"/>
      <c r="O242" s="111"/>
      <c r="P242" s="16"/>
      <c r="Q242" s="16"/>
      <c r="R242" s="16"/>
      <c r="S242" s="16"/>
      <c r="T242" s="16"/>
      <c r="U242" s="16"/>
      <c r="V242" s="111"/>
      <c r="W242" s="2246">
        <f>SUM(P242:V251)</f>
        <v>0</v>
      </c>
      <c r="X242" s="2246">
        <f>IF(W242&gt;0,18,0)</f>
        <v>0</v>
      </c>
      <c r="Y242" s="2272">
        <f>IF((W242-X242)&gt;=0,W242-X242,0)</f>
        <v>0</v>
      </c>
      <c r="Z242" s="2265">
        <f>IF(W242&lt;X242,W242,X242)/IF(X242=0,1,X242)</f>
        <v>0</v>
      </c>
      <c r="AA242" s="2257" t="str">
        <f>IF(Z242=1,"pe",IF(Z242&gt;0,"ne",""))</f>
        <v/>
      </c>
      <c r="AB242" s="2260"/>
      <c r="AC242" s="72">
        <v>1</v>
      </c>
      <c r="AD242" s="72" t="s">
        <v>272</v>
      </c>
      <c r="AE242" s="72" t="str">
        <f t="shared" si="10"/>
        <v>?</v>
      </c>
      <c r="AF242" s="434">
        <f>$C242</f>
        <v>0</v>
      </c>
      <c r="AG242" s="26">
        <v>1</v>
      </c>
    </row>
    <row r="243" spans="1:33" ht="12.95" customHeight="1" thickTop="1" thickBot="1">
      <c r="A243" s="2231"/>
      <c r="B243" s="2235"/>
      <c r="C243" s="2238"/>
      <c r="D243" s="2235"/>
      <c r="E243" s="2270"/>
      <c r="F243" s="2241"/>
      <c r="G243" s="2244"/>
      <c r="H243" s="2277"/>
      <c r="I243" s="2241"/>
      <c r="J243" s="2241"/>
      <c r="K243" s="1270"/>
      <c r="L243" s="622"/>
      <c r="M243" s="1271"/>
      <c r="N243" s="1272"/>
      <c r="O243" s="1272"/>
      <c r="P243" s="1273"/>
      <c r="Q243" s="1273"/>
      <c r="R243" s="1273"/>
      <c r="S243" s="1273"/>
      <c r="T243" s="1273"/>
      <c r="U243" s="1273"/>
      <c r="V243" s="1272"/>
      <c r="W243" s="2247"/>
      <c r="X243" s="2247"/>
      <c r="Y243" s="2273"/>
      <c r="Z243" s="2265"/>
      <c r="AA243" s="2258"/>
      <c r="AB243" s="2260"/>
      <c r="AC243" s="72">
        <f>IF(M243=M242,0,1)</f>
        <v>0</v>
      </c>
      <c r="AD243" s="72" t="s">
        <v>272</v>
      </c>
      <c r="AE243" s="72" t="str">
        <f t="shared" si="10"/>
        <v>?</v>
      </c>
      <c r="AF243" s="434">
        <f t="shared" si="13"/>
        <v>0</v>
      </c>
      <c r="AG243" s="72">
        <f>IF(K243=K242,0,1)</f>
        <v>0</v>
      </c>
    </row>
    <row r="244" spans="1:33" ht="12.95" customHeight="1" thickTop="1" thickBot="1">
      <c r="A244" s="2231"/>
      <c r="B244" s="2235"/>
      <c r="C244" s="2238"/>
      <c r="D244" s="2235"/>
      <c r="E244" s="2270"/>
      <c r="F244" s="2241"/>
      <c r="G244" s="2244"/>
      <c r="H244" s="2261"/>
      <c r="I244" s="2241"/>
      <c r="J244" s="2241"/>
      <c r="K244" s="1270"/>
      <c r="L244" s="622"/>
      <c r="M244" s="1271"/>
      <c r="N244" s="1272"/>
      <c r="O244" s="1272"/>
      <c r="P244" s="1273"/>
      <c r="Q244" s="1273"/>
      <c r="R244" s="1273"/>
      <c r="S244" s="1273"/>
      <c r="T244" s="1273"/>
      <c r="U244" s="1273"/>
      <c r="V244" s="1272"/>
      <c r="W244" s="2247"/>
      <c r="X244" s="2247"/>
      <c r="Y244" s="2273"/>
      <c r="Z244" s="2265"/>
      <c r="AA244" s="2258"/>
      <c r="AB244" s="2260"/>
      <c r="AC244" s="72">
        <f>IF(M244=M243,0,IF(M244=M242,0,1))</f>
        <v>0</v>
      </c>
      <c r="AD244" s="72" t="s">
        <v>272</v>
      </c>
      <c r="AE244" s="72" t="str">
        <f t="shared" si="10"/>
        <v>?</v>
      </c>
      <c r="AF244" s="434">
        <f t="shared" si="13"/>
        <v>0</v>
      </c>
      <c r="AG244" s="72">
        <f>IF(K244=K243,0,IF(K244=K242,0,1))</f>
        <v>0</v>
      </c>
    </row>
    <row r="245" spans="1:33" ht="12.95" customHeight="1" thickTop="1" thickBot="1">
      <c r="A245" s="2231"/>
      <c r="B245" s="2235"/>
      <c r="C245" s="2238"/>
      <c r="D245" s="2235"/>
      <c r="E245" s="2270"/>
      <c r="F245" s="2241"/>
      <c r="G245" s="2244"/>
      <c r="H245" s="2261"/>
      <c r="I245" s="2241"/>
      <c r="J245" s="2241"/>
      <c r="K245" s="1270"/>
      <c r="L245" s="622"/>
      <c r="M245" s="1271"/>
      <c r="N245" s="1272"/>
      <c r="O245" s="1272"/>
      <c r="P245" s="1273"/>
      <c r="Q245" s="1273"/>
      <c r="R245" s="1273"/>
      <c r="S245" s="1273"/>
      <c r="T245" s="1273"/>
      <c r="U245" s="1273"/>
      <c r="V245" s="1272"/>
      <c r="W245" s="2247"/>
      <c r="X245" s="2247"/>
      <c r="Y245" s="2273"/>
      <c r="Z245" s="2265"/>
      <c r="AA245" s="2258"/>
      <c r="AB245" s="2260"/>
      <c r="AC245" s="72">
        <f>IF(M245=M244,0,IF(M245=M243,0,IF(M245=M242,0,1)))</f>
        <v>0</v>
      </c>
      <c r="AD245" s="72" t="s">
        <v>272</v>
      </c>
      <c r="AE245" s="72" t="str">
        <f t="shared" si="10"/>
        <v>?</v>
      </c>
      <c r="AF245" s="434">
        <f t="shared" si="13"/>
        <v>0</v>
      </c>
      <c r="AG245" s="72">
        <f>IF(K245=K244,0,IF(K245=K243,0,IF(K245=K242,0,1)))</f>
        <v>0</v>
      </c>
    </row>
    <row r="246" spans="1:33" ht="12.95" customHeight="1" thickTop="1" thickBot="1">
      <c r="A246" s="2231"/>
      <c r="B246" s="2235"/>
      <c r="C246" s="2238"/>
      <c r="D246" s="2235"/>
      <c r="E246" s="2270"/>
      <c r="F246" s="2241"/>
      <c r="G246" s="2244"/>
      <c r="H246" s="2261"/>
      <c r="I246" s="2241"/>
      <c r="J246" s="2241"/>
      <c r="K246" s="1270"/>
      <c r="L246" s="622"/>
      <c r="M246" s="1271"/>
      <c r="N246" s="1272"/>
      <c r="O246" s="1272"/>
      <c r="P246" s="1273"/>
      <c r="Q246" s="1273"/>
      <c r="R246" s="1273"/>
      <c r="S246" s="1273"/>
      <c r="T246" s="1273"/>
      <c r="U246" s="1273"/>
      <c r="V246" s="1272"/>
      <c r="W246" s="2247"/>
      <c r="X246" s="2247"/>
      <c r="Y246" s="2273"/>
      <c r="Z246" s="2265"/>
      <c r="AA246" s="2258"/>
      <c r="AB246" s="2260"/>
      <c r="AC246" s="72">
        <f>IF(M246=M245,0,IF(M246=M244,0,IF(M246=M243,0,IF(M246=M242,0,1))))</f>
        <v>0</v>
      </c>
      <c r="AD246" s="72" t="s">
        <v>272</v>
      </c>
      <c r="AE246" s="72" t="str">
        <f t="shared" si="10"/>
        <v>?</v>
      </c>
      <c r="AF246" s="434">
        <f t="shared" si="13"/>
        <v>0</v>
      </c>
      <c r="AG246" s="72">
        <f>IF(K246=K245,0,IF(K246=K244,0,IF(K246=K243,0,IF(K246=K242,0,1))))</f>
        <v>0</v>
      </c>
    </row>
    <row r="247" spans="1:33" ht="12.95" customHeight="1" thickTop="1" thickBot="1">
      <c r="A247" s="2231"/>
      <c r="B247" s="2235"/>
      <c r="C247" s="2238"/>
      <c r="D247" s="2235"/>
      <c r="E247" s="2270"/>
      <c r="F247" s="2241"/>
      <c r="G247" s="2244"/>
      <c r="H247" s="2261"/>
      <c r="I247" s="2241"/>
      <c r="J247" s="2241"/>
      <c r="K247" s="1270"/>
      <c r="L247" s="622"/>
      <c r="M247" s="1271"/>
      <c r="N247" s="1272"/>
      <c r="O247" s="1272"/>
      <c r="P247" s="1273"/>
      <c r="Q247" s="1273"/>
      <c r="R247" s="1273"/>
      <c r="S247" s="1273"/>
      <c r="T247" s="1273"/>
      <c r="U247" s="1273"/>
      <c r="V247" s="1272"/>
      <c r="W247" s="2247"/>
      <c r="X247" s="2247"/>
      <c r="Y247" s="2273"/>
      <c r="Z247" s="2265"/>
      <c r="AA247" s="2258"/>
      <c r="AB247" s="2260"/>
      <c r="AC247" s="72">
        <f>IF(M247=M246,0,IF(M247=M245,0,IF(M247=M244,0,IF(M247=M243,0,IF(M247=M242,0,1)))))</f>
        <v>0</v>
      </c>
      <c r="AD247" s="72" t="s">
        <v>272</v>
      </c>
      <c r="AE247" s="72" t="str">
        <f t="shared" si="10"/>
        <v>?</v>
      </c>
      <c r="AF247" s="434">
        <f t="shared" si="13"/>
        <v>0</v>
      </c>
      <c r="AG247" s="72">
        <f>IF(K247=K246,0,IF(K247=K245,0,IF(K247=K244,0,IF(K247=K243,0,IF(K247=K242,0,1)))))</f>
        <v>0</v>
      </c>
    </row>
    <row r="248" spans="1:33" ht="12.95" customHeight="1" thickTop="1" thickBot="1">
      <c r="A248" s="2231"/>
      <c r="B248" s="2235"/>
      <c r="C248" s="2238"/>
      <c r="D248" s="2235"/>
      <c r="E248" s="2270"/>
      <c r="F248" s="2241"/>
      <c r="G248" s="2244"/>
      <c r="H248" s="2261"/>
      <c r="I248" s="2241"/>
      <c r="J248" s="2241"/>
      <c r="K248" s="1270"/>
      <c r="L248" s="622"/>
      <c r="M248" s="1271"/>
      <c r="N248" s="1272"/>
      <c r="O248" s="1272"/>
      <c r="P248" s="1273"/>
      <c r="Q248" s="1273"/>
      <c r="R248" s="1273"/>
      <c r="S248" s="1273"/>
      <c r="T248" s="1273"/>
      <c r="U248" s="1273"/>
      <c r="V248" s="1272"/>
      <c r="W248" s="2247"/>
      <c r="X248" s="2247"/>
      <c r="Y248" s="2263" t="str">
        <f>IF(Y242&gt;9,"Błąd","")</f>
        <v/>
      </c>
      <c r="Z248" s="2265"/>
      <c r="AA248" s="2258"/>
      <c r="AB248" s="2260"/>
      <c r="AC248" s="72">
        <f>IF(M248=M247,0,IF(M248=M246,0,IF(M248=M245,0,IF(M248=M244,0,IF(M248=M243,0,IF(M248=M242,0,1))))))</f>
        <v>0</v>
      </c>
      <c r="AD248" s="72" t="s">
        <v>272</v>
      </c>
      <c r="AE248" s="72" t="str">
        <f t="shared" si="10"/>
        <v>?</v>
      </c>
      <c r="AF248" s="434">
        <f t="shared" si="13"/>
        <v>0</v>
      </c>
      <c r="AG248" s="72">
        <f>IF(K248=K247,0,IF(K248=K246,0,IF(K248=K245,0,IF(K248=K244,0,IF(K248=K243,0,IF(K248=K242,0,1))))))</f>
        <v>0</v>
      </c>
    </row>
    <row r="249" spans="1:33" ht="12.95" customHeight="1" thickTop="1" thickBot="1">
      <c r="A249" s="2231"/>
      <c r="B249" s="2235"/>
      <c r="C249" s="2238"/>
      <c r="D249" s="2235"/>
      <c r="E249" s="2270"/>
      <c r="F249" s="2241"/>
      <c r="G249" s="2244"/>
      <c r="H249" s="2261"/>
      <c r="I249" s="2241"/>
      <c r="J249" s="2241"/>
      <c r="K249" s="1270"/>
      <c r="L249" s="622"/>
      <c r="M249" s="1271"/>
      <c r="N249" s="1272"/>
      <c r="O249" s="1272"/>
      <c r="P249" s="1273"/>
      <c r="Q249" s="1273"/>
      <c r="R249" s="1273"/>
      <c r="S249" s="1273"/>
      <c r="T249" s="1273"/>
      <c r="U249" s="1273"/>
      <c r="V249" s="1272"/>
      <c r="W249" s="2247"/>
      <c r="X249" s="2247"/>
      <c r="Y249" s="2263"/>
      <c r="Z249" s="2265"/>
      <c r="AA249" s="2258"/>
      <c r="AB249" s="2260"/>
      <c r="AC249" s="72">
        <f>IF(M249=M248,0,IF(M249=M247,0,IF(M249=M246,0,IF(M249=M245,0,IF(M249=M244,0,IF(M249=M243,0,IF(M249=M242,0,1)))))))</f>
        <v>0</v>
      </c>
      <c r="AD249" s="72" t="s">
        <v>272</v>
      </c>
      <c r="AE249" s="72" t="str">
        <f t="shared" si="10"/>
        <v>?</v>
      </c>
      <c r="AF249" s="434">
        <f>AF246</f>
        <v>0</v>
      </c>
      <c r="AG249" s="72">
        <f>IF(K249=K248,0,IF(K249=K247,0,IF(K249=K246,0,IF(K249=K245,0,IF(K249=K244,0,IF(K249=K243,0,IF(K249=K242,0,1)))))))</f>
        <v>0</v>
      </c>
    </row>
    <row r="250" spans="1:33" ht="12.95" customHeight="1" thickTop="1" thickBot="1">
      <c r="A250" s="2231"/>
      <c r="B250" s="2235"/>
      <c r="C250" s="2238"/>
      <c r="D250" s="2235"/>
      <c r="E250" s="2270"/>
      <c r="F250" s="2241"/>
      <c r="G250" s="2244"/>
      <c r="H250" s="2261"/>
      <c r="I250" s="2241"/>
      <c r="J250" s="2241"/>
      <c r="K250" s="1270"/>
      <c r="L250" s="622"/>
      <c r="M250" s="1271"/>
      <c r="N250" s="1272"/>
      <c r="O250" s="1272"/>
      <c r="P250" s="1273"/>
      <c r="Q250" s="1273"/>
      <c r="R250" s="1273"/>
      <c r="S250" s="1273"/>
      <c r="T250" s="1273"/>
      <c r="U250" s="1273"/>
      <c r="V250" s="1272"/>
      <c r="W250" s="2247"/>
      <c r="X250" s="2247"/>
      <c r="Y250" s="2263"/>
      <c r="Z250" s="2265"/>
      <c r="AA250" s="2258"/>
      <c r="AB250" s="2260"/>
      <c r="AC250" s="72">
        <f>IF(M250=M249,0,IF(M250=M248,0,IF(M250=M247,0,IF(M250=M246,0,IF(M250=M245,0,IF(M250=M244,IF(M250=M243,0,IF(M250=31,0,1))))))))</f>
        <v>0</v>
      </c>
      <c r="AD250" s="72" t="s">
        <v>272</v>
      </c>
      <c r="AE250" s="72" t="str">
        <f t="shared" si="10"/>
        <v>?</v>
      </c>
      <c r="AF250" s="434">
        <f t="shared" si="13"/>
        <v>0</v>
      </c>
      <c r="AG250" s="72">
        <f>IF(K250=K249,0,IF(K250=K248,0,IF(K250=K247,0,IF(K250=K246,0,IF(K250=K245,0,IF(K250=K244,0,IF(K250=K243,0,IF(K250=K242,0,1))))))))</f>
        <v>0</v>
      </c>
    </row>
    <row r="251" spans="1:33" ht="12.95" customHeight="1" thickTop="1" thickBot="1">
      <c r="A251" s="2231"/>
      <c r="B251" s="2236"/>
      <c r="C251" s="2239"/>
      <c r="D251" s="2236"/>
      <c r="E251" s="2271"/>
      <c r="F251" s="2242"/>
      <c r="G251" s="2245"/>
      <c r="H251" s="2262"/>
      <c r="I251" s="2242"/>
      <c r="J251" s="2242"/>
      <c r="K251" s="1268"/>
      <c r="L251" s="1127"/>
      <c r="M251" s="1269"/>
      <c r="N251" s="1274"/>
      <c r="O251" s="1274"/>
      <c r="P251" s="1275"/>
      <c r="Q251" s="1275"/>
      <c r="R251" s="1275"/>
      <c r="S251" s="1275"/>
      <c r="T251" s="1275"/>
      <c r="U251" s="1275"/>
      <c r="V251" s="1274"/>
      <c r="W251" s="2248"/>
      <c r="X251" s="2248"/>
      <c r="Y251" s="2264"/>
      <c r="Z251" s="2265"/>
      <c r="AA251" s="2259"/>
      <c r="AB251" s="2260"/>
      <c r="AC251" s="72">
        <f>IF(M251=M250,0,IF(M251=M249,0,IF(M251=M248,0,IF(M251=M247,0,IF(M251=M246,0,IF(M251=M245,0,IF(M251=M244,0,IF(M251=M243,0,IF(M251=M242,0,1)))))))))</f>
        <v>0</v>
      </c>
      <c r="AD251" s="72" t="s">
        <v>272</v>
      </c>
      <c r="AE251" s="72" t="str">
        <f t="shared" si="10"/>
        <v>?</v>
      </c>
      <c r="AF251" s="434">
        <f t="shared" si="13"/>
        <v>0</v>
      </c>
      <c r="AG251" s="72">
        <f>IF(K251=K250,0,IF(K251=K249,0,IF(K251=K248,0,IF(K251=K247,0,IF(K251=K246,0,IF(K251=K245,0,IF(K251=K244,0,IF(K251=K243,0,IF(K251=K242,0,1)))))))))</f>
        <v>0</v>
      </c>
    </row>
    <row r="252" spans="1:33" ht="12.95" customHeight="1" thickTop="1" thickBot="1">
      <c r="A252" s="2231"/>
      <c r="B252" s="2234"/>
      <c r="C252" s="2237"/>
      <c r="D252" s="2234"/>
      <c r="E252" s="2269"/>
      <c r="F252" s="2240"/>
      <c r="G252" s="2243"/>
      <c r="H252" s="2276" t="s">
        <v>755</v>
      </c>
      <c r="I252" s="2240"/>
      <c r="J252" s="2240"/>
      <c r="K252" s="295"/>
      <c r="L252" s="622"/>
      <c r="M252" s="508"/>
      <c r="N252" s="111"/>
      <c r="O252" s="111"/>
      <c r="P252" s="16"/>
      <c r="Q252" s="16"/>
      <c r="R252" s="16"/>
      <c r="S252" s="16"/>
      <c r="T252" s="16"/>
      <c r="U252" s="16"/>
      <c r="V252" s="111"/>
      <c r="W252" s="2246">
        <f>SUM(P252:V261)</f>
        <v>0</v>
      </c>
      <c r="X252" s="2246">
        <f>IF(W252&gt;0,18,0)</f>
        <v>0</v>
      </c>
      <c r="Y252" s="2272">
        <f>IF((W252-X252)&gt;=0,W252-X252,0)</f>
        <v>0</v>
      </c>
      <c r="Z252" s="2265">
        <f>IF(W252&lt;X252,W252,X252)/IF(X252=0,1,X252)</f>
        <v>0</v>
      </c>
      <c r="AA252" s="2257" t="str">
        <f>IF(Z252=1,"pe",IF(Z252&gt;0,"ne",""))</f>
        <v/>
      </c>
      <c r="AB252" s="2260"/>
      <c r="AC252" s="72">
        <v>1</v>
      </c>
      <c r="AD252" s="72" t="s">
        <v>272</v>
      </c>
      <c r="AE252" s="72" t="str">
        <f t="shared" ref="AE252:AE261" si="14">$C$1</f>
        <v>?</v>
      </c>
      <c r="AF252" s="434">
        <f>$C252</f>
        <v>0</v>
      </c>
      <c r="AG252" s="26">
        <v>1</v>
      </c>
    </row>
    <row r="253" spans="1:33" ht="12.95" customHeight="1" thickTop="1" thickBot="1">
      <c r="A253" s="2231"/>
      <c r="B253" s="2235"/>
      <c r="C253" s="2238"/>
      <c r="D253" s="2235"/>
      <c r="E253" s="2270"/>
      <c r="F253" s="2241"/>
      <c r="G253" s="2244"/>
      <c r="H253" s="2277"/>
      <c r="I253" s="2241"/>
      <c r="J253" s="2241"/>
      <c r="K253" s="1270"/>
      <c r="L253" s="622"/>
      <c r="M253" s="1271"/>
      <c r="N253" s="1272"/>
      <c r="O253" s="1272"/>
      <c r="P253" s="1273"/>
      <c r="Q253" s="1273"/>
      <c r="R253" s="1273"/>
      <c r="S253" s="1273"/>
      <c r="T253" s="1273"/>
      <c r="U253" s="1273"/>
      <c r="V253" s="1272"/>
      <c r="W253" s="2247"/>
      <c r="X253" s="2247"/>
      <c r="Y253" s="2273"/>
      <c r="Z253" s="2265"/>
      <c r="AA253" s="2258"/>
      <c r="AB253" s="2260"/>
      <c r="AC253" s="72">
        <f>IF(M253=M252,0,1)</f>
        <v>0</v>
      </c>
      <c r="AD253" s="72" t="s">
        <v>272</v>
      </c>
      <c r="AE253" s="72" t="str">
        <f t="shared" si="14"/>
        <v>?</v>
      </c>
      <c r="AF253" s="434">
        <f t="shared" si="13"/>
        <v>0</v>
      </c>
      <c r="AG253" s="72">
        <f>IF(K253=K252,0,1)</f>
        <v>0</v>
      </c>
    </row>
    <row r="254" spans="1:33" ht="12.95" customHeight="1" thickTop="1" thickBot="1">
      <c r="A254" s="2231"/>
      <c r="B254" s="2235"/>
      <c r="C254" s="2238"/>
      <c r="D254" s="2235"/>
      <c r="E254" s="2270"/>
      <c r="F254" s="2241"/>
      <c r="G254" s="2244"/>
      <c r="H254" s="2261"/>
      <c r="I254" s="2241"/>
      <c r="J254" s="2241"/>
      <c r="K254" s="1270"/>
      <c r="L254" s="622"/>
      <c r="M254" s="1271"/>
      <c r="N254" s="1272"/>
      <c r="O254" s="1272"/>
      <c r="P254" s="1273"/>
      <c r="Q254" s="1273"/>
      <c r="R254" s="1273"/>
      <c r="S254" s="1273"/>
      <c r="T254" s="1273"/>
      <c r="U254" s="1273"/>
      <c r="V254" s="1272"/>
      <c r="W254" s="2247"/>
      <c r="X254" s="2247"/>
      <c r="Y254" s="2273"/>
      <c r="Z254" s="2265"/>
      <c r="AA254" s="2258"/>
      <c r="AB254" s="2260"/>
      <c r="AC254" s="72">
        <f>IF(M254=M253,0,IF(M254=M252,0,1))</f>
        <v>0</v>
      </c>
      <c r="AD254" s="72" t="s">
        <v>272</v>
      </c>
      <c r="AE254" s="72" t="str">
        <f t="shared" si="14"/>
        <v>?</v>
      </c>
      <c r="AF254" s="434">
        <f t="shared" si="13"/>
        <v>0</v>
      </c>
      <c r="AG254" s="72">
        <f>IF(K254=K253,0,IF(K254=K252,0,1))</f>
        <v>0</v>
      </c>
    </row>
    <row r="255" spans="1:33" ht="12.95" customHeight="1" thickTop="1" thickBot="1">
      <c r="A255" s="2231"/>
      <c r="B255" s="2235"/>
      <c r="C255" s="2238"/>
      <c r="D255" s="2235"/>
      <c r="E255" s="2270"/>
      <c r="F255" s="2241"/>
      <c r="G255" s="2244"/>
      <c r="H255" s="2261"/>
      <c r="I255" s="2241"/>
      <c r="J255" s="2241"/>
      <c r="K255" s="1270"/>
      <c r="L255" s="622"/>
      <c r="M255" s="1271"/>
      <c r="N255" s="1272"/>
      <c r="O255" s="1272"/>
      <c r="P255" s="1273"/>
      <c r="Q255" s="1273"/>
      <c r="R255" s="1273"/>
      <c r="S255" s="1273"/>
      <c r="T255" s="1273"/>
      <c r="U255" s="1273"/>
      <c r="V255" s="1272"/>
      <c r="W255" s="2247"/>
      <c r="X255" s="2247"/>
      <c r="Y255" s="2273"/>
      <c r="Z255" s="2265"/>
      <c r="AA255" s="2258"/>
      <c r="AB255" s="2260"/>
      <c r="AC255" s="72">
        <f>IF(M255=M254,0,IF(M255=M253,0,IF(M255=M252,0,1)))</f>
        <v>0</v>
      </c>
      <c r="AD255" s="72" t="s">
        <v>272</v>
      </c>
      <c r="AE255" s="72" t="str">
        <f t="shared" si="14"/>
        <v>?</v>
      </c>
      <c r="AF255" s="434">
        <f t="shared" si="13"/>
        <v>0</v>
      </c>
      <c r="AG255" s="72">
        <f>IF(K255=K254,0,IF(K255=K253,0,IF(K255=K252,0,1)))</f>
        <v>0</v>
      </c>
    </row>
    <row r="256" spans="1:33" ht="12.95" customHeight="1" thickTop="1" thickBot="1">
      <c r="A256" s="2231"/>
      <c r="B256" s="2235"/>
      <c r="C256" s="2238"/>
      <c r="D256" s="2235"/>
      <c r="E256" s="2270"/>
      <c r="F256" s="2241"/>
      <c r="G256" s="2244"/>
      <c r="H256" s="2261"/>
      <c r="I256" s="2241"/>
      <c r="J256" s="2241"/>
      <c r="K256" s="1270"/>
      <c r="L256" s="622"/>
      <c r="M256" s="1271"/>
      <c r="N256" s="1272"/>
      <c r="O256" s="1272"/>
      <c r="P256" s="1273"/>
      <c r="Q256" s="1273"/>
      <c r="R256" s="1273"/>
      <c r="S256" s="1273"/>
      <c r="T256" s="1273"/>
      <c r="U256" s="1273"/>
      <c r="V256" s="1272"/>
      <c r="W256" s="2247"/>
      <c r="X256" s="2247"/>
      <c r="Y256" s="2273"/>
      <c r="Z256" s="2265"/>
      <c r="AA256" s="2258"/>
      <c r="AB256" s="2260"/>
      <c r="AC256" s="72">
        <f>IF(M256=M255,0,IF(M256=M254,0,IF(M256=M253,0,IF(M256=M252,0,1))))</f>
        <v>0</v>
      </c>
      <c r="AD256" s="72" t="s">
        <v>272</v>
      </c>
      <c r="AE256" s="72" t="str">
        <f t="shared" si="14"/>
        <v>?</v>
      </c>
      <c r="AF256" s="434">
        <f t="shared" si="13"/>
        <v>0</v>
      </c>
      <c r="AG256" s="72">
        <f>IF(K256=K255,0,IF(K256=K254,0,IF(K256=K253,0,IF(K256=K252,0,1))))</f>
        <v>0</v>
      </c>
    </row>
    <row r="257" spans="1:33" ht="12.95" customHeight="1" thickTop="1" thickBot="1">
      <c r="A257" s="2231"/>
      <c r="B257" s="2235"/>
      <c r="C257" s="2238"/>
      <c r="D257" s="2235"/>
      <c r="E257" s="2270"/>
      <c r="F257" s="2241"/>
      <c r="G257" s="2244"/>
      <c r="H257" s="2261"/>
      <c r="I257" s="2241"/>
      <c r="J257" s="2241"/>
      <c r="K257" s="1270"/>
      <c r="L257" s="622"/>
      <c r="M257" s="1271"/>
      <c r="N257" s="1272"/>
      <c r="O257" s="1272"/>
      <c r="P257" s="1273"/>
      <c r="Q257" s="1273"/>
      <c r="R257" s="1273"/>
      <c r="S257" s="1273"/>
      <c r="T257" s="1273"/>
      <c r="U257" s="1273"/>
      <c r="V257" s="1272"/>
      <c r="W257" s="2247"/>
      <c r="X257" s="2247"/>
      <c r="Y257" s="2273"/>
      <c r="Z257" s="2265"/>
      <c r="AA257" s="2258"/>
      <c r="AB257" s="2260"/>
      <c r="AC257" s="72">
        <f>IF(M257=M256,0,IF(M257=M255,0,IF(M257=M254,0,IF(M257=M253,0,IF(M257=M252,0,1)))))</f>
        <v>0</v>
      </c>
      <c r="AD257" s="72" t="s">
        <v>272</v>
      </c>
      <c r="AE257" s="72" t="str">
        <f t="shared" si="14"/>
        <v>?</v>
      </c>
      <c r="AF257" s="434">
        <f t="shared" si="13"/>
        <v>0</v>
      </c>
      <c r="AG257" s="72">
        <f>IF(K257=K256,0,IF(K257=K255,0,IF(K257=K254,0,IF(K257=K253,0,IF(K257=K252,0,1)))))</f>
        <v>0</v>
      </c>
    </row>
    <row r="258" spans="1:33" ht="12.95" customHeight="1" thickTop="1" thickBot="1">
      <c r="A258" s="2231"/>
      <c r="B258" s="2235"/>
      <c r="C258" s="2238"/>
      <c r="D258" s="2235"/>
      <c r="E258" s="2270"/>
      <c r="F258" s="2241"/>
      <c r="G258" s="2244"/>
      <c r="H258" s="2261"/>
      <c r="I258" s="2241"/>
      <c r="J258" s="2241"/>
      <c r="K258" s="1270"/>
      <c r="L258" s="622"/>
      <c r="M258" s="1271"/>
      <c r="N258" s="1272"/>
      <c r="O258" s="1272"/>
      <c r="P258" s="1273"/>
      <c r="Q258" s="1273"/>
      <c r="R258" s="1273"/>
      <c r="S258" s="1273"/>
      <c r="T258" s="1273"/>
      <c r="U258" s="1273"/>
      <c r="V258" s="1272"/>
      <c r="W258" s="2247"/>
      <c r="X258" s="2247"/>
      <c r="Y258" s="2263" t="str">
        <f>IF(Y252&gt;9,"Błąd","")</f>
        <v/>
      </c>
      <c r="Z258" s="2265"/>
      <c r="AA258" s="2258"/>
      <c r="AB258" s="2260"/>
      <c r="AC258" s="72">
        <f>IF(M258=M257,0,IF(M258=M256,0,IF(M258=M255,0,IF(M258=M254,0,IF(M258=M253,0,IF(M258=M252,0,1))))))</f>
        <v>0</v>
      </c>
      <c r="AD258" s="72" t="s">
        <v>272</v>
      </c>
      <c r="AE258" s="72" t="str">
        <f t="shared" si="14"/>
        <v>?</v>
      </c>
      <c r="AF258" s="434">
        <f t="shared" si="13"/>
        <v>0</v>
      </c>
      <c r="AG258" s="72">
        <f>IF(K258=K257,0,IF(K258=K256,0,IF(K258=K255,0,IF(K258=K254,0,IF(K258=K253,0,IF(K258=K252,0,1))))))</f>
        <v>0</v>
      </c>
    </row>
    <row r="259" spans="1:33" ht="12.95" customHeight="1" thickTop="1" thickBot="1">
      <c r="A259" s="2231"/>
      <c r="B259" s="2235"/>
      <c r="C259" s="2238"/>
      <c r="D259" s="2235"/>
      <c r="E259" s="2270"/>
      <c r="F259" s="2241"/>
      <c r="G259" s="2244"/>
      <c r="H259" s="2261"/>
      <c r="I259" s="2241"/>
      <c r="J259" s="2241"/>
      <c r="K259" s="1270"/>
      <c r="L259" s="622"/>
      <c r="M259" s="1271"/>
      <c r="N259" s="1272"/>
      <c r="O259" s="1272"/>
      <c r="P259" s="1273"/>
      <c r="Q259" s="1273"/>
      <c r="R259" s="1273"/>
      <c r="S259" s="1273"/>
      <c r="T259" s="1273"/>
      <c r="U259" s="1273"/>
      <c r="V259" s="1272"/>
      <c r="W259" s="2247"/>
      <c r="X259" s="2247"/>
      <c r="Y259" s="2263"/>
      <c r="Z259" s="2265"/>
      <c r="AA259" s="2258"/>
      <c r="AB259" s="2260"/>
      <c r="AC259" s="72">
        <f>IF(M259=M258,0,IF(M259=M257,0,IF(M259=M256,0,IF(M259=M255,0,IF(M259=M254,0,IF(M259=M253,0,IF(M259=M252,0,1)))))))</f>
        <v>0</v>
      </c>
      <c r="AD259" s="72" t="s">
        <v>272</v>
      </c>
      <c r="AE259" s="72" t="str">
        <f t="shared" si="14"/>
        <v>?</v>
      </c>
      <c r="AF259" s="434">
        <f>AF256</f>
        <v>0</v>
      </c>
      <c r="AG259" s="72">
        <f>IF(K259=K258,0,IF(K259=K257,0,IF(K259=K256,0,IF(K259=K255,0,IF(K259=K254,0,IF(K259=K253,0,IF(K259=K252,0,1)))))))</f>
        <v>0</v>
      </c>
    </row>
    <row r="260" spans="1:33" ht="12.95" customHeight="1" thickTop="1" thickBot="1">
      <c r="A260" s="2231"/>
      <c r="B260" s="2235"/>
      <c r="C260" s="2238"/>
      <c r="D260" s="2235"/>
      <c r="E260" s="2270"/>
      <c r="F260" s="2241"/>
      <c r="G260" s="2244"/>
      <c r="H260" s="2261"/>
      <c r="I260" s="2241"/>
      <c r="J260" s="2241"/>
      <c r="K260" s="1270"/>
      <c r="L260" s="622"/>
      <c r="M260" s="1271"/>
      <c r="N260" s="1272"/>
      <c r="O260" s="1272"/>
      <c r="P260" s="1273"/>
      <c r="Q260" s="1273"/>
      <c r="R260" s="1273"/>
      <c r="S260" s="1273"/>
      <c r="T260" s="1273"/>
      <c r="U260" s="1273"/>
      <c r="V260" s="1272"/>
      <c r="W260" s="2247"/>
      <c r="X260" s="2247"/>
      <c r="Y260" s="2263"/>
      <c r="Z260" s="2265"/>
      <c r="AA260" s="2258"/>
      <c r="AB260" s="2260"/>
      <c r="AC260" s="72">
        <f>IF(M260=M259,0,IF(M260=M258,0,IF(M260=M257,0,IF(M260=M256,0,IF(M260=M255,0,IF(M260=M254,0,IF(M260=M253,0,IF(M260=31,0,1))))))))</f>
        <v>0</v>
      </c>
      <c r="AD260" s="72" t="s">
        <v>272</v>
      </c>
      <c r="AE260" s="72" t="str">
        <f t="shared" si="14"/>
        <v>?</v>
      </c>
      <c r="AF260" s="434">
        <f t="shared" si="13"/>
        <v>0</v>
      </c>
      <c r="AG260" s="72">
        <f>IF(K260=K259,0,IF(K260=K258,0,IF(K260=K257,0,IF(K260=K256,0,IF(K260=K255,0,IF(K260=K254,0,IF(K260=K253,0,IF(K260=K252,0,1))))))))</f>
        <v>0</v>
      </c>
    </row>
    <row r="261" spans="1:33" ht="12.95" customHeight="1" thickTop="1" thickBot="1">
      <c r="A261" s="2231"/>
      <c r="B261" s="2236"/>
      <c r="C261" s="2239"/>
      <c r="D261" s="2236"/>
      <c r="E261" s="2271"/>
      <c r="F261" s="2242"/>
      <c r="G261" s="2245"/>
      <c r="H261" s="2262"/>
      <c r="I261" s="2242"/>
      <c r="J261" s="2242"/>
      <c r="K261" s="1268"/>
      <c r="L261" s="1127"/>
      <c r="M261" s="1269"/>
      <c r="N261" s="1274"/>
      <c r="O261" s="1274"/>
      <c r="P261" s="1275"/>
      <c r="Q261" s="1275"/>
      <c r="R261" s="1275"/>
      <c r="S261" s="1275"/>
      <c r="T261" s="1275"/>
      <c r="U261" s="1275"/>
      <c r="V261" s="1274"/>
      <c r="W261" s="2248"/>
      <c r="X261" s="2248"/>
      <c r="Y261" s="2264"/>
      <c r="Z261" s="2265"/>
      <c r="AA261" s="2259"/>
      <c r="AB261" s="2260"/>
      <c r="AC261" s="72">
        <f>IF(M261=M260,0,IF(M261=M259,0,IF(M261=M258,0,IF(M261=M257,0,IF(M261=M256,0,IF(M261=M255,0,IF(M261=M254,0,IF(M261=M253,0,IF(M261=M252,0,1)))))))))</f>
        <v>0</v>
      </c>
      <c r="AD261" s="72" t="s">
        <v>272</v>
      </c>
      <c r="AE261" s="72" t="str">
        <f t="shared" si="14"/>
        <v>?</v>
      </c>
      <c r="AF261" s="434">
        <f t="shared" si="13"/>
        <v>0</v>
      </c>
      <c r="AG261" s="72">
        <f>IF(K261=K260,0,IF(K261=K259,0,IF(K261=K258,0,IF(K261=K257,0,IF(K261=K256,0,IF(K261=K255,0,IF(K261=K254,0,IF(K261=K253,0,IF(K261=K252,0,1)))))))))</f>
        <v>0</v>
      </c>
    </row>
    <row r="262" spans="1:33" ht="12.95" customHeight="1" thickTop="1" thickBot="1">
      <c r="A262" s="2231"/>
      <c r="B262" s="2234"/>
      <c r="C262" s="2237"/>
      <c r="D262" s="2234"/>
      <c r="E262" s="2269"/>
      <c r="F262" s="2240"/>
      <c r="G262" s="2243"/>
      <c r="H262" s="2276" t="s">
        <v>755</v>
      </c>
      <c r="I262" s="2240"/>
      <c r="J262" s="2240"/>
      <c r="K262" s="295"/>
      <c r="L262" s="622"/>
      <c r="M262" s="508"/>
      <c r="N262" s="111"/>
      <c r="O262" s="111"/>
      <c r="P262" s="16"/>
      <c r="Q262" s="16"/>
      <c r="R262" s="16"/>
      <c r="S262" s="16"/>
      <c r="T262" s="16"/>
      <c r="U262" s="16"/>
      <c r="V262" s="111"/>
      <c r="W262" s="2246">
        <f>SUM(P262:V271)</f>
        <v>0</v>
      </c>
      <c r="X262" s="2246">
        <f>IF(W262&gt;0,18,0)</f>
        <v>0</v>
      </c>
      <c r="Y262" s="2272">
        <f>IF((W262-X262)&gt;=0,W262-X262,0)</f>
        <v>0</v>
      </c>
      <c r="Z262" s="2265">
        <f>IF(W262&lt;X262,W262,X262)/IF(X262=0,1,X262)</f>
        <v>0</v>
      </c>
      <c r="AA262" s="2257" t="str">
        <f>IF(Z262=1,"pe",IF(Z262&gt;0,"ne",""))</f>
        <v/>
      </c>
      <c r="AB262" s="2260"/>
      <c r="AC262" s="72">
        <v>1</v>
      </c>
      <c r="AD262" s="72" t="s">
        <v>272</v>
      </c>
      <c r="AE262" s="72" t="str">
        <f t="shared" ref="AE262:AE315" si="15">$C$1</f>
        <v>?</v>
      </c>
      <c r="AF262" s="434">
        <f>$C262</f>
        <v>0</v>
      </c>
      <c r="AG262" s="26">
        <v>1</v>
      </c>
    </row>
    <row r="263" spans="1:33" ht="12.95" customHeight="1" thickTop="1" thickBot="1">
      <c r="A263" s="2231"/>
      <c r="B263" s="2235"/>
      <c r="C263" s="2238"/>
      <c r="D263" s="2235"/>
      <c r="E263" s="2270"/>
      <c r="F263" s="2241"/>
      <c r="G263" s="2244"/>
      <c r="H263" s="2277"/>
      <c r="I263" s="2241"/>
      <c r="J263" s="2241"/>
      <c r="K263" s="1270"/>
      <c r="L263" s="622"/>
      <c r="M263" s="1271"/>
      <c r="N263" s="1272"/>
      <c r="O263" s="1272"/>
      <c r="P263" s="1273"/>
      <c r="Q263" s="1273"/>
      <c r="R263" s="1273"/>
      <c r="S263" s="1273"/>
      <c r="T263" s="1273"/>
      <c r="U263" s="1273"/>
      <c r="V263" s="1272"/>
      <c r="W263" s="2247"/>
      <c r="X263" s="2247"/>
      <c r="Y263" s="2273"/>
      <c r="Z263" s="2265"/>
      <c r="AA263" s="2258"/>
      <c r="AB263" s="2260"/>
      <c r="AC263" s="72">
        <f>IF(M263=M262,0,1)</f>
        <v>0</v>
      </c>
      <c r="AD263" s="72" t="s">
        <v>272</v>
      </c>
      <c r="AE263" s="72" t="str">
        <f t="shared" si="15"/>
        <v>?</v>
      </c>
      <c r="AF263" s="434">
        <f t="shared" si="13"/>
        <v>0</v>
      </c>
      <c r="AG263" s="72">
        <f>IF(K263=K262,0,1)</f>
        <v>0</v>
      </c>
    </row>
    <row r="264" spans="1:33" ht="12.95" customHeight="1" thickTop="1" thickBot="1">
      <c r="A264" s="2231"/>
      <c r="B264" s="2235"/>
      <c r="C264" s="2238"/>
      <c r="D264" s="2235"/>
      <c r="E264" s="2270"/>
      <c r="F264" s="2241"/>
      <c r="G264" s="2244"/>
      <c r="H264" s="2261"/>
      <c r="I264" s="2241"/>
      <c r="J264" s="2241"/>
      <c r="K264" s="1270"/>
      <c r="L264" s="622"/>
      <c r="M264" s="1271"/>
      <c r="N264" s="1272"/>
      <c r="O264" s="1272"/>
      <c r="P264" s="1273"/>
      <c r="Q264" s="1273"/>
      <c r="R264" s="1273"/>
      <c r="S264" s="1273"/>
      <c r="T264" s="1273"/>
      <c r="U264" s="1273"/>
      <c r="V264" s="1272"/>
      <c r="W264" s="2247"/>
      <c r="X264" s="2247"/>
      <c r="Y264" s="2273"/>
      <c r="Z264" s="2265"/>
      <c r="AA264" s="2258"/>
      <c r="AB264" s="2260"/>
      <c r="AC264" s="72">
        <f>IF(M264=M263,0,IF(M264=M262,0,1))</f>
        <v>0</v>
      </c>
      <c r="AD264" s="72" t="s">
        <v>272</v>
      </c>
      <c r="AE264" s="72" t="str">
        <f t="shared" si="15"/>
        <v>?</v>
      </c>
      <c r="AF264" s="434">
        <f t="shared" si="13"/>
        <v>0</v>
      </c>
      <c r="AG264" s="72">
        <f>IF(K264=K263,0,IF(K264=K262,0,1))</f>
        <v>0</v>
      </c>
    </row>
    <row r="265" spans="1:33" ht="12.95" customHeight="1" thickTop="1" thickBot="1">
      <c r="A265" s="2231"/>
      <c r="B265" s="2235"/>
      <c r="C265" s="2238"/>
      <c r="D265" s="2235"/>
      <c r="E265" s="2270"/>
      <c r="F265" s="2241"/>
      <c r="G265" s="2244"/>
      <c r="H265" s="2261"/>
      <c r="I265" s="2241"/>
      <c r="J265" s="2241"/>
      <c r="K265" s="1270"/>
      <c r="L265" s="622"/>
      <c r="M265" s="1271"/>
      <c r="N265" s="1272"/>
      <c r="O265" s="1272"/>
      <c r="P265" s="1273"/>
      <c r="Q265" s="1273"/>
      <c r="R265" s="1273"/>
      <c r="S265" s="1273"/>
      <c r="T265" s="1273"/>
      <c r="U265" s="1273"/>
      <c r="V265" s="1272"/>
      <c r="W265" s="2247"/>
      <c r="X265" s="2247"/>
      <c r="Y265" s="2273"/>
      <c r="Z265" s="2265"/>
      <c r="AA265" s="2258"/>
      <c r="AB265" s="2260"/>
      <c r="AC265" s="72">
        <f>IF(M265=M264,0,IF(M265=M263,0,IF(M265=M262,0,1)))</f>
        <v>0</v>
      </c>
      <c r="AD265" s="72" t="s">
        <v>272</v>
      </c>
      <c r="AE265" s="72" t="str">
        <f t="shared" si="15"/>
        <v>?</v>
      </c>
      <c r="AF265" s="434">
        <f t="shared" si="13"/>
        <v>0</v>
      </c>
      <c r="AG265" s="72">
        <f>IF(K265=K264,0,IF(K265=K263,0,IF(K265=K262,0,1)))</f>
        <v>0</v>
      </c>
    </row>
    <row r="266" spans="1:33" ht="12.95" customHeight="1" thickTop="1" thickBot="1">
      <c r="A266" s="2231"/>
      <c r="B266" s="2235"/>
      <c r="C266" s="2238"/>
      <c r="D266" s="2235"/>
      <c r="E266" s="2270"/>
      <c r="F266" s="2241"/>
      <c r="G266" s="2244"/>
      <c r="H266" s="2261"/>
      <c r="I266" s="2241"/>
      <c r="J266" s="2241"/>
      <c r="K266" s="1270"/>
      <c r="L266" s="622"/>
      <c r="M266" s="1271"/>
      <c r="N266" s="1272"/>
      <c r="O266" s="1272"/>
      <c r="P266" s="1273"/>
      <c r="Q266" s="1273"/>
      <c r="R266" s="1273"/>
      <c r="S266" s="1273"/>
      <c r="T266" s="1273"/>
      <c r="U266" s="1273"/>
      <c r="V266" s="1272"/>
      <c r="W266" s="2247"/>
      <c r="X266" s="2247"/>
      <c r="Y266" s="2273"/>
      <c r="Z266" s="2265"/>
      <c r="AA266" s="2258"/>
      <c r="AB266" s="2260"/>
      <c r="AC266" s="72">
        <f>IF(M266=M265,0,IF(M266=M264,0,IF(M266=M263,0,IF(M266=M262,0,1))))</f>
        <v>0</v>
      </c>
      <c r="AD266" s="72" t="s">
        <v>272</v>
      </c>
      <c r="AE266" s="72" t="str">
        <f t="shared" si="15"/>
        <v>?</v>
      </c>
      <c r="AF266" s="434">
        <f t="shared" si="13"/>
        <v>0</v>
      </c>
      <c r="AG266" s="72">
        <f>IF(K266=K265,0,IF(K266=K264,0,IF(K266=K263,0,IF(K266=K262,0,1))))</f>
        <v>0</v>
      </c>
    </row>
    <row r="267" spans="1:33" ht="12.95" customHeight="1" thickTop="1" thickBot="1">
      <c r="A267" s="2231"/>
      <c r="B267" s="2235"/>
      <c r="C267" s="2238"/>
      <c r="D267" s="2235"/>
      <c r="E267" s="2270"/>
      <c r="F267" s="2241"/>
      <c r="G267" s="2244"/>
      <c r="H267" s="2261"/>
      <c r="I267" s="2241"/>
      <c r="J267" s="2241"/>
      <c r="K267" s="1270"/>
      <c r="L267" s="622"/>
      <c r="M267" s="1271"/>
      <c r="N267" s="1272"/>
      <c r="O267" s="1272"/>
      <c r="P267" s="1273"/>
      <c r="Q267" s="1273"/>
      <c r="R267" s="1273"/>
      <c r="S267" s="1273"/>
      <c r="T267" s="1273"/>
      <c r="U267" s="1273"/>
      <c r="V267" s="1272"/>
      <c r="W267" s="2247"/>
      <c r="X267" s="2247"/>
      <c r="Y267" s="2273"/>
      <c r="Z267" s="2265"/>
      <c r="AA267" s="2258"/>
      <c r="AB267" s="2260"/>
      <c r="AC267" s="72">
        <f>IF(M267=M266,0,IF(M267=M265,0,IF(M267=M264,0,IF(M267=M263,0,IF(M267=M262,0,1)))))</f>
        <v>0</v>
      </c>
      <c r="AD267" s="72" t="s">
        <v>272</v>
      </c>
      <c r="AE267" s="72" t="str">
        <f t="shared" si="15"/>
        <v>?</v>
      </c>
      <c r="AF267" s="434">
        <f t="shared" si="13"/>
        <v>0</v>
      </c>
      <c r="AG267" s="72">
        <f>IF(K267=K266,0,IF(K267=K265,0,IF(K267=K264,0,IF(K267=K263,0,IF(K267=K262,0,1)))))</f>
        <v>0</v>
      </c>
    </row>
    <row r="268" spans="1:33" ht="12.95" customHeight="1" thickTop="1" thickBot="1">
      <c r="A268" s="2231"/>
      <c r="B268" s="2235"/>
      <c r="C268" s="2238"/>
      <c r="D268" s="2235"/>
      <c r="E268" s="2270"/>
      <c r="F268" s="2241"/>
      <c r="G268" s="2244"/>
      <c r="H268" s="2261"/>
      <c r="I268" s="2241"/>
      <c r="J268" s="2241"/>
      <c r="K268" s="1270"/>
      <c r="L268" s="622"/>
      <c r="M268" s="1271"/>
      <c r="N268" s="1272"/>
      <c r="O268" s="1272"/>
      <c r="P268" s="1273"/>
      <c r="Q268" s="1273"/>
      <c r="R268" s="1273"/>
      <c r="S268" s="1273"/>
      <c r="T268" s="1273"/>
      <c r="U268" s="1273"/>
      <c r="V268" s="1272"/>
      <c r="W268" s="2247"/>
      <c r="X268" s="2247"/>
      <c r="Y268" s="2263" t="str">
        <f>IF(Y262&gt;9,"Błąd","")</f>
        <v/>
      </c>
      <c r="Z268" s="2265"/>
      <c r="AA268" s="2258"/>
      <c r="AB268" s="2260"/>
      <c r="AC268" s="72">
        <f>IF(M268=M267,0,IF(M268=M266,0,IF(M268=M265,0,IF(M268=M264,0,IF(M268=M263,0,IF(M268=M262,0,1))))))</f>
        <v>0</v>
      </c>
      <c r="AD268" s="72" t="s">
        <v>272</v>
      </c>
      <c r="AE268" s="72" t="str">
        <f t="shared" si="15"/>
        <v>?</v>
      </c>
      <c r="AF268" s="434">
        <f t="shared" si="13"/>
        <v>0</v>
      </c>
      <c r="AG268" s="72">
        <f>IF(K268=K267,0,IF(K268=K266,0,IF(K268=K265,0,IF(K268=K264,0,IF(K268=K263,0,IF(K268=K262,0,1))))))</f>
        <v>0</v>
      </c>
    </row>
    <row r="269" spans="1:33" ht="12.95" customHeight="1" thickTop="1" thickBot="1">
      <c r="A269" s="2231"/>
      <c r="B269" s="2235"/>
      <c r="C269" s="2238"/>
      <c r="D269" s="2235"/>
      <c r="E269" s="2270"/>
      <c r="F269" s="2241"/>
      <c r="G269" s="2244"/>
      <c r="H269" s="2261"/>
      <c r="I269" s="2241"/>
      <c r="J269" s="2241"/>
      <c r="K269" s="1270"/>
      <c r="L269" s="622"/>
      <c r="M269" s="1271"/>
      <c r="N269" s="1272"/>
      <c r="O269" s="1272"/>
      <c r="P269" s="1273"/>
      <c r="Q269" s="1273"/>
      <c r="R269" s="1273"/>
      <c r="S269" s="1273"/>
      <c r="T269" s="1273"/>
      <c r="U269" s="1273"/>
      <c r="V269" s="1272"/>
      <c r="W269" s="2247"/>
      <c r="X269" s="2247"/>
      <c r="Y269" s="2263"/>
      <c r="Z269" s="2265"/>
      <c r="AA269" s="2258"/>
      <c r="AB269" s="2260"/>
      <c r="AC269" s="72">
        <f>IF(M269=M268,0,IF(M269=M267,0,IF(M269=M266,0,IF(M269=M265,0,IF(M269=M264,0,IF(M269=M263,0,IF(M269=M262,0,1)))))))</f>
        <v>0</v>
      </c>
      <c r="AD269" s="72" t="s">
        <v>272</v>
      </c>
      <c r="AE269" s="72" t="str">
        <f t="shared" si="15"/>
        <v>?</v>
      </c>
      <c r="AF269" s="434">
        <f>AF266</f>
        <v>0</v>
      </c>
      <c r="AG269" s="72">
        <f>IF(K269=K268,0,IF(K269=K267,0,IF(K269=K266,0,IF(K269=K265,0,IF(K269=K264,0,IF(K269=K263,0,IF(K269=K262,0,1)))))))</f>
        <v>0</v>
      </c>
    </row>
    <row r="270" spans="1:33" ht="12.95" customHeight="1" thickTop="1" thickBot="1">
      <c r="A270" s="2231"/>
      <c r="B270" s="2235"/>
      <c r="C270" s="2238"/>
      <c r="D270" s="2235"/>
      <c r="E270" s="2270"/>
      <c r="F270" s="2241"/>
      <c r="G270" s="2244"/>
      <c r="H270" s="2261"/>
      <c r="I270" s="2241"/>
      <c r="J270" s="2241"/>
      <c r="K270" s="1270"/>
      <c r="L270" s="622"/>
      <c r="M270" s="1271"/>
      <c r="N270" s="1272"/>
      <c r="O270" s="1272"/>
      <c r="P270" s="1273"/>
      <c r="Q270" s="1273"/>
      <c r="R270" s="1273"/>
      <c r="S270" s="1273"/>
      <c r="T270" s="1273"/>
      <c r="U270" s="1273"/>
      <c r="V270" s="1272"/>
      <c r="W270" s="2247"/>
      <c r="X270" s="2247"/>
      <c r="Y270" s="2263"/>
      <c r="Z270" s="2265"/>
      <c r="AA270" s="2258"/>
      <c r="AB270" s="2260"/>
      <c r="AC270" s="72">
        <f>IF(M270=M269,0,IF(M270=M268,0,IF(M270=M267,0,IF(M270=M266,0,IF(M270=M265,0,IF(M270=M264,0,IF(M270=M263,0,IF(M270=31,0,1))))))))</f>
        <v>0</v>
      </c>
      <c r="AD270" s="72" t="s">
        <v>272</v>
      </c>
      <c r="AE270" s="72" t="str">
        <f t="shared" si="15"/>
        <v>?</v>
      </c>
      <c r="AF270" s="434">
        <f t="shared" si="13"/>
        <v>0</v>
      </c>
      <c r="AG270" s="72">
        <f>IF(K270=K269,0,IF(K270=K268,0,IF(K270=K267,0,IF(K270=K266,0,IF(K270=K265,0,IF(K270=K264,0,IF(K270=K263,0,IF(K270=K262,0,1))))))))</f>
        <v>0</v>
      </c>
    </row>
    <row r="271" spans="1:33" ht="12.95" customHeight="1" thickTop="1" thickBot="1">
      <c r="A271" s="2231"/>
      <c r="B271" s="2236"/>
      <c r="C271" s="2239"/>
      <c r="D271" s="2236"/>
      <c r="E271" s="2271"/>
      <c r="F271" s="2242"/>
      <c r="G271" s="2245"/>
      <c r="H271" s="2262"/>
      <c r="I271" s="2242"/>
      <c r="J271" s="2242"/>
      <c r="K271" s="1268"/>
      <c r="L271" s="410"/>
      <c r="M271" s="1269"/>
      <c r="N271" s="1274"/>
      <c r="O271" s="1274"/>
      <c r="P271" s="1275"/>
      <c r="Q271" s="1275"/>
      <c r="R271" s="1275"/>
      <c r="S271" s="1275"/>
      <c r="T271" s="1275"/>
      <c r="U271" s="1275"/>
      <c r="V271" s="1274"/>
      <c r="W271" s="2248"/>
      <c r="X271" s="2248"/>
      <c r="Y271" s="2264"/>
      <c r="Z271" s="2265"/>
      <c r="AA271" s="2259"/>
      <c r="AB271" s="2260"/>
      <c r="AC271" s="72">
        <f>IF(M271=M270,0,IF(M271=M269,0,IF(M271=M268,0,IF(M271=M267,0,IF(M271=M266,0,IF(M271=M265,0,IF(M271=M264,0,IF(M271=M263,0,IF(M271=M262,0,1)))))))))</f>
        <v>0</v>
      </c>
      <c r="AD271" s="72" t="s">
        <v>272</v>
      </c>
      <c r="AE271" s="72" t="str">
        <f t="shared" si="15"/>
        <v>?</v>
      </c>
      <c r="AF271" s="434">
        <f t="shared" si="13"/>
        <v>0</v>
      </c>
      <c r="AG271" s="72">
        <f>IF(K271=K270,0,IF(K271=K269,0,IF(K271=K268,0,IF(K271=K267,0,IF(K271=K266,0,IF(K271=K265,0,IF(K271=K264,0,IF(K271=K263,0,IF(K271=K262,0,1)))))))))</f>
        <v>0</v>
      </c>
    </row>
    <row r="272" spans="1:33" ht="12.95" customHeight="1" thickTop="1" thickBot="1">
      <c r="A272" s="2231"/>
      <c r="B272" s="2234"/>
      <c r="C272" s="2237"/>
      <c r="D272" s="2234"/>
      <c r="E272" s="2269"/>
      <c r="F272" s="2240"/>
      <c r="G272" s="2243"/>
      <c r="H272" s="2276" t="s">
        <v>755</v>
      </c>
      <c r="I272" s="2240"/>
      <c r="J272" s="2240"/>
      <c r="K272" s="295"/>
      <c r="L272" s="408"/>
      <c r="M272" s="508"/>
      <c r="N272" s="111"/>
      <c r="O272" s="111"/>
      <c r="P272" s="16"/>
      <c r="Q272" s="16"/>
      <c r="R272" s="16"/>
      <c r="S272" s="16"/>
      <c r="T272" s="16"/>
      <c r="U272" s="16"/>
      <c r="V272" s="111"/>
      <c r="W272" s="2246">
        <f>SUM(P272:V281)</f>
        <v>0</v>
      </c>
      <c r="X272" s="2246">
        <f>IF(W272&gt;0,18,0)</f>
        <v>0</v>
      </c>
      <c r="Y272" s="2272">
        <f>IF((W272-X272)&gt;=0,W272-X272,0)</f>
        <v>0</v>
      </c>
      <c r="Z272" s="2265">
        <f>IF(W272&lt;X272,W272,X272)/IF(X272=0,1,X272)</f>
        <v>0</v>
      </c>
      <c r="AA272" s="2257" t="str">
        <f>IF(Z272=1,"pe",IF(Z272&gt;0,"ne",""))</f>
        <v/>
      </c>
      <c r="AB272" s="2260"/>
      <c r="AC272" s="72">
        <v>1</v>
      </c>
      <c r="AD272" s="72" t="s">
        <v>272</v>
      </c>
      <c r="AE272" s="72" t="str">
        <f t="shared" si="15"/>
        <v>?</v>
      </c>
      <c r="AF272" s="434">
        <f>$C272</f>
        <v>0</v>
      </c>
      <c r="AG272" s="26">
        <v>1</v>
      </c>
    </row>
    <row r="273" spans="1:33" ht="12.95" customHeight="1" thickTop="1" thickBot="1">
      <c r="A273" s="2231"/>
      <c r="B273" s="2235"/>
      <c r="C273" s="2238"/>
      <c r="D273" s="2235"/>
      <c r="E273" s="2270"/>
      <c r="F273" s="2241"/>
      <c r="G273" s="2244"/>
      <c r="H273" s="2277"/>
      <c r="I273" s="2241"/>
      <c r="J273" s="2241"/>
      <c r="K273" s="1270"/>
      <c r="L273" s="622"/>
      <c r="M273" s="1271"/>
      <c r="N273" s="1272"/>
      <c r="O273" s="1272"/>
      <c r="P273" s="1273"/>
      <c r="Q273" s="1273"/>
      <c r="R273" s="1273"/>
      <c r="S273" s="1273"/>
      <c r="T273" s="1273"/>
      <c r="U273" s="1273"/>
      <c r="V273" s="1272"/>
      <c r="W273" s="2247"/>
      <c r="X273" s="2247"/>
      <c r="Y273" s="2273"/>
      <c r="Z273" s="2265"/>
      <c r="AA273" s="2258"/>
      <c r="AB273" s="2260"/>
      <c r="AC273" s="72">
        <f>IF(M273=M272,0,1)</f>
        <v>0</v>
      </c>
      <c r="AD273" s="72" t="s">
        <v>272</v>
      </c>
      <c r="AE273" s="72" t="str">
        <f t="shared" si="15"/>
        <v>?</v>
      </c>
      <c r="AF273" s="434">
        <f t="shared" si="13"/>
        <v>0</v>
      </c>
      <c r="AG273" s="72">
        <f>IF(K273=K272,0,1)</f>
        <v>0</v>
      </c>
    </row>
    <row r="274" spans="1:33" ht="12.95" customHeight="1" thickTop="1" thickBot="1">
      <c r="A274" s="2231"/>
      <c r="B274" s="2235"/>
      <c r="C274" s="2238"/>
      <c r="D274" s="2235"/>
      <c r="E274" s="2270"/>
      <c r="F274" s="2241"/>
      <c r="G274" s="2244"/>
      <c r="H274" s="2261"/>
      <c r="I274" s="2241"/>
      <c r="J274" s="2241"/>
      <c r="K274" s="1270"/>
      <c r="L274" s="622"/>
      <c r="M274" s="1271"/>
      <c r="N274" s="1272"/>
      <c r="O274" s="1272"/>
      <c r="P274" s="1273"/>
      <c r="Q274" s="1273"/>
      <c r="R274" s="1273"/>
      <c r="S274" s="1273"/>
      <c r="T274" s="1273"/>
      <c r="U274" s="1273"/>
      <c r="V274" s="1272"/>
      <c r="W274" s="2247"/>
      <c r="X274" s="2247"/>
      <c r="Y274" s="2273"/>
      <c r="Z274" s="2265"/>
      <c r="AA274" s="2258"/>
      <c r="AB274" s="2260"/>
      <c r="AC274" s="72">
        <f>IF(M274=M273,0,IF(M274=M272,0,1))</f>
        <v>0</v>
      </c>
      <c r="AD274" s="72" t="s">
        <v>272</v>
      </c>
      <c r="AE274" s="72" t="str">
        <f t="shared" si="15"/>
        <v>?</v>
      </c>
      <c r="AF274" s="434">
        <f t="shared" si="13"/>
        <v>0</v>
      </c>
      <c r="AG274" s="72">
        <f>IF(K274=K273,0,IF(K274=K272,0,1))</f>
        <v>0</v>
      </c>
    </row>
    <row r="275" spans="1:33" ht="12.95" customHeight="1" thickTop="1" thickBot="1">
      <c r="A275" s="2231"/>
      <c r="B275" s="2235"/>
      <c r="C275" s="2238"/>
      <c r="D275" s="2235"/>
      <c r="E275" s="2270"/>
      <c r="F275" s="2241"/>
      <c r="G275" s="2244"/>
      <c r="H275" s="2261"/>
      <c r="I275" s="2241"/>
      <c r="J275" s="2241"/>
      <c r="K275" s="1270"/>
      <c r="L275" s="622"/>
      <c r="M275" s="1271"/>
      <c r="N275" s="1272"/>
      <c r="O275" s="1272"/>
      <c r="P275" s="1273"/>
      <c r="Q275" s="1273"/>
      <c r="R275" s="1273"/>
      <c r="S275" s="1273"/>
      <c r="T275" s="1273"/>
      <c r="U275" s="1273"/>
      <c r="V275" s="1272"/>
      <c r="W275" s="2247"/>
      <c r="X275" s="2247"/>
      <c r="Y275" s="2273"/>
      <c r="Z275" s="2265"/>
      <c r="AA275" s="2258"/>
      <c r="AB275" s="2260"/>
      <c r="AC275" s="72">
        <f>IF(M275=M274,0,IF(M275=M273,0,IF(M275=M272,0,1)))</f>
        <v>0</v>
      </c>
      <c r="AD275" s="72" t="s">
        <v>272</v>
      </c>
      <c r="AE275" s="72" t="str">
        <f t="shared" si="15"/>
        <v>?</v>
      </c>
      <c r="AF275" s="434">
        <f t="shared" si="13"/>
        <v>0</v>
      </c>
      <c r="AG275" s="72">
        <f>IF(K275=K274,0,IF(K275=K273,0,IF(K275=K272,0,1)))</f>
        <v>0</v>
      </c>
    </row>
    <row r="276" spans="1:33" ht="12.95" customHeight="1" thickTop="1" thickBot="1">
      <c r="A276" s="2231"/>
      <c r="B276" s="2235"/>
      <c r="C276" s="2238"/>
      <c r="D276" s="2235"/>
      <c r="E276" s="2270"/>
      <c r="F276" s="2241"/>
      <c r="G276" s="2244"/>
      <c r="H276" s="2261"/>
      <c r="I276" s="2241"/>
      <c r="J276" s="2241"/>
      <c r="K276" s="1270"/>
      <c r="L276" s="622"/>
      <c r="M276" s="1271"/>
      <c r="N276" s="1272"/>
      <c r="O276" s="1272"/>
      <c r="P276" s="1273"/>
      <c r="Q276" s="1273"/>
      <c r="R276" s="1273"/>
      <c r="S276" s="1273"/>
      <c r="T276" s="1273"/>
      <c r="U276" s="1273"/>
      <c r="V276" s="1272"/>
      <c r="W276" s="2247"/>
      <c r="X276" s="2247"/>
      <c r="Y276" s="2273"/>
      <c r="Z276" s="2265"/>
      <c r="AA276" s="2258"/>
      <c r="AB276" s="2260"/>
      <c r="AC276" s="72">
        <f>IF(M276=M275,0,IF(M276=M274,0,IF(M276=M273,0,IF(M276=M272,0,1))))</f>
        <v>0</v>
      </c>
      <c r="AD276" s="72" t="s">
        <v>272</v>
      </c>
      <c r="AE276" s="72" t="str">
        <f t="shared" si="15"/>
        <v>?</v>
      </c>
      <c r="AF276" s="434">
        <f t="shared" si="13"/>
        <v>0</v>
      </c>
      <c r="AG276" s="72">
        <f>IF(K276=K275,0,IF(K276=K274,0,IF(K276=K273,0,IF(K276=K272,0,1))))</f>
        <v>0</v>
      </c>
    </row>
    <row r="277" spans="1:33" ht="12.95" customHeight="1" thickTop="1" thickBot="1">
      <c r="A277" s="2231"/>
      <c r="B277" s="2235"/>
      <c r="C277" s="2238"/>
      <c r="D277" s="2235"/>
      <c r="E277" s="2270"/>
      <c r="F277" s="2241"/>
      <c r="G277" s="2244"/>
      <c r="H277" s="2261"/>
      <c r="I277" s="2241"/>
      <c r="J277" s="2241"/>
      <c r="K277" s="1270"/>
      <c r="L277" s="622"/>
      <c r="M277" s="1271"/>
      <c r="N277" s="1272"/>
      <c r="O277" s="1272"/>
      <c r="P277" s="1273"/>
      <c r="Q277" s="1273"/>
      <c r="R277" s="1273"/>
      <c r="S277" s="1273"/>
      <c r="T277" s="1273"/>
      <c r="U277" s="1273"/>
      <c r="V277" s="1272"/>
      <c r="W277" s="2247"/>
      <c r="X277" s="2247"/>
      <c r="Y277" s="2273"/>
      <c r="Z277" s="2265"/>
      <c r="AA277" s="2258"/>
      <c r="AB277" s="2260"/>
      <c r="AC277" s="72">
        <f>IF(M277=M276,0,IF(M277=M275,0,IF(M277=M274,0,IF(M277=M273,0,IF(M277=M272,0,1)))))</f>
        <v>0</v>
      </c>
      <c r="AD277" s="72" t="s">
        <v>272</v>
      </c>
      <c r="AE277" s="72" t="str">
        <f t="shared" si="15"/>
        <v>?</v>
      </c>
      <c r="AF277" s="434">
        <f t="shared" si="13"/>
        <v>0</v>
      </c>
      <c r="AG277" s="72">
        <f>IF(K277=K276,0,IF(K277=K275,0,IF(K277=K274,0,IF(K277=K273,0,IF(K277=K272,0,1)))))</f>
        <v>0</v>
      </c>
    </row>
    <row r="278" spans="1:33" ht="12.95" customHeight="1" thickTop="1" thickBot="1">
      <c r="A278" s="2231"/>
      <c r="B278" s="2235"/>
      <c r="C278" s="2238"/>
      <c r="D278" s="2235"/>
      <c r="E278" s="2270"/>
      <c r="F278" s="2241"/>
      <c r="G278" s="2244"/>
      <c r="H278" s="2261"/>
      <c r="I278" s="2241"/>
      <c r="J278" s="2241"/>
      <c r="K278" s="1270"/>
      <c r="L278" s="622"/>
      <c r="M278" s="1271"/>
      <c r="N278" s="1272"/>
      <c r="O278" s="1272"/>
      <c r="P278" s="1273"/>
      <c r="Q278" s="1273"/>
      <c r="R278" s="1273"/>
      <c r="S278" s="1273"/>
      <c r="T278" s="1273"/>
      <c r="U278" s="1273"/>
      <c r="V278" s="1272"/>
      <c r="W278" s="2247"/>
      <c r="X278" s="2247"/>
      <c r="Y278" s="2263" t="str">
        <f>IF(Y272&gt;9,"Błąd","")</f>
        <v/>
      </c>
      <c r="Z278" s="2265"/>
      <c r="AA278" s="2258"/>
      <c r="AB278" s="2260"/>
      <c r="AC278" s="72">
        <f>IF(M278=M277,0,IF(M278=M276,0,IF(M278=M275,0,IF(M278=M274,0,IF(M278=M273,0,IF(M278=M272,0,1))))))</f>
        <v>0</v>
      </c>
      <c r="AD278" s="72" t="s">
        <v>272</v>
      </c>
      <c r="AE278" s="72" t="str">
        <f t="shared" si="15"/>
        <v>?</v>
      </c>
      <c r="AF278" s="434">
        <f t="shared" si="13"/>
        <v>0</v>
      </c>
      <c r="AG278" s="72">
        <f>IF(K278=K277,0,IF(K278=K276,0,IF(K278=K275,0,IF(K278=K274,0,IF(K278=K273,0,IF(K278=K272,0,1))))))</f>
        <v>0</v>
      </c>
    </row>
    <row r="279" spans="1:33" ht="12.95" customHeight="1" thickTop="1" thickBot="1">
      <c r="A279" s="2231"/>
      <c r="B279" s="2235"/>
      <c r="C279" s="2238"/>
      <c r="D279" s="2235"/>
      <c r="E279" s="2270"/>
      <c r="F279" s="2241"/>
      <c r="G279" s="2244"/>
      <c r="H279" s="2261"/>
      <c r="I279" s="2241"/>
      <c r="J279" s="2241"/>
      <c r="K279" s="1270"/>
      <c r="L279" s="622"/>
      <c r="M279" s="1271"/>
      <c r="N279" s="1272"/>
      <c r="O279" s="1272"/>
      <c r="P279" s="1273"/>
      <c r="Q279" s="1273"/>
      <c r="R279" s="1273"/>
      <c r="S279" s="1273"/>
      <c r="T279" s="1273"/>
      <c r="U279" s="1273"/>
      <c r="V279" s="1272"/>
      <c r="W279" s="2247"/>
      <c r="X279" s="2247"/>
      <c r="Y279" s="2263"/>
      <c r="Z279" s="2265"/>
      <c r="AA279" s="2258"/>
      <c r="AB279" s="2260"/>
      <c r="AC279" s="72">
        <f>IF(M279=M278,0,IF(M279=M277,0,IF(M279=M276,0,IF(M279=M275,0,IF(M279=M274,0,IF(M279=M273,0,IF(M279=M272,0,1)))))))</f>
        <v>0</v>
      </c>
      <c r="AD279" s="72" t="s">
        <v>272</v>
      </c>
      <c r="AE279" s="72" t="str">
        <f t="shared" si="15"/>
        <v>?</v>
      </c>
      <c r="AF279" s="434">
        <f>AF276</f>
        <v>0</v>
      </c>
      <c r="AG279" s="72">
        <f>IF(K279=K278,0,IF(K279=K277,0,IF(K279=K276,0,IF(K279=K275,0,IF(K279=K274,0,IF(K279=K273,0,IF(K279=K272,0,1)))))))</f>
        <v>0</v>
      </c>
    </row>
    <row r="280" spans="1:33" ht="12.95" customHeight="1" thickTop="1" thickBot="1">
      <c r="A280" s="2231"/>
      <c r="B280" s="2235"/>
      <c r="C280" s="2238"/>
      <c r="D280" s="2235"/>
      <c r="E280" s="2270"/>
      <c r="F280" s="2241"/>
      <c r="G280" s="2244"/>
      <c r="H280" s="2261"/>
      <c r="I280" s="2241"/>
      <c r="J280" s="2241"/>
      <c r="K280" s="1270"/>
      <c r="L280" s="622"/>
      <c r="M280" s="1271"/>
      <c r="N280" s="1272"/>
      <c r="O280" s="1272"/>
      <c r="P280" s="1273"/>
      <c r="Q280" s="1273"/>
      <c r="R280" s="1273"/>
      <c r="S280" s="1273"/>
      <c r="T280" s="1273"/>
      <c r="U280" s="1273"/>
      <c r="V280" s="1272"/>
      <c r="W280" s="2247"/>
      <c r="X280" s="2247"/>
      <c r="Y280" s="2263"/>
      <c r="Z280" s="2265"/>
      <c r="AA280" s="2258"/>
      <c r="AB280" s="2260"/>
      <c r="AC280" s="72">
        <f>IF(M280=M279,0,IF(M280=M278,0,IF(M280=M277,0,IF(M280=M276,0,IF(M280=M275,0,IF(M280=M274,0,IF(M280=M273,0,IF(M280=31,0,1))))))))</f>
        <v>0</v>
      </c>
      <c r="AD280" s="72" t="s">
        <v>272</v>
      </c>
      <c r="AE280" s="72" t="str">
        <f t="shared" si="15"/>
        <v>?</v>
      </c>
      <c r="AF280" s="434">
        <f t="shared" si="13"/>
        <v>0</v>
      </c>
      <c r="AG280" s="72">
        <f>IF(K280=K279,0,IF(K280=K278,0,IF(K280=K277,0,IF(K280=K276,0,IF(K280=K275,0,IF(K280=K274,0,IF(K280=K273,0,IF(K280=K272,0,1))))))))</f>
        <v>0</v>
      </c>
    </row>
    <row r="281" spans="1:33" ht="12.95" customHeight="1" thickTop="1" thickBot="1">
      <c r="A281" s="2231"/>
      <c r="B281" s="2236"/>
      <c r="C281" s="2239"/>
      <c r="D281" s="2236"/>
      <c r="E281" s="2271"/>
      <c r="F281" s="2242"/>
      <c r="G281" s="2245"/>
      <c r="H281" s="2262"/>
      <c r="I281" s="2242"/>
      <c r="J281" s="2242"/>
      <c r="K281" s="1268"/>
      <c r="L281" s="410"/>
      <c r="M281" s="1269"/>
      <c r="N281" s="1274"/>
      <c r="O281" s="1274"/>
      <c r="P281" s="1275"/>
      <c r="Q281" s="1275"/>
      <c r="R281" s="1275"/>
      <c r="S281" s="1275"/>
      <c r="T281" s="1275"/>
      <c r="U281" s="1275"/>
      <c r="V281" s="1274"/>
      <c r="W281" s="2248"/>
      <c r="X281" s="2248"/>
      <c r="Y281" s="2264"/>
      <c r="Z281" s="2265"/>
      <c r="AA281" s="2259"/>
      <c r="AB281" s="2260"/>
      <c r="AC281" s="72">
        <f>IF(M281=M280,0,IF(M281=M279,0,IF(M281=M278,0,IF(M281=M277,0,IF(M281=M276,0,IF(M281=M275,0,IF(M281=M274,0,IF(M281=M273,0,IF(M281=M272,0,1)))))))))</f>
        <v>0</v>
      </c>
      <c r="AD281" s="72" t="s">
        <v>272</v>
      </c>
      <c r="AE281" s="72" t="str">
        <f t="shared" si="15"/>
        <v>?</v>
      </c>
      <c r="AF281" s="434">
        <f t="shared" si="13"/>
        <v>0</v>
      </c>
      <c r="AG281" s="72">
        <f>IF(K281=K280,0,IF(K281=K279,0,IF(K281=K278,0,IF(K281=K277,0,IF(K281=K276,0,IF(K281=K275,0,IF(K281=K274,0,IF(K281=K273,0,IF(K281=K272,0,1)))))))))</f>
        <v>0</v>
      </c>
    </row>
    <row r="282" spans="1:33" ht="12.95" customHeight="1" thickTop="1" thickBot="1">
      <c r="A282" s="2231"/>
      <c r="B282" s="2234"/>
      <c r="C282" s="2237"/>
      <c r="D282" s="2234"/>
      <c r="E282" s="2269"/>
      <c r="F282" s="2240"/>
      <c r="G282" s="2243"/>
      <c r="H282" s="2276" t="s">
        <v>755</v>
      </c>
      <c r="I282" s="2240"/>
      <c r="J282" s="2240"/>
      <c r="K282" s="295"/>
      <c r="L282" s="408"/>
      <c r="M282" s="508"/>
      <c r="N282" s="111"/>
      <c r="O282" s="111"/>
      <c r="P282" s="16"/>
      <c r="Q282" s="16"/>
      <c r="R282" s="16"/>
      <c r="S282" s="16"/>
      <c r="T282" s="16"/>
      <c r="U282" s="16"/>
      <c r="V282" s="111"/>
      <c r="W282" s="2246">
        <f>SUM(P282:V291)</f>
        <v>0</v>
      </c>
      <c r="X282" s="2246">
        <f>IF(W282&gt;0,18,0)</f>
        <v>0</v>
      </c>
      <c r="Y282" s="2272">
        <f>IF((W282-X282)&gt;=0,W282-X282,0)</f>
        <v>0</v>
      </c>
      <c r="Z282" s="2265">
        <f>IF(W282&lt;X282,W282,X282)/IF(X282=0,1,X282)</f>
        <v>0</v>
      </c>
      <c r="AA282" s="2257" t="str">
        <f>IF(Z282=1,"pe",IF(Z282&gt;0,"ne",""))</f>
        <v/>
      </c>
      <c r="AB282" s="2260"/>
      <c r="AC282" s="72">
        <v>1</v>
      </c>
      <c r="AD282" s="72" t="s">
        <v>272</v>
      </c>
      <c r="AE282" s="72" t="str">
        <f t="shared" si="15"/>
        <v>?</v>
      </c>
      <c r="AF282" s="434">
        <f>$C282</f>
        <v>0</v>
      </c>
      <c r="AG282" s="26">
        <v>1</v>
      </c>
    </row>
    <row r="283" spans="1:33" ht="12.95" customHeight="1" thickTop="1" thickBot="1">
      <c r="A283" s="2231"/>
      <c r="B283" s="2235"/>
      <c r="C283" s="2238"/>
      <c r="D283" s="2235"/>
      <c r="E283" s="2270"/>
      <c r="F283" s="2241"/>
      <c r="G283" s="2244"/>
      <c r="H283" s="2277"/>
      <c r="I283" s="2241"/>
      <c r="J283" s="2241"/>
      <c r="K283" s="1270"/>
      <c r="L283" s="622"/>
      <c r="M283" s="1271"/>
      <c r="N283" s="1272"/>
      <c r="O283" s="1272"/>
      <c r="P283" s="1273"/>
      <c r="Q283" s="1273"/>
      <c r="R283" s="1273"/>
      <c r="S283" s="1273"/>
      <c r="T283" s="1273"/>
      <c r="U283" s="1273"/>
      <c r="V283" s="1272"/>
      <c r="W283" s="2247"/>
      <c r="X283" s="2247"/>
      <c r="Y283" s="2273"/>
      <c r="Z283" s="2265"/>
      <c r="AA283" s="2258"/>
      <c r="AB283" s="2260"/>
      <c r="AC283" s="72">
        <f>IF(M283=M282,0,1)</f>
        <v>0</v>
      </c>
      <c r="AD283" s="72" t="s">
        <v>272</v>
      </c>
      <c r="AE283" s="72" t="str">
        <f t="shared" si="15"/>
        <v>?</v>
      </c>
      <c r="AF283" s="434">
        <f t="shared" si="13"/>
        <v>0</v>
      </c>
      <c r="AG283" s="72">
        <f>IF(K283=K282,0,1)</f>
        <v>0</v>
      </c>
    </row>
    <row r="284" spans="1:33" ht="12.95" customHeight="1" thickTop="1" thickBot="1">
      <c r="A284" s="2231"/>
      <c r="B284" s="2235"/>
      <c r="C284" s="2238"/>
      <c r="D284" s="2235"/>
      <c r="E284" s="2270"/>
      <c r="F284" s="2241"/>
      <c r="G284" s="2244"/>
      <c r="H284" s="2261"/>
      <c r="I284" s="2241"/>
      <c r="J284" s="2241"/>
      <c r="K284" s="1270"/>
      <c r="L284" s="622"/>
      <c r="M284" s="1271"/>
      <c r="N284" s="1272"/>
      <c r="O284" s="1272"/>
      <c r="P284" s="1273"/>
      <c r="Q284" s="1273"/>
      <c r="R284" s="1273"/>
      <c r="S284" s="1273"/>
      <c r="T284" s="1273"/>
      <c r="U284" s="1273"/>
      <c r="V284" s="1272"/>
      <c r="W284" s="2247"/>
      <c r="X284" s="2247"/>
      <c r="Y284" s="2273"/>
      <c r="Z284" s="2265"/>
      <c r="AA284" s="2258"/>
      <c r="AB284" s="2260"/>
      <c r="AC284" s="72">
        <f>IF(M284=M283,0,IF(M284=M282,0,1))</f>
        <v>0</v>
      </c>
      <c r="AD284" s="72" t="s">
        <v>272</v>
      </c>
      <c r="AE284" s="72" t="str">
        <f t="shared" si="15"/>
        <v>?</v>
      </c>
      <c r="AF284" s="434">
        <f t="shared" si="13"/>
        <v>0</v>
      </c>
      <c r="AG284" s="72">
        <f>IF(K284=K283,0,IF(K284=K282,0,1))</f>
        <v>0</v>
      </c>
    </row>
    <row r="285" spans="1:33" ht="12.95" customHeight="1" thickTop="1" thickBot="1">
      <c r="A285" s="2231"/>
      <c r="B285" s="2235"/>
      <c r="C285" s="2238"/>
      <c r="D285" s="2235"/>
      <c r="E285" s="2270"/>
      <c r="F285" s="2241"/>
      <c r="G285" s="2244"/>
      <c r="H285" s="2261"/>
      <c r="I285" s="2241"/>
      <c r="J285" s="2241"/>
      <c r="K285" s="1270"/>
      <c r="L285" s="622"/>
      <c r="M285" s="1271"/>
      <c r="N285" s="1272"/>
      <c r="O285" s="1272"/>
      <c r="P285" s="1273"/>
      <c r="Q285" s="1273"/>
      <c r="R285" s="1273"/>
      <c r="S285" s="1273"/>
      <c r="T285" s="1273"/>
      <c r="U285" s="1273"/>
      <c r="V285" s="1272"/>
      <c r="W285" s="2247"/>
      <c r="X285" s="2247"/>
      <c r="Y285" s="2273"/>
      <c r="Z285" s="2265"/>
      <c r="AA285" s="2258"/>
      <c r="AB285" s="2260"/>
      <c r="AC285" s="72">
        <f>IF(M285=M284,0,IF(M285=M283,0,IF(M285=M282,0,1)))</f>
        <v>0</v>
      </c>
      <c r="AD285" s="72" t="s">
        <v>272</v>
      </c>
      <c r="AE285" s="72" t="str">
        <f t="shared" si="15"/>
        <v>?</v>
      </c>
      <c r="AF285" s="434">
        <f t="shared" si="13"/>
        <v>0</v>
      </c>
      <c r="AG285" s="72">
        <f>IF(K285=K284,0,IF(K285=K283,0,IF(K285=K282,0,1)))</f>
        <v>0</v>
      </c>
    </row>
    <row r="286" spans="1:33" ht="12.95" customHeight="1" thickTop="1" thickBot="1">
      <c r="A286" s="2231"/>
      <c r="B286" s="2235"/>
      <c r="C286" s="2238"/>
      <c r="D286" s="2235"/>
      <c r="E286" s="2270"/>
      <c r="F286" s="2241"/>
      <c r="G286" s="2244"/>
      <c r="H286" s="2261"/>
      <c r="I286" s="2241"/>
      <c r="J286" s="2241"/>
      <c r="K286" s="1270"/>
      <c r="L286" s="622"/>
      <c r="M286" s="1271"/>
      <c r="N286" s="1272"/>
      <c r="O286" s="1272"/>
      <c r="P286" s="1273"/>
      <c r="Q286" s="1273"/>
      <c r="R286" s="1273"/>
      <c r="S286" s="1273"/>
      <c r="T286" s="1273"/>
      <c r="U286" s="1273"/>
      <c r="V286" s="1272"/>
      <c r="W286" s="2247"/>
      <c r="X286" s="2247"/>
      <c r="Y286" s="2273"/>
      <c r="Z286" s="2265"/>
      <c r="AA286" s="2258"/>
      <c r="AB286" s="2260"/>
      <c r="AC286" s="72">
        <f>IF(M286=M285,0,IF(M286=M284,0,IF(M286=M283,0,IF(M286=M282,0,1))))</f>
        <v>0</v>
      </c>
      <c r="AD286" s="72" t="s">
        <v>272</v>
      </c>
      <c r="AE286" s="72" t="str">
        <f t="shared" si="15"/>
        <v>?</v>
      </c>
      <c r="AF286" s="434">
        <f t="shared" si="13"/>
        <v>0</v>
      </c>
      <c r="AG286" s="72">
        <f>IF(K286=K285,0,IF(K286=K284,0,IF(K286=K283,0,IF(K286=K282,0,1))))</f>
        <v>0</v>
      </c>
    </row>
    <row r="287" spans="1:33" ht="12.95" customHeight="1" thickTop="1" thickBot="1">
      <c r="A287" s="2231"/>
      <c r="B287" s="2235"/>
      <c r="C287" s="2238"/>
      <c r="D287" s="2235"/>
      <c r="E287" s="2270"/>
      <c r="F287" s="2241"/>
      <c r="G287" s="2244"/>
      <c r="H287" s="2261"/>
      <c r="I287" s="2241"/>
      <c r="J287" s="2241"/>
      <c r="K287" s="1270"/>
      <c r="L287" s="622"/>
      <c r="M287" s="1271"/>
      <c r="N287" s="1272"/>
      <c r="O287" s="1272"/>
      <c r="P287" s="1273"/>
      <c r="Q287" s="1273"/>
      <c r="R287" s="1273"/>
      <c r="S287" s="1273"/>
      <c r="T287" s="1273"/>
      <c r="U287" s="1273"/>
      <c r="V287" s="1272"/>
      <c r="W287" s="2247"/>
      <c r="X287" s="2247"/>
      <c r="Y287" s="2273"/>
      <c r="Z287" s="2265"/>
      <c r="AA287" s="2258"/>
      <c r="AB287" s="2260"/>
      <c r="AC287" s="72">
        <f>IF(M287=M286,0,IF(M287=M285,0,IF(M287=M284,0,IF(M287=M283,0,IF(M287=M282,0,1)))))</f>
        <v>0</v>
      </c>
      <c r="AD287" s="72" t="s">
        <v>272</v>
      </c>
      <c r="AE287" s="72" t="str">
        <f t="shared" si="15"/>
        <v>?</v>
      </c>
      <c r="AF287" s="434">
        <f t="shared" si="13"/>
        <v>0</v>
      </c>
      <c r="AG287" s="72">
        <f>IF(K287=K286,0,IF(K287=K285,0,IF(K287=K284,0,IF(K287=K283,0,IF(K287=K282,0,1)))))</f>
        <v>0</v>
      </c>
    </row>
    <row r="288" spans="1:33" ht="12.95" customHeight="1" thickTop="1" thickBot="1">
      <c r="A288" s="2231"/>
      <c r="B288" s="2235"/>
      <c r="C288" s="2238"/>
      <c r="D288" s="2235"/>
      <c r="E288" s="2270"/>
      <c r="F288" s="2241"/>
      <c r="G288" s="2244"/>
      <c r="H288" s="2261"/>
      <c r="I288" s="2241"/>
      <c r="J288" s="2241"/>
      <c r="K288" s="1270"/>
      <c r="L288" s="622"/>
      <c r="M288" s="1271"/>
      <c r="N288" s="1272"/>
      <c r="O288" s="1272"/>
      <c r="P288" s="1273"/>
      <c r="Q288" s="1273"/>
      <c r="R288" s="1273"/>
      <c r="S288" s="1273"/>
      <c r="T288" s="1273"/>
      <c r="U288" s="1273"/>
      <c r="V288" s="1272"/>
      <c r="W288" s="2247"/>
      <c r="X288" s="2247"/>
      <c r="Y288" s="2263" t="str">
        <f>IF(Y282&gt;9,"Błąd","")</f>
        <v/>
      </c>
      <c r="Z288" s="2265"/>
      <c r="AA288" s="2258"/>
      <c r="AB288" s="2260"/>
      <c r="AC288" s="72">
        <f>IF(M288=M287,0,IF(M288=M286,0,IF(M288=M285,0,IF(M288=M284,0,IF(M288=M283,0,IF(M288=M282,0,1))))))</f>
        <v>0</v>
      </c>
      <c r="AD288" s="72" t="s">
        <v>272</v>
      </c>
      <c r="AE288" s="72" t="str">
        <f t="shared" si="15"/>
        <v>?</v>
      </c>
      <c r="AF288" s="434">
        <f t="shared" si="13"/>
        <v>0</v>
      </c>
      <c r="AG288" s="72">
        <f>IF(K288=K287,0,IF(K288=K286,0,IF(K288=K285,0,IF(K288=K284,0,IF(K288=K283,0,IF(K288=K282,0,1))))))</f>
        <v>0</v>
      </c>
    </row>
    <row r="289" spans="1:33" ht="12.95" customHeight="1" thickTop="1" thickBot="1">
      <c r="A289" s="2231"/>
      <c r="B289" s="2235"/>
      <c r="C289" s="2238"/>
      <c r="D289" s="2235"/>
      <c r="E289" s="2270"/>
      <c r="F289" s="2241"/>
      <c r="G289" s="2244"/>
      <c r="H289" s="2261"/>
      <c r="I289" s="2241"/>
      <c r="J289" s="2241"/>
      <c r="K289" s="1270"/>
      <c r="L289" s="622"/>
      <c r="M289" s="1271"/>
      <c r="N289" s="1272"/>
      <c r="O289" s="1272"/>
      <c r="P289" s="1273"/>
      <c r="Q289" s="1273"/>
      <c r="R289" s="1273"/>
      <c r="S289" s="1273"/>
      <c r="T289" s="1273"/>
      <c r="U289" s="1273"/>
      <c r="V289" s="1272"/>
      <c r="W289" s="2247"/>
      <c r="X289" s="2247"/>
      <c r="Y289" s="2263"/>
      <c r="Z289" s="2265"/>
      <c r="AA289" s="2258"/>
      <c r="AB289" s="2260"/>
      <c r="AC289" s="72">
        <f>IF(M289=M288,0,IF(M289=M287,0,IF(M289=M286,0,IF(M289=M285,0,IF(M289=M284,0,IF(M289=M283,0,IF(M289=M282,0,1)))))))</f>
        <v>0</v>
      </c>
      <c r="AD289" s="72" t="s">
        <v>272</v>
      </c>
      <c r="AE289" s="72" t="str">
        <f t="shared" si="15"/>
        <v>?</v>
      </c>
      <c r="AF289" s="434">
        <f>AF286</f>
        <v>0</v>
      </c>
      <c r="AG289" s="72">
        <f>IF(K289=K288,0,IF(K289=K287,0,IF(K289=K286,0,IF(K289=K285,0,IF(K289=K284,0,IF(K289=K283,0,IF(K289=K282,0,1)))))))</f>
        <v>0</v>
      </c>
    </row>
    <row r="290" spans="1:33" ht="12.95" customHeight="1" thickTop="1" thickBot="1">
      <c r="A290" s="2231"/>
      <c r="B290" s="2235"/>
      <c r="C290" s="2238"/>
      <c r="D290" s="2235"/>
      <c r="E290" s="2270"/>
      <c r="F290" s="2241"/>
      <c r="G290" s="2244"/>
      <c r="H290" s="2261"/>
      <c r="I290" s="2241"/>
      <c r="J290" s="2241"/>
      <c r="K290" s="1270"/>
      <c r="L290" s="622"/>
      <c r="M290" s="1271"/>
      <c r="N290" s="1272"/>
      <c r="O290" s="1272"/>
      <c r="P290" s="1273"/>
      <c r="Q290" s="1273"/>
      <c r="R290" s="1273"/>
      <c r="S290" s="1273"/>
      <c r="T290" s="1273"/>
      <c r="U290" s="1273"/>
      <c r="V290" s="1272"/>
      <c r="W290" s="2247"/>
      <c r="X290" s="2247"/>
      <c r="Y290" s="2263"/>
      <c r="Z290" s="2265"/>
      <c r="AA290" s="2258"/>
      <c r="AB290" s="2260"/>
      <c r="AC290" s="72">
        <f>IF(M290=M289,0,IF(M290=M288,0,IF(M290=M287,0,IF(M290=M286,0,IF(M290=M285,0,IF(M290=M284,0,IF(M290=M283,0,IF(M290=31,0,1))))))))</f>
        <v>0</v>
      </c>
      <c r="AD290" s="72" t="s">
        <v>272</v>
      </c>
      <c r="AE290" s="72" t="str">
        <f t="shared" si="15"/>
        <v>?</v>
      </c>
      <c r="AF290" s="434">
        <f t="shared" si="13"/>
        <v>0</v>
      </c>
      <c r="AG290" s="72">
        <f>IF(K290=K289,0,IF(K290=K288,0,IF(K290=K287,0,IF(K290=K286,0,IF(K290=K285,0,IF(K290=K284,0,IF(K290=K283,0,IF(K290=K282,0,1))))))))</f>
        <v>0</v>
      </c>
    </row>
    <row r="291" spans="1:33" ht="12.95" customHeight="1" thickTop="1" thickBot="1">
      <c r="A291" s="2231"/>
      <c r="B291" s="2236"/>
      <c r="C291" s="2239"/>
      <c r="D291" s="2236"/>
      <c r="E291" s="2271"/>
      <c r="F291" s="2242"/>
      <c r="G291" s="2245"/>
      <c r="H291" s="2262"/>
      <c r="I291" s="2242"/>
      <c r="J291" s="2242"/>
      <c r="K291" s="1268"/>
      <c r="L291" s="410"/>
      <c r="M291" s="1269"/>
      <c r="N291" s="1274"/>
      <c r="O291" s="1274"/>
      <c r="P291" s="1275"/>
      <c r="Q291" s="1275"/>
      <c r="R291" s="1275"/>
      <c r="S291" s="1275"/>
      <c r="T291" s="1275"/>
      <c r="U291" s="1275"/>
      <c r="V291" s="1274"/>
      <c r="W291" s="2248"/>
      <c r="X291" s="2248"/>
      <c r="Y291" s="2264"/>
      <c r="Z291" s="2265"/>
      <c r="AA291" s="2259"/>
      <c r="AB291" s="2260"/>
      <c r="AC291" s="72">
        <f>IF(M291=M290,0,IF(M291=M289,0,IF(M291=M288,0,IF(M291=M287,0,IF(M291=M286,0,IF(M291=M285,0,IF(M291=M284,0,IF(M291=M283,0,IF(M291=M282,0,1)))))))))</f>
        <v>0</v>
      </c>
      <c r="AD291" s="72" t="s">
        <v>272</v>
      </c>
      <c r="AE291" s="72" t="str">
        <f t="shared" si="15"/>
        <v>?</v>
      </c>
      <c r="AF291" s="434">
        <f t="shared" ref="AF291:AF344" si="16">AF290</f>
        <v>0</v>
      </c>
      <c r="AG291" s="72">
        <f>IF(K291=K290,0,IF(K291=K289,0,IF(K291=K288,0,IF(K291=K287,0,IF(K291=K286,0,IF(K291=K285,0,IF(K291=K284,0,IF(K291=K283,0,IF(K291=K282,0,1)))))))))</f>
        <v>0</v>
      </c>
    </row>
    <row r="292" spans="1:33" ht="12.95" customHeight="1" thickTop="1" thickBot="1">
      <c r="A292" s="2231"/>
      <c r="B292" s="2234"/>
      <c r="C292" s="2237"/>
      <c r="D292" s="2234"/>
      <c r="E292" s="2269"/>
      <c r="F292" s="2240"/>
      <c r="G292" s="2243"/>
      <c r="H292" s="2276" t="s">
        <v>755</v>
      </c>
      <c r="I292" s="2240"/>
      <c r="J292" s="2241"/>
      <c r="K292" s="295"/>
      <c r="L292" s="408"/>
      <c r="M292" s="508"/>
      <c r="N292" s="111"/>
      <c r="O292" s="111"/>
      <c r="P292" s="16"/>
      <c r="Q292" s="16"/>
      <c r="R292" s="16"/>
      <c r="S292" s="16"/>
      <c r="T292" s="16"/>
      <c r="U292" s="16"/>
      <c r="V292" s="111"/>
      <c r="W292" s="2246">
        <f>SUM(P292:V301)</f>
        <v>0</v>
      </c>
      <c r="X292" s="2246">
        <f>IF(W292&gt;0,18,0)</f>
        <v>0</v>
      </c>
      <c r="Y292" s="2272">
        <f>IF((W292-X292)&gt;=0,W292-X292,0)</f>
        <v>0</v>
      </c>
      <c r="Z292" s="2265">
        <f>IF(W292&lt;X292,W292,X292)/IF(X292=0,1,X292)</f>
        <v>0</v>
      </c>
      <c r="AA292" s="2257" t="str">
        <f>IF(Z292=1,"pe",IF(Z292&gt;0,"ne",""))</f>
        <v/>
      </c>
      <c r="AB292" s="2260"/>
      <c r="AC292" s="72">
        <v>1</v>
      </c>
      <c r="AD292" s="72" t="s">
        <v>272</v>
      </c>
      <c r="AE292" s="72" t="str">
        <f t="shared" si="15"/>
        <v>?</v>
      </c>
      <c r="AF292" s="434">
        <f>$C292</f>
        <v>0</v>
      </c>
      <c r="AG292" s="26">
        <v>1</v>
      </c>
    </row>
    <row r="293" spans="1:33" ht="12.95" customHeight="1" thickTop="1" thickBot="1">
      <c r="A293" s="2231"/>
      <c r="B293" s="2235"/>
      <c r="C293" s="2238"/>
      <c r="D293" s="2235"/>
      <c r="E293" s="2270"/>
      <c r="F293" s="2241"/>
      <c r="G293" s="2244"/>
      <c r="H293" s="2277"/>
      <c r="I293" s="2241"/>
      <c r="J293" s="2241"/>
      <c r="K293" s="1270"/>
      <c r="L293" s="622"/>
      <c r="M293" s="1271"/>
      <c r="N293" s="1272"/>
      <c r="O293" s="1272"/>
      <c r="P293" s="1273"/>
      <c r="Q293" s="1273"/>
      <c r="R293" s="1273"/>
      <c r="S293" s="1273"/>
      <c r="T293" s="1273"/>
      <c r="U293" s="1273"/>
      <c r="V293" s="1272"/>
      <c r="W293" s="2247"/>
      <c r="X293" s="2247"/>
      <c r="Y293" s="2273"/>
      <c r="Z293" s="2265"/>
      <c r="AA293" s="2258"/>
      <c r="AB293" s="2260"/>
      <c r="AC293" s="72">
        <f>IF(M293=M292,0,1)</f>
        <v>0</v>
      </c>
      <c r="AD293" s="72" t="s">
        <v>272</v>
      </c>
      <c r="AE293" s="72" t="str">
        <f t="shared" si="15"/>
        <v>?</v>
      </c>
      <c r="AF293" s="434">
        <f t="shared" si="16"/>
        <v>0</v>
      </c>
      <c r="AG293" s="72">
        <f>IF(K293=K292,0,1)</f>
        <v>0</v>
      </c>
    </row>
    <row r="294" spans="1:33" ht="12.95" customHeight="1" thickTop="1" thickBot="1">
      <c r="A294" s="2231"/>
      <c r="B294" s="2235"/>
      <c r="C294" s="2238"/>
      <c r="D294" s="2235"/>
      <c r="E294" s="2270"/>
      <c r="F294" s="2241"/>
      <c r="G294" s="2244"/>
      <c r="H294" s="2261"/>
      <c r="I294" s="2241"/>
      <c r="J294" s="2241"/>
      <c r="K294" s="1270"/>
      <c r="L294" s="622"/>
      <c r="M294" s="1271"/>
      <c r="N294" s="1272"/>
      <c r="O294" s="1272"/>
      <c r="P294" s="1273"/>
      <c r="Q294" s="1273"/>
      <c r="R294" s="1273"/>
      <c r="S294" s="1273"/>
      <c r="T294" s="1273"/>
      <c r="U294" s="1273"/>
      <c r="V294" s="1272"/>
      <c r="W294" s="2247"/>
      <c r="X294" s="2247"/>
      <c r="Y294" s="2273"/>
      <c r="Z294" s="2265"/>
      <c r="AA294" s="2258"/>
      <c r="AB294" s="2260"/>
      <c r="AC294" s="72">
        <f>IF(M294=M293,0,IF(M294=M292,0,1))</f>
        <v>0</v>
      </c>
      <c r="AD294" s="72" t="s">
        <v>272</v>
      </c>
      <c r="AE294" s="72" t="str">
        <f t="shared" si="15"/>
        <v>?</v>
      </c>
      <c r="AF294" s="434">
        <f t="shared" si="16"/>
        <v>0</v>
      </c>
      <c r="AG294" s="72">
        <f>IF(K294=K293,0,IF(K294=K292,0,1))</f>
        <v>0</v>
      </c>
    </row>
    <row r="295" spans="1:33" ht="12.95" customHeight="1" thickTop="1" thickBot="1">
      <c r="A295" s="2231"/>
      <c r="B295" s="2235"/>
      <c r="C295" s="2238"/>
      <c r="D295" s="2235"/>
      <c r="E295" s="2270"/>
      <c r="F295" s="2241"/>
      <c r="G295" s="2244"/>
      <c r="H295" s="2261"/>
      <c r="I295" s="2241"/>
      <c r="J295" s="2241"/>
      <c r="K295" s="1270"/>
      <c r="L295" s="622"/>
      <c r="M295" s="1271"/>
      <c r="N295" s="1272"/>
      <c r="O295" s="1272"/>
      <c r="P295" s="1273"/>
      <c r="Q295" s="1273"/>
      <c r="R295" s="1273"/>
      <c r="S295" s="1273"/>
      <c r="T295" s="1273"/>
      <c r="U295" s="1273"/>
      <c r="V295" s="1272"/>
      <c r="W295" s="2247"/>
      <c r="X295" s="2247"/>
      <c r="Y295" s="2273"/>
      <c r="Z295" s="2265"/>
      <c r="AA295" s="2258"/>
      <c r="AB295" s="2260"/>
      <c r="AC295" s="72">
        <f>IF(M295=M294,0,IF(M295=M293,0,IF(M295=M292,0,1)))</f>
        <v>0</v>
      </c>
      <c r="AD295" s="72" t="s">
        <v>272</v>
      </c>
      <c r="AE295" s="72" t="str">
        <f t="shared" si="15"/>
        <v>?</v>
      </c>
      <c r="AF295" s="434">
        <f t="shared" si="16"/>
        <v>0</v>
      </c>
      <c r="AG295" s="72">
        <f>IF(K295=K294,0,IF(K295=K293,0,IF(K295=K292,0,1)))</f>
        <v>0</v>
      </c>
    </row>
    <row r="296" spans="1:33" ht="12.95" customHeight="1" thickTop="1" thickBot="1">
      <c r="A296" s="2231"/>
      <c r="B296" s="2235"/>
      <c r="C296" s="2238"/>
      <c r="D296" s="2235"/>
      <c r="E296" s="2270"/>
      <c r="F296" s="2241"/>
      <c r="G296" s="2244"/>
      <c r="H296" s="2261"/>
      <c r="I296" s="2241"/>
      <c r="J296" s="2241"/>
      <c r="K296" s="1270"/>
      <c r="L296" s="622"/>
      <c r="M296" s="1271"/>
      <c r="N296" s="1272"/>
      <c r="O296" s="1272"/>
      <c r="P296" s="1273"/>
      <c r="Q296" s="1273"/>
      <c r="R296" s="1273"/>
      <c r="S296" s="1273"/>
      <c r="T296" s="1273"/>
      <c r="U296" s="1273"/>
      <c r="V296" s="1272"/>
      <c r="W296" s="2247"/>
      <c r="X296" s="2247"/>
      <c r="Y296" s="2273"/>
      <c r="Z296" s="2265"/>
      <c r="AA296" s="2258"/>
      <c r="AB296" s="2260"/>
      <c r="AC296" s="72">
        <f>IF(M296=M295,0,IF(M296=M294,0,IF(M296=M293,0,IF(M296=M292,0,1))))</f>
        <v>0</v>
      </c>
      <c r="AD296" s="72" t="s">
        <v>272</v>
      </c>
      <c r="AE296" s="72" t="str">
        <f t="shared" si="15"/>
        <v>?</v>
      </c>
      <c r="AF296" s="434">
        <f t="shared" si="16"/>
        <v>0</v>
      </c>
      <c r="AG296" s="72">
        <f>IF(K296=K295,0,IF(K296=K294,0,IF(K296=K293,0,IF(K296=K292,0,1))))</f>
        <v>0</v>
      </c>
    </row>
    <row r="297" spans="1:33" ht="12.95" customHeight="1" thickTop="1" thickBot="1">
      <c r="A297" s="2231"/>
      <c r="B297" s="2235"/>
      <c r="C297" s="2238"/>
      <c r="D297" s="2235"/>
      <c r="E297" s="2270"/>
      <c r="F297" s="2241"/>
      <c r="G297" s="2244"/>
      <c r="H297" s="2261"/>
      <c r="I297" s="2241"/>
      <c r="J297" s="2241"/>
      <c r="K297" s="1270"/>
      <c r="L297" s="622"/>
      <c r="M297" s="1271"/>
      <c r="N297" s="1272"/>
      <c r="O297" s="1272"/>
      <c r="P297" s="1273"/>
      <c r="Q297" s="1273"/>
      <c r="R297" s="1273"/>
      <c r="S297" s="1273"/>
      <c r="T297" s="1273"/>
      <c r="U297" s="1273"/>
      <c r="V297" s="1272"/>
      <c r="W297" s="2247"/>
      <c r="X297" s="2247"/>
      <c r="Y297" s="2273"/>
      <c r="Z297" s="2265"/>
      <c r="AA297" s="2258"/>
      <c r="AB297" s="2260"/>
      <c r="AC297" s="72">
        <f>IF(M297=M296,0,IF(M297=M295,0,IF(M297=M294,0,IF(M297=M293,0,IF(M297=M292,0,1)))))</f>
        <v>0</v>
      </c>
      <c r="AD297" s="72" t="s">
        <v>272</v>
      </c>
      <c r="AE297" s="72" t="str">
        <f t="shared" si="15"/>
        <v>?</v>
      </c>
      <c r="AF297" s="434">
        <f t="shared" si="16"/>
        <v>0</v>
      </c>
      <c r="AG297" s="72">
        <f>IF(K297=K296,0,IF(K297=K295,0,IF(K297=K294,0,IF(K297=K293,0,IF(K297=K292,0,1)))))</f>
        <v>0</v>
      </c>
    </row>
    <row r="298" spans="1:33" ht="12.95" customHeight="1" thickTop="1" thickBot="1">
      <c r="A298" s="2231"/>
      <c r="B298" s="2235"/>
      <c r="C298" s="2238"/>
      <c r="D298" s="2235"/>
      <c r="E298" s="2270"/>
      <c r="F298" s="2241"/>
      <c r="G298" s="2244"/>
      <c r="H298" s="2261"/>
      <c r="I298" s="2241"/>
      <c r="J298" s="2241"/>
      <c r="K298" s="1270"/>
      <c r="L298" s="622"/>
      <c r="M298" s="1271"/>
      <c r="N298" s="1272"/>
      <c r="O298" s="1272"/>
      <c r="P298" s="1273"/>
      <c r="Q298" s="1273"/>
      <c r="R298" s="1273"/>
      <c r="S298" s="1273"/>
      <c r="T298" s="1273"/>
      <c r="U298" s="1273"/>
      <c r="V298" s="1272"/>
      <c r="W298" s="2247"/>
      <c r="X298" s="2247"/>
      <c r="Y298" s="2263" t="str">
        <f>IF(Y292&gt;9,"Błąd","")</f>
        <v/>
      </c>
      <c r="Z298" s="2265"/>
      <c r="AA298" s="2258"/>
      <c r="AB298" s="2260"/>
      <c r="AC298" s="72">
        <f>IF(M298=M297,0,IF(M298=M296,0,IF(M298=M295,0,IF(M298=M294,0,IF(M298=M293,0,IF(M298=M292,0,1))))))</f>
        <v>0</v>
      </c>
      <c r="AD298" s="72" t="s">
        <v>272</v>
      </c>
      <c r="AE298" s="72" t="str">
        <f t="shared" si="15"/>
        <v>?</v>
      </c>
      <c r="AF298" s="434">
        <f t="shared" si="16"/>
        <v>0</v>
      </c>
      <c r="AG298" s="72">
        <f>IF(K298=K297,0,IF(K298=K296,0,IF(K298=K295,0,IF(K298=K294,0,IF(K298=K293,0,IF(K298=K292,0,1))))))</f>
        <v>0</v>
      </c>
    </row>
    <row r="299" spans="1:33" ht="12.95" customHeight="1" thickTop="1" thickBot="1">
      <c r="A299" s="2231"/>
      <c r="B299" s="2235"/>
      <c r="C299" s="2238"/>
      <c r="D299" s="2235"/>
      <c r="E299" s="2270"/>
      <c r="F299" s="2241"/>
      <c r="G299" s="2244"/>
      <c r="H299" s="2261"/>
      <c r="I299" s="2241"/>
      <c r="J299" s="2241"/>
      <c r="K299" s="1270"/>
      <c r="L299" s="622"/>
      <c r="M299" s="1271"/>
      <c r="N299" s="1272"/>
      <c r="O299" s="1272"/>
      <c r="P299" s="1273"/>
      <c r="Q299" s="1273"/>
      <c r="R299" s="1273"/>
      <c r="S299" s="1273"/>
      <c r="T299" s="1273"/>
      <c r="U299" s="1273"/>
      <c r="V299" s="1272"/>
      <c r="W299" s="2247"/>
      <c r="X299" s="2247"/>
      <c r="Y299" s="2263"/>
      <c r="Z299" s="2265"/>
      <c r="AA299" s="2258"/>
      <c r="AB299" s="2260"/>
      <c r="AC299" s="72">
        <f>IF(M299=M298,0,IF(M299=M297,0,IF(M299=M296,0,IF(M299=M295,0,IF(M299=M294,0,IF(M299=M293,0,IF(M299=M292,0,1)))))))</f>
        <v>0</v>
      </c>
      <c r="AD299" s="72" t="s">
        <v>272</v>
      </c>
      <c r="AE299" s="72" t="str">
        <f t="shared" si="15"/>
        <v>?</v>
      </c>
      <c r="AF299" s="434">
        <f>AF296</f>
        <v>0</v>
      </c>
      <c r="AG299" s="72">
        <f>IF(K299=K298,0,IF(K299=K297,0,IF(K299=K296,0,IF(K299=K295,0,IF(K299=K294,0,IF(K299=K293,0,IF(K299=K292,0,1)))))))</f>
        <v>0</v>
      </c>
    </row>
    <row r="300" spans="1:33" ht="12.95" customHeight="1" thickTop="1" thickBot="1">
      <c r="A300" s="2231"/>
      <c r="B300" s="2235"/>
      <c r="C300" s="2238"/>
      <c r="D300" s="2235"/>
      <c r="E300" s="2270"/>
      <c r="F300" s="2241"/>
      <c r="G300" s="2244"/>
      <c r="H300" s="2261"/>
      <c r="I300" s="2241"/>
      <c r="J300" s="2241"/>
      <c r="K300" s="1270"/>
      <c r="L300" s="622"/>
      <c r="M300" s="1271"/>
      <c r="N300" s="1272"/>
      <c r="O300" s="1272"/>
      <c r="P300" s="1273"/>
      <c r="Q300" s="1273"/>
      <c r="R300" s="1273"/>
      <c r="S300" s="1273"/>
      <c r="T300" s="1273"/>
      <c r="U300" s="1273"/>
      <c r="V300" s="1272"/>
      <c r="W300" s="2247"/>
      <c r="X300" s="2247"/>
      <c r="Y300" s="2263"/>
      <c r="Z300" s="2265"/>
      <c r="AA300" s="2258"/>
      <c r="AB300" s="2260"/>
      <c r="AC300" s="72">
        <f>IF(M300=M299,0,IF(M300=M298,0,IF(M300=M297,0,IF(M300=M296,0,IF(M300=M295,0,IF(M300=M294,IF(M300=M293,0,IF(M300=31,0,1))))))))</f>
        <v>0</v>
      </c>
      <c r="AD300" s="72" t="s">
        <v>272</v>
      </c>
      <c r="AE300" s="72" t="str">
        <f t="shared" si="15"/>
        <v>?</v>
      </c>
      <c r="AF300" s="434">
        <f t="shared" si="16"/>
        <v>0</v>
      </c>
      <c r="AG300" s="72">
        <f>IF(K300=K299,0,IF(K300=K298,0,IF(K300=K297,0,IF(K300=K296,0,IF(K300=K295,0,IF(K300=K294,0,IF(K300=K293,0,IF(K300=K292,0,1))))))))</f>
        <v>0</v>
      </c>
    </row>
    <row r="301" spans="1:33" ht="12.95" customHeight="1" thickTop="1" thickBot="1">
      <c r="A301" s="2231"/>
      <c r="B301" s="2236"/>
      <c r="C301" s="2239"/>
      <c r="D301" s="2236"/>
      <c r="E301" s="2271"/>
      <c r="F301" s="2242"/>
      <c r="G301" s="2245"/>
      <c r="H301" s="2262"/>
      <c r="I301" s="2242"/>
      <c r="J301" s="2242"/>
      <c r="K301" s="1268"/>
      <c r="L301" s="410"/>
      <c r="M301" s="1269"/>
      <c r="N301" s="1274"/>
      <c r="O301" s="1274"/>
      <c r="P301" s="1275"/>
      <c r="Q301" s="1275"/>
      <c r="R301" s="1275"/>
      <c r="S301" s="1275"/>
      <c r="T301" s="1275"/>
      <c r="U301" s="1275"/>
      <c r="V301" s="1274"/>
      <c r="W301" s="2248"/>
      <c r="X301" s="2248"/>
      <c r="Y301" s="2264"/>
      <c r="Z301" s="2265"/>
      <c r="AA301" s="2259"/>
      <c r="AB301" s="2260"/>
      <c r="AC301" s="72">
        <f>IF(M301=M300,0,IF(M301=M299,0,IF(M301=M298,0,IF(M301=M297,0,IF(M301=M296,0,IF(M301=M295,0,IF(M301=M294,0,IF(M301=M293,0,IF(M301=M292,0,1)))))))))</f>
        <v>0</v>
      </c>
      <c r="AD301" s="72" t="s">
        <v>272</v>
      </c>
      <c r="AE301" s="72" t="str">
        <f t="shared" si="15"/>
        <v>?</v>
      </c>
      <c r="AF301" s="434">
        <f t="shared" si="16"/>
        <v>0</v>
      </c>
      <c r="AG301" s="72">
        <f>IF(K301=K300,0,IF(K301=K299,0,IF(K301=K298,0,IF(K301=K297,0,IF(K301=K296,0,IF(K301=K295,0,IF(K301=K294,0,IF(K301=K293,0,IF(K301=K292,0,1)))))))))</f>
        <v>0</v>
      </c>
    </row>
    <row r="302" spans="1:33" ht="12.95" customHeight="1" thickTop="1" thickBot="1">
      <c r="A302" s="2231"/>
      <c r="B302" s="2234"/>
      <c r="C302" s="2237"/>
      <c r="D302" s="2234"/>
      <c r="E302" s="2269"/>
      <c r="F302" s="2240"/>
      <c r="G302" s="2243"/>
      <c r="H302" s="2276" t="s">
        <v>755</v>
      </c>
      <c r="I302" s="2240"/>
      <c r="J302" s="2240"/>
      <c r="K302" s="295"/>
      <c r="L302" s="408"/>
      <c r="M302" s="508"/>
      <c r="N302" s="111"/>
      <c r="O302" s="111"/>
      <c r="P302" s="16"/>
      <c r="Q302" s="16"/>
      <c r="R302" s="16"/>
      <c r="S302" s="16"/>
      <c r="T302" s="16"/>
      <c r="U302" s="16"/>
      <c r="V302" s="111"/>
      <c r="W302" s="2246">
        <f>SUM(P302:V311)</f>
        <v>0</v>
      </c>
      <c r="X302" s="2247">
        <f>IF(W302&gt;0,18,0)</f>
        <v>0</v>
      </c>
      <c r="Y302" s="2272">
        <f>IF((W302-X302)&gt;=0,W302-X302,0)</f>
        <v>0</v>
      </c>
      <c r="Z302" s="2265">
        <f>IF(W302&lt;X302,W302,X302)/IF(X302=0,1,X302)</f>
        <v>0</v>
      </c>
      <c r="AA302" s="2257" t="str">
        <f>IF(Z302=1,"pe",IF(Z302&gt;0,"ne",""))</f>
        <v/>
      </c>
      <c r="AB302" s="2260"/>
      <c r="AC302" s="72">
        <v>1</v>
      </c>
      <c r="AD302" s="72" t="s">
        <v>272</v>
      </c>
      <c r="AE302" s="72" t="str">
        <f t="shared" si="15"/>
        <v>?</v>
      </c>
      <c r="AF302" s="434">
        <f>$C302</f>
        <v>0</v>
      </c>
      <c r="AG302" s="26">
        <v>1</v>
      </c>
    </row>
    <row r="303" spans="1:33" ht="12.95" customHeight="1" thickTop="1" thickBot="1">
      <c r="A303" s="2231"/>
      <c r="B303" s="2235"/>
      <c r="C303" s="2238"/>
      <c r="D303" s="2235"/>
      <c r="E303" s="2270"/>
      <c r="F303" s="2241"/>
      <c r="G303" s="2244"/>
      <c r="H303" s="2277"/>
      <c r="I303" s="2241"/>
      <c r="J303" s="2241"/>
      <c r="K303" s="1270"/>
      <c r="L303" s="622"/>
      <c r="M303" s="1271"/>
      <c r="N303" s="1272"/>
      <c r="O303" s="1272"/>
      <c r="P303" s="1273"/>
      <c r="Q303" s="1273"/>
      <c r="R303" s="1273"/>
      <c r="S303" s="1273"/>
      <c r="T303" s="1273"/>
      <c r="U303" s="1273"/>
      <c r="V303" s="1272"/>
      <c r="W303" s="2247"/>
      <c r="X303" s="2247"/>
      <c r="Y303" s="2273"/>
      <c r="Z303" s="2265"/>
      <c r="AA303" s="2258"/>
      <c r="AB303" s="2260"/>
      <c r="AC303" s="72">
        <f>IF(M303=M302,0,1)</f>
        <v>0</v>
      </c>
      <c r="AD303" s="72" t="s">
        <v>272</v>
      </c>
      <c r="AE303" s="72" t="str">
        <f t="shared" si="15"/>
        <v>?</v>
      </c>
      <c r="AF303" s="434">
        <f t="shared" si="16"/>
        <v>0</v>
      </c>
      <c r="AG303" s="72">
        <f>IF(K303=K302,0,1)</f>
        <v>0</v>
      </c>
    </row>
    <row r="304" spans="1:33" ht="12.95" customHeight="1" thickTop="1" thickBot="1">
      <c r="A304" s="2231"/>
      <c r="B304" s="2235"/>
      <c r="C304" s="2238"/>
      <c r="D304" s="2235"/>
      <c r="E304" s="2270"/>
      <c r="F304" s="2241"/>
      <c r="G304" s="2244"/>
      <c r="H304" s="2261"/>
      <c r="I304" s="2241"/>
      <c r="J304" s="2241"/>
      <c r="K304" s="1270"/>
      <c r="L304" s="622"/>
      <c r="M304" s="1271"/>
      <c r="N304" s="1272"/>
      <c r="O304" s="1272"/>
      <c r="P304" s="1273"/>
      <c r="Q304" s="1273"/>
      <c r="R304" s="1273"/>
      <c r="S304" s="1273"/>
      <c r="T304" s="1273"/>
      <c r="U304" s="1273"/>
      <c r="V304" s="1272"/>
      <c r="W304" s="2247"/>
      <c r="X304" s="2247"/>
      <c r="Y304" s="2273"/>
      <c r="Z304" s="2265"/>
      <c r="AA304" s="2258"/>
      <c r="AB304" s="2260"/>
      <c r="AC304" s="72">
        <f>IF(M304=M303,0,IF(M304=M302,0,1))</f>
        <v>0</v>
      </c>
      <c r="AD304" s="72" t="s">
        <v>272</v>
      </c>
      <c r="AE304" s="72" t="str">
        <f t="shared" si="15"/>
        <v>?</v>
      </c>
      <c r="AF304" s="434">
        <f t="shared" si="16"/>
        <v>0</v>
      </c>
      <c r="AG304" s="72">
        <f>IF(K304=K303,0,IF(K304=K302,0,1))</f>
        <v>0</v>
      </c>
    </row>
    <row r="305" spans="1:33" ht="12.95" customHeight="1" thickTop="1" thickBot="1">
      <c r="A305" s="2231"/>
      <c r="B305" s="2235"/>
      <c r="C305" s="2238"/>
      <c r="D305" s="2235"/>
      <c r="E305" s="2270"/>
      <c r="F305" s="2241"/>
      <c r="G305" s="2244"/>
      <c r="H305" s="2261"/>
      <c r="I305" s="2241"/>
      <c r="J305" s="2241"/>
      <c r="K305" s="1270"/>
      <c r="L305" s="622"/>
      <c r="M305" s="1271"/>
      <c r="N305" s="1272"/>
      <c r="O305" s="1272"/>
      <c r="P305" s="1273"/>
      <c r="Q305" s="1273"/>
      <c r="R305" s="1273"/>
      <c r="S305" s="1273"/>
      <c r="T305" s="1273"/>
      <c r="U305" s="1273"/>
      <c r="V305" s="1272"/>
      <c r="W305" s="2247"/>
      <c r="X305" s="2247"/>
      <c r="Y305" s="2273"/>
      <c r="Z305" s="2265"/>
      <c r="AA305" s="2258"/>
      <c r="AB305" s="2260"/>
      <c r="AC305" s="72">
        <f>IF(M305=M304,0,IF(M305=M303,0,IF(M305=M302,0,1)))</f>
        <v>0</v>
      </c>
      <c r="AD305" s="72" t="s">
        <v>272</v>
      </c>
      <c r="AE305" s="72" t="str">
        <f t="shared" si="15"/>
        <v>?</v>
      </c>
      <c r="AF305" s="434">
        <f t="shared" si="16"/>
        <v>0</v>
      </c>
      <c r="AG305" s="72">
        <f>IF(K305=K304,0,IF(K305=K303,0,IF(K305=K302,0,1)))</f>
        <v>0</v>
      </c>
    </row>
    <row r="306" spans="1:33" ht="12.95" customHeight="1" thickTop="1" thickBot="1">
      <c r="A306" s="2231"/>
      <c r="B306" s="2235"/>
      <c r="C306" s="2238"/>
      <c r="D306" s="2235"/>
      <c r="E306" s="2270"/>
      <c r="F306" s="2241"/>
      <c r="G306" s="2244"/>
      <c r="H306" s="2261"/>
      <c r="I306" s="2241"/>
      <c r="J306" s="2241"/>
      <c r="K306" s="1270"/>
      <c r="L306" s="622"/>
      <c r="M306" s="1271"/>
      <c r="N306" s="1272"/>
      <c r="O306" s="1272"/>
      <c r="P306" s="1273"/>
      <c r="Q306" s="1273"/>
      <c r="R306" s="1273"/>
      <c r="S306" s="1273"/>
      <c r="T306" s="1273"/>
      <c r="U306" s="1273"/>
      <c r="V306" s="1272"/>
      <c r="W306" s="2247"/>
      <c r="X306" s="2247"/>
      <c r="Y306" s="2273"/>
      <c r="Z306" s="2265"/>
      <c r="AA306" s="2258"/>
      <c r="AB306" s="2260"/>
      <c r="AC306" s="72">
        <f>IF(M306=M305,0,IF(M306=M304,0,IF(M306=M303,0,IF(M306=M302,0,1))))</f>
        <v>0</v>
      </c>
      <c r="AD306" s="72" t="s">
        <v>272</v>
      </c>
      <c r="AE306" s="72" t="str">
        <f t="shared" si="15"/>
        <v>?</v>
      </c>
      <c r="AF306" s="434">
        <f t="shared" si="16"/>
        <v>0</v>
      </c>
      <c r="AG306" s="72">
        <f>IF(K306=K305,0,IF(K306=K304,0,IF(K306=K303,0,IF(K306=K302,0,1))))</f>
        <v>0</v>
      </c>
    </row>
    <row r="307" spans="1:33" ht="12.95" customHeight="1" thickTop="1" thickBot="1">
      <c r="A307" s="2231"/>
      <c r="B307" s="2235"/>
      <c r="C307" s="2238"/>
      <c r="D307" s="2235"/>
      <c r="E307" s="2270"/>
      <c r="F307" s="2241"/>
      <c r="G307" s="2244"/>
      <c r="H307" s="2261"/>
      <c r="I307" s="2241"/>
      <c r="J307" s="2241"/>
      <c r="K307" s="1270"/>
      <c r="L307" s="622"/>
      <c r="M307" s="1271"/>
      <c r="N307" s="1272"/>
      <c r="O307" s="1272"/>
      <c r="P307" s="1273"/>
      <c r="Q307" s="1273"/>
      <c r="R307" s="1273"/>
      <c r="S307" s="1273"/>
      <c r="T307" s="1273"/>
      <c r="U307" s="1273"/>
      <c r="V307" s="1272"/>
      <c r="W307" s="2247"/>
      <c r="X307" s="2247"/>
      <c r="Y307" s="2273"/>
      <c r="Z307" s="2265"/>
      <c r="AA307" s="2258"/>
      <c r="AB307" s="2260"/>
      <c r="AC307" s="72">
        <f>IF(M307=M306,0,IF(M307=M305,0,IF(M307=M304,0,IF(M307=M303,0,IF(M307=M302,0,1)))))</f>
        <v>0</v>
      </c>
      <c r="AD307" s="72" t="s">
        <v>272</v>
      </c>
      <c r="AE307" s="72" t="str">
        <f t="shared" si="15"/>
        <v>?</v>
      </c>
      <c r="AF307" s="434">
        <f t="shared" si="16"/>
        <v>0</v>
      </c>
      <c r="AG307" s="72">
        <f>IF(K307=K306,0,IF(K307=K305,0,IF(K307=K304,0,IF(K307=K303,0,IF(K307=K302,0,1)))))</f>
        <v>0</v>
      </c>
    </row>
    <row r="308" spans="1:33" ht="12.95" customHeight="1" thickTop="1" thickBot="1">
      <c r="A308" s="2231"/>
      <c r="B308" s="2235"/>
      <c r="C308" s="2238"/>
      <c r="D308" s="2235"/>
      <c r="E308" s="2270"/>
      <c r="F308" s="2241"/>
      <c r="G308" s="2244"/>
      <c r="H308" s="2261"/>
      <c r="I308" s="2241"/>
      <c r="J308" s="2241"/>
      <c r="K308" s="1270"/>
      <c r="L308" s="622"/>
      <c r="M308" s="1271"/>
      <c r="N308" s="1272"/>
      <c r="O308" s="1272"/>
      <c r="P308" s="1273"/>
      <c r="Q308" s="1273"/>
      <c r="R308" s="1273"/>
      <c r="S308" s="1273"/>
      <c r="T308" s="1273"/>
      <c r="U308" s="1273"/>
      <c r="V308" s="1272"/>
      <c r="W308" s="2247"/>
      <c r="X308" s="2247"/>
      <c r="Y308" s="2263" t="str">
        <f>IF(Y302&gt;9,"Błąd","")</f>
        <v/>
      </c>
      <c r="Z308" s="2265"/>
      <c r="AA308" s="2258"/>
      <c r="AB308" s="2260"/>
      <c r="AC308" s="72">
        <f>IF(M308=M307,0,IF(M308=M306,0,IF(M308=M305,0,IF(M308=M304,0,IF(M308=M303,0,IF(M308=M302,0,1))))))</f>
        <v>0</v>
      </c>
      <c r="AD308" s="72" t="s">
        <v>272</v>
      </c>
      <c r="AE308" s="72" t="str">
        <f t="shared" si="15"/>
        <v>?</v>
      </c>
      <c r="AF308" s="434">
        <f t="shared" si="16"/>
        <v>0</v>
      </c>
      <c r="AG308" s="72">
        <f>IF(K308=K307,0,IF(K308=K306,0,IF(K308=K305,0,IF(K308=K304,0,IF(K308=K303,0,IF(K308=K302,0,1))))))</f>
        <v>0</v>
      </c>
    </row>
    <row r="309" spans="1:33" ht="12.95" customHeight="1" thickTop="1" thickBot="1">
      <c r="A309" s="2231"/>
      <c r="B309" s="2235"/>
      <c r="C309" s="2238"/>
      <c r="D309" s="2235"/>
      <c r="E309" s="2270"/>
      <c r="F309" s="2241"/>
      <c r="G309" s="2244"/>
      <c r="H309" s="2261"/>
      <c r="I309" s="2241"/>
      <c r="J309" s="2241"/>
      <c r="K309" s="1270"/>
      <c r="L309" s="622"/>
      <c r="M309" s="1271"/>
      <c r="N309" s="1272"/>
      <c r="O309" s="1272"/>
      <c r="P309" s="1273"/>
      <c r="Q309" s="1273"/>
      <c r="R309" s="1273"/>
      <c r="S309" s="1273"/>
      <c r="T309" s="1273"/>
      <c r="U309" s="1273"/>
      <c r="V309" s="1272"/>
      <c r="W309" s="2247"/>
      <c r="X309" s="2247"/>
      <c r="Y309" s="2263"/>
      <c r="Z309" s="2265"/>
      <c r="AA309" s="2258"/>
      <c r="AB309" s="2260"/>
      <c r="AC309" s="72">
        <f>IF(M309=M308,0,IF(M309=M307,0,IF(M309=M306,0,IF(M309=M305,0,IF(M309=M304,0,IF(M309=M303,0,IF(M309=M302,0,1)))))))</f>
        <v>0</v>
      </c>
      <c r="AD309" s="72" t="s">
        <v>272</v>
      </c>
      <c r="AE309" s="72" t="str">
        <f t="shared" si="15"/>
        <v>?</v>
      </c>
      <c r="AF309" s="434">
        <f>AF306</f>
        <v>0</v>
      </c>
      <c r="AG309" s="72">
        <f>IF(K309=K308,0,IF(K309=K307,0,IF(K309=K306,0,IF(K309=K305,0,IF(K309=K304,0,IF(K309=K303,0,IF(K309=K302,0,1)))))))</f>
        <v>0</v>
      </c>
    </row>
    <row r="310" spans="1:33" ht="12.95" customHeight="1" thickTop="1" thickBot="1">
      <c r="A310" s="2231"/>
      <c r="B310" s="2235"/>
      <c r="C310" s="2238"/>
      <c r="D310" s="2235"/>
      <c r="E310" s="2270"/>
      <c r="F310" s="2241"/>
      <c r="G310" s="2244"/>
      <c r="H310" s="2261"/>
      <c r="I310" s="2241"/>
      <c r="J310" s="2241"/>
      <c r="K310" s="1270"/>
      <c r="L310" s="622"/>
      <c r="M310" s="1271"/>
      <c r="N310" s="1272"/>
      <c r="O310" s="1272"/>
      <c r="P310" s="1273"/>
      <c r="Q310" s="1273"/>
      <c r="R310" s="1273"/>
      <c r="S310" s="1273"/>
      <c r="T310" s="1273"/>
      <c r="U310" s="1273"/>
      <c r="V310" s="1272"/>
      <c r="W310" s="2247"/>
      <c r="X310" s="2247"/>
      <c r="Y310" s="2263"/>
      <c r="Z310" s="2265"/>
      <c r="AA310" s="2258"/>
      <c r="AB310" s="2260"/>
      <c r="AC310" s="72">
        <f>IF(M310=M309,0,IF(M310=M308,0,IF(M310=M307,0,IF(M310=M306,0,IF(M310=M305,0,IF(M310=M304,0,IF(M310=M303,0,IF(M310=31,0,1))))))))</f>
        <v>0</v>
      </c>
      <c r="AD310" s="72" t="s">
        <v>272</v>
      </c>
      <c r="AE310" s="72" t="str">
        <f t="shared" si="15"/>
        <v>?</v>
      </c>
      <c r="AF310" s="434">
        <f t="shared" si="16"/>
        <v>0</v>
      </c>
      <c r="AG310" s="72">
        <f>IF(K310=K309,0,IF(K310=K308,0,IF(K310=K307,0,IF(K310=K306,0,IF(K310=K305,0,IF(K310=K304,0,IF(K310=K303,0,IF(K310=K302,0,1))))))))</f>
        <v>0</v>
      </c>
    </row>
    <row r="311" spans="1:33" ht="12.95" customHeight="1" thickTop="1" thickBot="1">
      <c r="A311" s="2231"/>
      <c r="B311" s="2236"/>
      <c r="C311" s="2239"/>
      <c r="D311" s="2236"/>
      <c r="E311" s="2271"/>
      <c r="F311" s="2242"/>
      <c r="G311" s="2245"/>
      <c r="H311" s="2262"/>
      <c r="I311" s="2242"/>
      <c r="J311" s="2242"/>
      <c r="K311" s="1268"/>
      <c r="L311" s="1127"/>
      <c r="M311" s="1269"/>
      <c r="N311" s="1274"/>
      <c r="O311" s="1274"/>
      <c r="P311" s="1275"/>
      <c r="Q311" s="1275"/>
      <c r="R311" s="1275"/>
      <c r="S311" s="1275"/>
      <c r="T311" s="1275"/>
      <c r="U311" s="1275"/>
      <c r="V311" s="1274"/>
      <c r="W311" s="2248"/>
      <c r="X311" s="2248"/>
      <c r="Y311" s="2264"/>
      <c r="Z311" s="2265"/>
      <c r="AA311" s="2259"/>
      <c r="AB311" s="2260"/>
      <c r="AC311" s="72">
        <f>IF(M311=M310,0,IF(M311=M309,0,IF(M311=M308,0,IF(M311=M307,0,IF(M311=M306,0,IF(M311=M305,0,IF(M311=M304,0,IF(M311=M303,0,IF(M311=M302,0,1)))))))))</f>
        <v>0</v>
      </c>
      <c r="AD311" s="72" t="s">
        <v>272</v>
      </c>
      <c r="AE311" s="72" t="str">
        <f t="shared" si="15"/>
        <v>?</v>
      </c>
      <c r="AF311" s="434">
        <f t="shared" si="16"/>
        <v>0</v>
      </c>
      <c r="AG311" s="72">
        <f>IF(K311=K310,0,IF(K311=K309,0,IF(K311=K308,0,IF(K311=K307,0,IF(K311=K306,0,IF(K311=K305,0,IF(K311=K304,0,IF(K311=K303,0,IF(K311=K302,0,1)))))))))</f>
        <v>0</v>
      </c>
    </row>
    <row r="312" spans="1:33" ht="12.95" customHeight="1" thickTop="1" thickBot="1">
      <c r="A312" s="2231"/>
      <c r="B312" s="2234"/>
      <c r="C312" s="2237"/>
      <c r="D312" s="2234"/>
      <c r="E312" s="2269"/>
      <c r="F312" s="2240"/>
      <c r="G312" s="2243"/>
      <c r="H312" s="2276" t="s">
        <v>755</v>
      </c>
      <c r="I312" s="2240"/>
      <c r="J312" s="2240"/>
      <c r="K312" s="295"/>
      <c r="L312" s="408"/>
      <c r="M312" s="508"/>
      <c r="N312" s="111"/>
      <c r="O312" s="111"/>
      <c r="P312" s="16"/>
      <c r="Q312" s="16"/>
      <c r="R312" s="16"/>
      <c r="S312" s="16"/>
      <c r="T312" s="16"/>
      <c r="U312" s="16"/>
      <c r="V312" s="111"/>
      <c r="W312" s="2246">
        <f>SUM(P312:V321)</f>
        <v>0</v>
      </c>
      <c r="X312" s="2246">
        <f>IF(W312&gt;0,18,0)</f>
        <v>0</v>
      </c>
      <c r="Y312" s="2272">
        <f>IF((W312-X312)&gt;=0,W312-X312,0)</f>
        <v>0</v>
      </c>
      <c r="Z312" s="2265">
        <f>IF(W312&lt;X312,W312,X312)/IF(X312=0,1,X312)</f>
        <v>0</v>
      </c>
      <c r="AA312" s="2257" t="str">
        <f>IF(Z312=1,"pe",IF(Z312&gt;0,"ne",""))</f>
        <v/>
      </c>
      <c r="AB312" s="2260"/>
      <c r="AC312" s="72">
        <v>1</v>
      </c>
      <c r="AD312" s="72" t="s">
        <v>272</v>
      </c>
      <c r="AE312" s="72" t="str">
        <f t="shared" si="15"/>
        <v>?</v>
      </c>
      <c r="AF312" s="434">
        <f>$C312</f>
        <v>0</v>
      </c>
      <c r="AG312" s="26">
        <v>1</v>
      </c>
    </row>
    <row r="313" spans="1:33" ht="12.95" customHeight="1" thickTop="1" thickBot="1">
      <c r="A313" s="2231"/>
      <c r="B313" s="2235"/>
      <c r="C313" s="2238"/>
      <c r="D313" s="2235"/>
      <c r="E313" s="2270"/>
      <c r="F313" s="2241"/>
      <c r="G313" s="2244"/>
      <c r="H313" s="2277"/>
      <c r="I313" s="2241"/>
      <c r="J313" s="2241"/>
      <c r="K313" s="1270"/>
      <c r="L313" s="622"/>
      <c r="M313" s="1271"/>
      <c r="N313" s="1272"/>
      <c r="O313" s="1272"/>
      <c r="P313" s="1273"/>
      <c r="Q313" s="1273"/>
      <c r="R313" s="1273"/>
      <c r="S313" s="1273"/>
      <c r="T313" s="1273"/>
      <c r="U313" s="1273"/>
      <c r="V313" s="1272"/>
      <c r="W313" s="2247"/>
      <c r="X313" s="2247"/>
      <c r="Y313" s="2273"/>
      <c r="Z313" s="2265"/>
      <c r="AA313" s="2258"/>
      <c r="AB313" s="2260"/>
      <c r="AC313" s="72">
        <f>IF(M313=M312,0,1)</f>
        <v>0</v>
      </c>
      <c r="AD313" s="72" t="s">
        <v>272</v>
      </c>
      <c r="AE313" s="72" t="str">
        <f t="shared" si="15"/>
        <v>?</v>
      </c>
      <c r="AF313" s="434">
        <f t="shared" si="16"/>
        <v>0</v>
      </c>
      <c r="AG313" s="72">
        <f>IF(K313=K312,0,1)</f>
        <v>0</v>
      </c>
    </row>
    <row r="314" spans="1:33" ht="12.95" customHeight="1" thickTop="1" thickBot="1">
      <c r="A314" s="2231"/>
      <c r="B314" s="2235"/>
      <c r="C314" s="2238"/>
      <c r="D314" s="2235"/>
      <c r="E314" s="2270"/>
      <c r="F314" s="2241"/>
      <c r="G314" s="2244"/>
      <c r="H314" s="2261"/>
      <c r="I314" s="2241"/>
      <c r="J314" s="2241"/>
      <c r="K314" s="1270"/>
      <c r="L314" s="622"/>
      <c r="M314" s="1271"/>
      <c r="N314" s="1272"/>
      <c r="O314" s="1272"/>
      <c r="P314" s="1273"/>
      <c r="Q314" s="1273"/>
      <c r="R314" s="1273"/>
      <c r="S314" s="1273"/>
      <c r="T314" s="1273"/>
      <c r="U314" s="1273"/>
      <c r="V314" s="1272"/>
      <c r="W314" s="2247"/>
      <c r="X314" s="2247"/>
      <c r="Y314" s="2273"/>
      <c r="Z314" s="2265"/>
      <c r="AA314" s="2258"/>
      <c r="AB314" s="2260"/>
      <c r="AC314" s="72">
        <f>IF(M314=M313,0,IF(M314=M312,0,1))</f>
        <v>0</v>
      </c>
      <c r="AD314" s="72" t="s">
        <v>272</v>
      </c>
      <c r="AE314" s="72" t="str">
        <f t="shared" si="15"/>
        <v>?</v>
      </c>
      <c r="AF314" s="434">
        <f t="shared" si="16"/>
        <v>0</v>
      </c>
      <c r="AG314" s="72">
        <f>IF(K314=K313,0,IF(K314=K312,0,1))</f>
        <v>0</v>
      </c>
    </row>
    <row r="315" spans="1:33" ht="12.95" customHeight="1" thickTop="1" thickBot="1">
      <c r="A315" s="2231"/>
      <c r="B315" s="2235"/>
      <c r="C315" s="2238"/>
      <c r="D315" s="2235"/>
      <c r="E315" s="2270"/>
      <c r="F315" s="2241"/>
      <c r="G315" s="2244"/>
      <c r="H315" s="2261"/>
      <c r="I315" s="2241"/>
      <c r="J315" s="2241"/>
      <c r="K315" s="1270"/>
      <c r="L315" s="622"/>
      <c r="M315" s="1271"/>
      <c r="N315" s="1272"/>
      <c r="O315" s="1272"/>
      <c r="P315" s="1273"/>
      <c r="Q315" s="1273"/>
      <c r="R315" s="1273"/>
      <c r="S315" s="1273"/>
      <c r="T315" s="1273"/>
      <c r="U315" s="1273"/>
      <c r="V315" s="1272"/>
      <c r="W315" s="2247"/>
      <c r="X315" s="2247"/>
      <c r="Y315" s="2273"/>
      <c r="Z315" s="2265"/>
      <c r="AA315" s="2258"/>
      <c r="AB315" s="2260"/>
      <c r="AC315" s="72">
        <f>IF(M315=M314,0,IF(M315=M313,0,IF(M315=M312,0,1)))</f>
        <v>0</v>
      </c>
      <c r="AD315" s="72" t="s">
        <v>272</v>
      </c>
      <c r="AE315" s="72" t="str">
        <f t="shared" si="15"/>
        <v>?</v>
      </c>
      <c r="AF315" s="434">
        <f t="shared" si="16"/>
        <v>0</v>
      </c>
      <c r="AG315" s="72">
        <f>IF(K315=K314,0,IF(K315=K313,0,IF(K315=K312,0,1)))</f>
        <v>0</v>
      </c>
    </row>
    <row r="316" spans="1:33" ht="12.95" customHeight="1" thickTop="1" thickBot="1">
      <c r="A316" s="2231"/>
      <c r="B316" s="2235"/>
      <c r="C316" s="2238"/>
      <c r="D316" s="2235"/>
      <c r="E316" s="2270"/>
      <c r="F316" s="2241"/>
      <c r="G316" s="2244"/>
      <c r="H316" s="2261"/>
      <c r="I316" s="2241"/>
      <c r="J316" s="2241"/>
      <c r="K316" s="1270"/>
      <c r="L316" s="622"/>
      <c r="M316" s="1271"/>
      <c r="N316" s="1272"/>
      <c r="O316" s="1272"/>
      <c r="P316" s="1273"/>
      <c r="Q316" s="1273"/>
      <c r="R316" s="1273"/>
      <c r="S316" s="1273"/>
      <c r="T316" s="1273"/>
      <c r="U316" s="1273"/>
      <c r="V316" s="1272"/>
      <c r="W316" s="2247"/>
      <c r="X316" s="2247"/>
      <c r="Y316" s="2273"/>
      <c r="Z316" s="2265"/>
      <c r="AA316" s="2258"/>
      <c r="AB316" s="2260"/>
      <c r="AC316" s="72">
        <f>IF(M316=M315,0,IF(M316=M314,0,IF(M316=M313,0,IF(M316=M312,0,1))))</f>
        <v>0</v>
      </c>
      <c r="AD316" s="72" t="s">
        <v>272</v>
      </c>
      <c r="AE316" s="72" t="str">
        <f t="shared" ref="AE316:AE379" si="17">$C$1</f>
        <v>?</v>
      </c>
      <c r="AF316" s="434">
        <f t="shared" si="16"/>
        <v>0</v>
      </c>
      <c r="AG316" s="72">
        <f>IF(K316=K315,0,IF(K316=K314,0,IF(K316=K313,0,IF(K316=K312,0,1))))</f>
        <v>0</v>
      </c>
    </row>
    <row r="317" spans="1:33" ht="12.95" customHeight="1" thickTop="1" thickBot="1">
      <c r="A317" s="2231"/>
      <c r="B317" s="2235"/>
      <c r="C317" s="2238"/>
      <c r="D317" s="2235"/>
      <c r="E317" s="2270"/>
      <c r="F317" s="2241"/>
      <c r="G317" s="2244"/>
      <c r="H317" s="2261"/>
      <c r="I317" s="2241"/>
      <c r="J317" s="2241"/>
      <c r="K317" s="1270"/>
      <c r="L317" s="622"/>
      <c r="M317" s="1271"/>
      <c r="N317" s="1272"/>
      <c r="O317" s="1272"/>
      <c r="P317" s="1273"/>
      <c r="Q317" s="1273"/>
      <c r="R317" s="1273"/>
      <c r="S317" s="1273"/>
      <c r="T317" s="1273"/>
      <c r="U317" s="1273"/>
      <c r="V317" s="1272"/>
      <c r="W317" s="2247"/>
      <c r="X317" s="2247"/>
      <c r="Y317" s="2273"/>
      <c r="Z317" s="2265"/>
      <c r="AA317" s="2258"/>
      <c r="AB317" s="2260"/>
      <c r="AC317" s="72">
        <f>IF(M317=M316,0,IF(M317=M315,0,IF(M317=M314,0,IF(M317=M313,0,IF(M317=M312,0,1)))))</f>
        <v>0</v>
      </c>
      <c r="AD317" s="72" t="s">
        <v>272</v>
      </c>
      <c r="AE317" s="72" t="str">
        <f t="shared" si="17"/>
        <v>?</v>
      </c>
      <c r="AF317" s="434">
        <f t="shared" si="16"/>
        <v>0</v>
      </c>
      <c r="AG317" s="72">
        <f>IF(K317=K316,0,IF(K317=K315,0,IF(K317=K314,0,IF(K317=K313,0,IF(K317=K312,0,1)))))</f>
        <v>0</v>
      </c>
    </row>
    <row r="318" spans="1:33" ht="12.95" customHeight="1" thickTop="1" thickBot="1">
      <c r="A318" s="2231"/>
      <c r="B318" s="2235"/>
      <c r="C318" s="2238"/>
      <c r="D318" s="2235"/>
      <c r="E318" s="2270"/>
      <c r="F318" s="2241"/>
      <c r="G318" s="2244"/>
      <c r="H318" s="2261"/>
      <c r="I318" s="2241"/>
      <c r="J318" s="2241"/>
      <c r="K318" s="1270"/>
      <c r="L318" s="622"/>
      <c r="M318" s="1271"/>
      <c r="N318" s="1272"/>
      <c r="O318" s="1272"/>
      <c r="P318" s="1273"/>
      <c r="Q318" s="1273"/>
      <c r="R318" s="1273"/>
      <c r="S318" s="1273"/>
      <c r="T318" s="1273"/>
      <c r="U318" s="1273"/>
      <c r="V318" s="1272"/>
      <c r="W318" s="2247"/>
      <c r="X318" s="2247"/>
      <c r="Y318" s="2263" t="str">
        <f>IF(Y312&gt;9,"Błąd","")</f>
        <v/>
      </c>
      <c r="Z318" s="2265"/>
      <c r="AA318" s="2258"/>
      <c r="AB318" s="2260"/>
      <c r="AC318" s="72">
        <f>IF(M318=M317,0,IF(M318=M316,0,IF(M318=M315,0,IF(M318=M314,0,IF(M318=M313,0,IF(M318=M312,0,1))))))</f>
        <v>0</v>
      </c>
      <c r="AD318" s="72" t="s">
        <v>272</v>
      </c>
      <c r="AE318" s="72" t="str">
        <f t="shared" si="17"/>
        <v>?</v>
      </c>
      <c r="AF318" s="434">
        <f t="shared" si="16"/>
        <v>0</v>
      </c>
      <c r="AG318" s="72">
        <f>IF(K318=K317,0,IF(K318=K316,0,IF(K318=K315,0,IF(K318=K314,0,IF(K318=K313,0,IF(K318=K312,0,1))))))</f>
        <v>0</v>
      </c>
    </row>
    <row r="319" spans="1:33" ht="12.95" customHeight="1" thickTop="1" thickBot="1">
      <c r="A319" s="2231"/>
      <c r="B319" s="2235"/>
      <c r="C319" s="2238"/>
      <c r="D319" s="2235"/>
      <c r="E319" s="2270"/>
      <c r="F319" s="2241"/>
      <c r="G319" s="2244"/>
      <c r="H319" s="2261"/>
      <c r="I319" s="2241"/>
      <c r="J319" s="2241"/>
      <c r="K319" s="1270"/>
      <c r="L319" s="622"/>
      <c r="M319" s="1271"/>
      <c r="N319" s="1272"/>
      <c r="O319" s="1272"/>
      <c r="P319" s="1273"/>
      <c r="Q319" s="1273"/>
      <c r="R319" s="1273"/>
      <c r="S319" s="1273"/>
      <c r="T319" s="1273"/>
      <c r="U319" s="1273"/>
      <c r="V319" s="1272"/>
      <c r="W319" s="2247"/>
      <c r="X319" s="2247"/>
      <c r="Y319" s="2263"/>
      <c r="Z319" s="2265"/>
      <c r="AA319" s="2258"/>
      <c r="AB319" s="2260"/>
      <c r="AC319" s="72">
        <f>IF(M319=M318,0,IF(M319=M317,0,IF(M319=M316,0,IF(M319=M315,0,IF(M319=M314,0,IF(M319=M313,0,IF(M319=M312,0,1)))))))</f>
        <v>0</v>
      </c>
      <c r="AD319" s="72" t="s">
        <v>272</v>
      </c>
      <c r="AE319" s="72" t="str">
        <f t="shared" si="17"/>
        <v>?</v>
      </c>
      <c r="AF319" s="434">
        <f>AF316</f>
        <v>0</v>
      </c>
      <c r="AG319" s="72">
        <f>IF(K319=K318,0,IF(K319=K317,0,IF(K319=K316,0,IF(K319=K315,0,IF(K319=K314,0,IF(K319=K313,0,IF(K319=K312,0,1)))))))</f>
        <v>0</v>
      </c>
    </row>
    <row r="320" spans="1:33" ht="12.95" customHeight="1" thickTop="1" thickBot="1">
      <c r="A320" s="2231"/>
      <c r="B320" s="2235"/>
      <c r="C320" s="2238"/>
      <c r="D320" s="2235"/>
      <c r="E320" s="2270"/>
      <c r="F320" s="2241"/>
      <c r="G320" s="2244"/>
      <c r="H320" s="2261"/>
      <c r="I320" s="2241"/>
      <c r="J320" s="2241"/>
      <c r="K320" s="1270"/>
      <c r="L320" s="622"/>
      <c r="M320" s="1271"/>
      <c r="N320" s="1272"/>
      <c r="O320" s="1272"/>
      <c r="P320" s="1273"/>
      <c r="Q320" s="1273"/>
      <c r="R320" s="1273"/>
      <c r="S320" s="1273"/>
      <c r="T320" s="1273"/>
      <c r="U320" s="1273"/>
      <c r="V320" s="1272"/>
      <c r="W320" s="2247"/>
      <c r="X320" s="2247"/>
      <c r="Y320" s="2263"/>
      <c r="Z320" s="2265"/>
      <c r="AA320" s="2258"/>
      <c r="AB320" s="2260"/>
      <c r="AC320" s="72">
        <f>IF(M320=M319,0,IF(M320=M318,0,IF(M320=M317,0,IF(M320=M316,0,IF(M320=M315,0,IF(M320=M314,0,IF(M320=M313,0,IF(M320=31,0,1))))))))</f>
        <v>0</v>
      </c>
      <c r="AD320" s="72" t="s">
        <v>272</v>
      </c>
      <c r="AE320" s="72" t="str">
        <f t="shared" si="17"/>
        <v>?</v>
      </c>
      <c r="AF320" s="434">
        <f t="shared" si="16"/>
        <v>0</v>
      </c>
      <c r="AG320" s="72">
        <f>IF(K320=K319,0,IF(K320=K318,0,IF(K320=K317,0,IF(K320=K316,0,IF(K320=K315,0,IF(K320=K314,0,IF(K320=K313,0,IF(K320=K312,0,1))))))))</f>
        <v>0</v>
      </c>
    </row>
    <row r="321" spans="1:33" ht="12.95" customHeight="1" thickTop="1" thickBot="1">
      <c r="A321" s="2231"/>
      <c r="B321" s="2236"/>
      <c r="C321" s="2239"/>
      <c r="D321" s="2236"/>
      <c r="E321" s="2271"/>
      <c r="F321" s="2242"/>
      <c r="G321" s="2245"/>
      <c r="H321" s="2262"/>
      <c r="I321" s="2242"/>
      <c r="J321" s="2242"/>
      <c r="K321" s="1268"/>
      <c r="L321" s="410"/>
      <c r="M321" s="1269"/>
      <c r="N321" s="1274"/>
      <c r="O321" s="1274"/>
      <c r="P321" s="1275"/>
      <c r="Q321" s="1275"/>
      <c r="R321" s="1275"/>
      <c r="S321" s="1275"/>
      <c r="T321" s="1275"/>
      <c r="U321" s="1275"/>
      <c r="V321" s="1274"/>
      <c r="W321" s="2248"/>
      <c r="X321" s="2248"/>
      <c r="Y321" s="2264"/>
      <c r="Z321" s="2265"/>
      <c r="AA321" s="2259"/>
      <c r="AB321" s="2260"/>
      <c r="AC321" s="72">
        <f>IF(M321=M320,0,IF(M321=M319,0,IF(M321=M318,0,IF(M321=M317,0,IF(M321=M316,0,IF(M321=M315,0,IF(M321=M314,0,IF(M321=M313,0,IF(M321=M312,0,1)))))))))</f>
        <v>0</v>
      </c>
      <c r="AD321" s="72" t="s">
        <v>272</v>
      </c>
      <c r="AE321" s="72" t="str">
        <f t="shared" si="17"/>
        <v>?</v>
      </c>
      <c r="AF321" s="434">
        <f t="shared" si="16"/>
        <v>0</v>
      </c>
      <c r="AG321" s="72">
        <f>IF(K321=K320,0,IF(K321=K319,0,IF(K321=K318,0,IF(K321=K317,0,IF(K321=K316,0,IF(K321=K315,0,IF(K321=K314,0,IF(K321=K313,0,IF(K321=K312,0,1)))))))))</f>
        <v>0</v>
      </c>
    </row>
    <row r="322" spans="1:33" ht="12.95" customHeight="1" thickTop="1" thickBot="1">
      <c r="A322" s="2231"/>
      <c r="B322" s="2234"/>
      <c r="C322" s="2237"/>
      <c r="D322" s="2234"/>
      <c r="E322" s="2269"/>
      <c r="F322" s="2240"/>
      <c r="G322" s="2243"/>
      <c r="H322" s="2276" t="s">
        <v>755</v>
      </c>
      <c r="I322" s="2240"/>
      <c r="J322" s="2240"/>
      <c r="K322" s="295"/>
      <c r="L322" s="408"/>
      <c r="M322" s="508"/>
      <c r="N322" s="111"/>
      <c r="O322" s="111"/>
      <c r="P322" s="16"/>
      <c r="Q322" s="16"/>
      <c r="R322" s="16"/>
      <c r="S322" s="16"/>
      <c r="T322" s="16"/>
      <c r="U322" s="16"/>
      <c r="V322" s="111"/>
      <c r="W322" s="2246">
        <f>SUM(P322:V331)</f>
        <v>0</v>
      </c>
      <c r="X322" s="2246">
        <f>IF(W322&gt;0,18,0)</f>
        <v>0</v>
      </c>
      <c r="Y322" s="2272">
        <f>IF((W322-X322)&gt;=0,W322-X322,0)</f>
        <v>0</v>
      </c>
      <c r="Z322" s="2265">
        <f>IF(W322&lt;X322,W322,X322)/IF(X322=0,1,X322)</f>
        <v>0</v>
      </c>
      <c r="AA322" s="2257" t="str">
        <f>IF(Z322=1,"pe",IF(Z322&gt;0,"ne",""))</f>
        <v/>
      </c>
      <c r="AB322" s="2260"/>
      <c r="AC322" s="72">
        <v>1</v>
      </c>
      <c r="AD322" s="72" t="s">
        <v>272</v>
      </c>
      <c r="AE322" s="72" t="str">
        <f t="shared" si="17"/>
        <v>?</v>
      </c>
      <c r="AF322" s="434">
        <f>$C322</f>
        <v>0</v>
      </c>
      <c r="AG322" s="26">
        <v>1</v>
      </c>
    </row>
    <row r="323" spans="1:33" ht="12.95" customHeight="1" thickTop="1" thickBot="1">
      <c r="A323" s="2231"/>
      <c r="B323" s="2235"/>
      <c r="C323" s="2238"/>
      <c r="D323" s="2235"/>
      <c r="E323" s="2270"/>
      <c r="F323" s="2241"/>
      <c r="G323" s="2244"/>
      <c r="H323" s="2277"/>
      <c r="I323" s="2241"/>
      <c r="J323" s="2241"/>
      <c r="K323" s="1270"/>
      <c r="L323" s="622"/>
      <c r="M323" s="1271"/>
      <c r="N323" s="1272"/>
      <c r="O323" s="1272"/>
      <c r="P323" s="1273"/>
      <c r="Q323" s="1273"/>
      <c r="R323" s="1273"/>
      <c r="S323" s="1273"/>
      <c r="T323" s="1273"/>
      <c r="U323" s="1273"/>
      <c r="V323" s="1272"/>
      <c r="W323" s="2247"/>
      <c r="X323" s="2247"/>
      <c r="Y323" s="2273"/>
      <c r="Z323" s="2265"/>
      <c r="AA323" s="2258"/>
      <c r="AB323" s="2260"/>
      <c r="AC323" s="72">
        <f>IF(M323=M322,0,1)</f>
        <v>0</v>
      </c>
      <c r="AD323" s="72" t="s">
        <v>272</v>
      </c>
      <c r="AE323" s="72" t="str">
        <f t="shared" si="17"/>
        <v>?</v>
      </c>
      <c r="AF323" s="434">
        <f t="shared" si="16"/>
        <v>0</v>
      </c>
      <c r="AG323" s="72">
        <f>IF(K323=K322,0,1)</f>
        <v>0</v>
      </c>
    </row>
    <row r="324" spans="1:33" ht="12.95" customHeight="1" thickTop="1" thickBot="1">
      <c r="A324" s="2231"/>
      <c r="B324" s="2235"/>
      <c r="C324" s="2238"/>
      <c r="D324" s="2235"/>
      <c r="E324" s="2270"/>
      <c r="F324" s="2241"/>
      <c r="G324" s="2244"/>
      <c r="H324" s="2261"/>
      <c r="I324" s="2241"/>
      <c r="J324" s="2241"/>
      <c r="K324" s="1270"/>
      <c r="L324" s="622"/>
      <c r="M324" s="1271"/>
      <c r="N324" s="1272"/>
      <c r="O324" s="1272"/>
      <c r="P324" s="1273"/>
      <c r="Q324" s="1273"/>
      <c r="R324" s="1273"/>
      <c r="S324" s="1273"/>
      <c r="T324" s="1273"/>
      <c r="U324" s="1273"/>
      <c r="V324" s="1272"/>
      <c r="W324" s="2247"/>
      <c r="X324" s="2247"/>
      <c r="Y324" s="2273"/>
      <c r="Z324" s="2265"/>
      <c r="AA324" s="2258"/>
      <c r="AB324" s="2260"/>
      <c r="AC324" s="72">
        <f>IF(M324=M323,0,IF(M324=M322,0,1))</f>
        <v>0</v>
      </c>
      <c r="AD324" s="72" t="s">
        <v>272</v>
      </c>
      <c r="AE324" s="72" t="str">
        <f t="shared" si="17"/>
        <v>?</v>
      </c>
      <c r="AF324" s="434">
        <f t="shared" si="16"/>
        <v>0</v>
      </c>
      <c r="AG324" s="72">
        <f>IF(K324=K323,0,IF(K324=K322,0,1))</f>
        <v>0</v>
      </c>
    </row>
    <row r="325" spans="1:33" ht="12.95" customHeight="1" thickTop="1" thickBot="1">
      <c r="A325" s="2231"/>
      <c r="B325" s="2235"/>
      <c r="C325" s="2238"/>
      <c r="D325" s="2235"/>
      <c r="E325" s="2270"/>
      <c r="F325" s="2241"/>
      <c r="G325" s="2244"/>
      <c r="H325" s="2261"/>
      <c r="I325" s="2241"/>
      <c r="J325" s="2241"/>
      <c r="K325" s="1270"/>
      <c r="L325" s="622"/>
      <c r="M325" s="1271"/>
      <c r="N325" s="1272"/>
      <c r="O325" s="1272"/>
      <c r="P325" s="1273"/>
      <c r="Q325" s="1273"/>
      <c r="R325" s="1273"/>
      <c r="S325" s="1273"/>
      <c r="T325" s="1273"/>
      <c r="U325" s="1273"/>
      <c r="V325" s="1272"/>
      <c r="W325" s="2247"/>
      <c r="X325" s="2247"/>
      <c r="Y325" s="2273"/>
      <c r="Z325" s="2265"/>
      <c r="AA325" s="2258"/>
      <c r="AB325" s="2260"/>
      <c r="AC325" s="72">
        <f>IF(M325=M324,0,IF(M325=M323,0,IF(M325=M322,0,1)))</f>
        <v>0</v>
      </c>
      <c r="AD325" s="72" t="s">
        <v>272</v>
      </c>
      <c r="AE325" s="72" t="str">
        <f t="shared" si="17"/>
        <v>?</v>
      </c>
      <c r="AF325" s="434">
        <f t="shared" si="16"/>
        <v>0</v>
      </c>
      <c r="AG325" s="72">
        <f>IF(K325=K324,0,IF(K325=K323,0,IF(K325=K322,0,1)))</f>
        <v>0</v>
      </c>
    </row>
    <row r="326" spans="1:33" ht="12.95" customHeight="1" thickTop="1" thickBot="1">
      <c r="A326" s="2231"/>
      <c r="B326" s="2235"/>
      <c r="C326" s="2238"/>
      <c r="D326" s="2235"/>
      <c r="E326" s="2270"/>
      <c r="F326" s="2241"/>
      <c r="G326" s="2244"/>
      <c r="H326" s="2261"/>
      <c r="I326" s="2241"/>
      <c r="J326" s="2241"/>
      <c r="K326" s="1270"/>
      <c r="L326" s="622"/>
      <c r="M326" s="1271"/>
      <c r="N326" s="1272"/>
      <c r="O326" s="1272"/>
      <c r="P326" s="1273"/>
      <c r="Q326" s="1273"/>
      <c r="R326" s="1273"/>
      <c r="S326" s="1273"/>
      <c r="T326" s="1273"/>
      <c r="U326" s="1273"/>
      <c r="V326" s="1272"/>
      <c r="W326" s="2247"/>
      <c r="X326" s="2247"/>
      <c r="Y326" s="2273"/>
      <c r="Z326" s="2265"/>
      <c r="AA326" s="2258"/>
      <c r="AB326" s="2260"/>
      <c r="AC326" s="72">
        <f>IF(M326=M325,0,IF(M326=M324,0,IF(M326=M323,0,IF(M326=M322,0,1))))</f>
        <v>0</v>
      </c>
      <c r="AD326" s="72" t="s">
        <v>272</v>
      </c>
      <c r="AE326" s="72" t="str">
        <f t="shared" si="17"/>
        <v>?</v>
      </c>
      <c r="AF326" s="434">
        <f t="shared" si="16"/>
        <v>0</v>
      </c>
      <c r="AG326" s="72">
        <f>IF(K326=K325,0,IF(K326=K324,0,IF(K326=K323,0,IF(K326=K322,0,1))))</f>
        <v>0</v>
      </c>
    </row>
    <row r="327" spans="1:33" ht="12.95" customHeight="1" thickTop="1" thickBot="1">
      <c r="A327" s="2231"/>
      <c r="B327" s="2235"/>
      <c r="C327" s="2238"/>
      <c r="D327" s="2235"/>
      <c r="E327" s="2270"/>
      <c r="F327" s="2241"/>
      <c r="G327" s="2244"/>
      <c r="H327" s="2261"/>
      <c r="I327" s="2241"/>
      <c r="J327" s="2241"/>
      <c r="K327" s="1270"/>
      <c r="L327" s="622"/>
      <c r="M327" s="1271"/>
      <c r="N327" s="1272"/>
      <c r="O327" s="1272"/>
      <c r="P327" s="1273"/>
      <c r="Q327" s="1273"/>
      <c r="R327" s="1273"/>
      <c r="S327" s="1273"/>
      <c r="T327" s="1273"/>
      <c r="U327" s="1273"/>
      <c r="V327" s="1272"/>
      <c r="W327" s="2247"/>
      <c r="X327" s="2247"/>
      <c r="Y327" s="2273"/>
      <c r="Z327" s="2265"/>
      <c r="AA327" s="2258"/>
      <c r="AB327" s="2260"/>
      <c r="AC327" s="72">
        <f>IF(M327=M326,0,IF(M327=M325,0,IF(M327=M324,0,IF(M327=M323,0,IF(M327=M322,0,1)))))</f>
        <v>0</v>
      </c>
      <c r="AD327" s="72" t="s">
        <v>272</v>
      </c>
      <c r="AE327" s="72" t="str">
        <f t="shared" si="17"/>
        <v>?</v>
      </c>
      <c r="AF327" s="434">
        <f t="shared" si="16"/>
        <v>0</v>
      </c>
      <c r="AG327" s="72">
        <f>IF(K327=K326,0,IF(K327=K325,0,IF(K327=K324,0,IF(K327=K323,0,IF(K327=K322,0,1)))))</f>
        <v>0</v>
      </c>
    </row>
    <row r="328" spans="1:33" ht="12.95" customHeight="1" thickTop="1" thickBot="1">
      <c r="A328" s="2231"/>
      <c r="B328" s="2235"/>
      <c r="C328" s="2238"/>
      <c r="D328" s="2235"/>
      <c r="E328" s="2270"/>
      <c r="F328" s="2241"/>
      <c r="G328" s="2244"/>
      <c r="H328" s="2261"/>
      <c r="I328" s="2241"/>
      <c r="J328" s="2241"/>
      <c r="K328" s="1270"/>
      <c r="L328" s="622"/>
      <c r="M328" s="1271"/>
      <c r="N328" s="1272"/>
      <c r="O328" s="1272"/>
      <c r="P328" s="1273"/>
      <c r="Q328" s="1273"/>
      <c r="R328" s="1273"/>
      <c r="S328" s="1273"/>
      <c r="T328" s="1273"/>
      <c r="U328" s="1273"/>
      <c r="V328" s="1272"/>
      <c r="W328" s="2247"/>
      <c r="X328" s="2247"/>
      <c r="Y328" s="2263" t="str">
        <f>IF(Y322&gt;9,"Błąd","")</f>
        <v/>
      </c>
      <c r="Z328" s="2265"/>
      <c r="AA328" s="2258"/>
      <c r="AB328" s="2260"/>
      <c r="AC328" s="72">
        <f>IF(M328=M327,0,IF(M328=M326,0,IF(M328=M325,0,IF(M328=M324,0,IF(M328=M323,0,IF(M328=M322,0,1))))))</f>
        <v>0</v>
      </c>
      <c r="AD328" s="72" t="s">
        <v>272</v>
      </c>
      <c r="AE328" s="72" t="str">
        <f t="shared" si="17"/>
        <v>?</v>
      </c>
      <c r="AF328" s="434">
        <f t="shared" si="16"/>
        <v>0</v>
      </c>
      <c r="AG328" s="72">
        <f>IF(K328=K327,0,IF(K328=K326,0,IF(K328=K325,0,IF(K328=K324,0,IF(K328=K323,0,IF(K328=K322,0,1))))))</f>
        <v>0</v>
      </c>
    </row>
    <row r="329" spans="1:33" ht="12.95" customHeight="1" thickTop="1" thickBot="1">
      <c r="A329" s="2231"/>
      <c r="B329" s="2235"/>
      <c r="C329" s="2238"/>
      <c r="D329" s="2235"/>
      <c r="E329" s="2270"/>
      <c r="F329" s="2241"/>
      <c r="G329" s="2244"/>
      <c r="H329" s="2261"/>
      <c r="I329" s="2241"/>
      <c r="J329" s="2241"/>
      <c r="K329" s="1270"/>
      <c r="L329" s="622"/>
      <c r="M329" s="1271"/>
      <c r="N329" s="1272"/>
      <c r="O329" s="1272"/>
      <c r="P329" s="1273"/>
      <c r="Q329" s="1273"/>
      <c r="R329" s="1273"/>
      <c r="S329" s="1273"/>
      <c r="T329" s="1273"/>
      <c r="U329" s="1273"/>
      <c r="V329" s="1272"/>
      <c r="W329" s="2247"/>
      <c r="X329" s="2247"/>
      <c r="Y329" s="2263"/>
      <c r="Z329" s="2265"/>
      <c r="AA329" s="2258"/>
      <c r="AB329" s="2260"/>
      <c r="AC329" s="72">
        <f>IF(M329=M328,0,IF(M329=M327,0,IF(M329=M326,0,IF(M329=M325,0,IF(M329=M324,0,IF(M329=M323,0,IF(M329=M322,0,1)))))))</f>
        <v>0</v>
      </c>
      <c r="AD329" s="72" t="s">
        <v>272</v>
      </c>
      <c r="AE329" s="72" t="str">
        <f t="shared" si="17"/>
        <v>?</v>
      </c>
      <c r="AF329" s="434">
        <f>AF326</f>
        <v>0</v>
      </c>
      <c r="AG329" s="72">
        <f>IF(K329=K328,0,IF(K329=K327,0,IF(K329=K326,0,IF(K329=K325,0,IF(K329=K324,0,IF(K329=K323,0,IF(K329=K322,0,1)))))))</f>
        <v>0</v>
      </c>
    </row>
    <row r="330" spans="1:33" ht="12.95" customHeight="1" thickTop="1" thickBot="1">
      <c r="A330" s="2231"/>
      <c r="B330" s="2235"/>
      <c r="C330" s="2238"/>
      <c r="D330" s="2235"/>
      <c r="E330" s="2270"/>
      <c r="F330" s="2241"/>
      <c r="G330" s="2244"/>
      <c r="H330" s="2261"/>
      <c r="I330" s="2241"/>
      <c r="J330" s="2241"/>
      <c r="K330" s="1270"/>
      <c r="L330" s="622"/>
      <c r="M330" s="1271"/>
      <c r="N330" s="1272"/>
      <c r="O330" s="1272"/>
      <c r="P330" s="1273"/>
      <c r="Q330" s="1273"/>
      <c r="R330" s="1273"/>
      <c r="S330" s="1273"/>
      <c r="T330" s="1273"/>
      <c r="U330" s="1273"/>
      <c r="V330" s="1272"/>
      <c r="W330" s="2247"/>
      <c r="X330" s="2247"/>
      <c r="Y330" s="2263"/>
      <c r="Z330" s="2265"/>
      <c r="AA330" s="2258"/>
      <c r="AB330" s="2260"/>
      <c r="AC330" s="72">
        <f>IF(M330=M329,0,IF(M330=M328,0,IF(M330=M327,0,IF(M330=M326,0,IF(M330=M325,0,IF(M330=M324,0,IF(M330=M323,0,IF(M330=31,0,1))))))))</f>
        <v>0</v>
      </c>
      <c r="AD330" s="72" t="s">
        <v>272</v>
      </c>
      <c r="AE330" s="72" t="str">
        <f t="shared" si="17"/>
        <v>?</v>
      </c>
      <c r="AF330" s="434">
        <f t="shared" si="16"/>
        <v>0</v>
      </c>
      <c r="AG330" s="72">
        <f>IF(K330=K329,0,IF(K330=K328,0,IF(K330=K327,0,IF(K330=K326,0,IF(K330=K325,0,IF(K330=K324,0,IF(K330=K323,0,IF(K330=K322,0,1))))))))</f>
        <v>0</v>
      </c>
    </row>
    <row r="331" spans="1:33" ht="12.95" customHeight="1" thickTop="1" thickBot="1">
      <c r="A331" s="2231"/>
      <c r="B331" s="2236"/>
      <c r="C331" s="2239"/>
      <c r="D331" s="2236"/>
      <c r="E331" s="2271"/>
      <c r="F331" s="2242"/>
      <c r="G331" s="2245"/>
      <c r="H331" s="2262"/>
      <c r="I331" s="2242"/>
      <c r="J331" s="2242"/>
      <c r="K331" s="1268"/>
      <c r="L331" s="410"/>
      <c r="M331" s="1269"/>
      <c r="N331" s="1274"/>
      <c r="O331" s="1274"/>
      <c r="P331" s="1275"/>
      <c r="Q331" s="1275"/>
      <c r="R331" s="1275"/>
      <c r="S331" s="1275"/>
      <c r="T331" s="1275"/>
      <c r="U331" s="1275"/>
      <c r="V331" s="1274"/>
      <c r="W331" s="2248"/>
      <c r="X331" s="2248"/>
      <c r="Y331" s="2264"/>
      <c r="Z331" s="2265"/>
      <c r="AA331" s="2259"/>
      <c r="AB331" s="2260"/>
      <c r="AC331" s="72">
        <f>IF(M331=M330,0,IF(M331=M329,0,IF(M331=M328,0,IF(M331=M327,0,IF(M331=M326,0,IF(M331=M325,0,IF(M331=M324,0,IF(M331=M323,0,IF(M331=M322,0,1)))))))))</f>
        <v>0</v>
      </c>
      <c r="AD331" s="72" t="s">
        <v>272</v>
      </c>
      <c r="AE331" s="72" t="str">
        <f t="shared" si="17"/>
        <v>?</v>
      </c>
      <c r="AF331" s="434">
        <f t="shared" si="16"/>
        <v>0</v>
      </c>
      <c r="AG331" s="72">
        <f>IF(K331=K330,0,IF(K331=K329,0,IF(K331=K328,0,IF(K331=K327,0,IF(K331=K326,0,IF(K331=K325,0,IF(K331=K324,0,IF(K331=K323,0,IF(K331=K322,0,1)))))))))</f>
        <v>0</v>
      </c>
    </row>
    <row r="332" spans="1:33" ht="12.95" customHeight="1" thickTop="1" thickBot="1">
      <c r="A332" s="2231"/>
      <c r="B332" s="2234"/>
      <c r="C332" s="2237"/>
      <c r="D332" s="2234"/>
      <c r="E332" s="2269"/>
      <c r="F332" s="2240"/>
      <c r="G332" s="2243"/>
      <c r="H332" s="2276" t="s">
        <v>755</v>
      </c>
      <c r="I332" s="2240"/>
      <c r="J332" s="2240"/>
      <c r="K332" s="295"/>
      <c r="L332" s="408"/>
      <c r="M332" s="508"/>
      <c r="N332" s="111"/>
      <c r="O332" s="111"/>
      <c r="P332" s="16"/>
      <c r="Q332" s="16"/>
      <c r="R332" s="16"/>
      <c r="S332" s="16"/>
      <c r="T332" s="16"/>
      <c r="U332" s="16"/>
      <c r="V332" s="111"/>
      <c r="W332" s="2246">
        <f>SUM(P332:V341)</f>
        <v>0</v>
      </c>
      <c r="X332" s="2246">
        <f>IF(W332&gt;0,18,0)</f>
        <v>0</v>
      </c>
      <c r="Y332" s="2272">
        <f>IF((W332-X332)&gt;=0,W332-X332,0)</f>
        <v>0</v>
      </c>
      <c r="Z332" s="2265">
        <f>IF(W332&lt;X332,W332,X332)/IF(X332=0,1,X332)</f>
        <v>0</v>
      </c>
      <c r="AA332" s="2257" t="str">
        <f>IF(Z332=1,"pe",IF(Z332&gt;0,"ne",""))</f>
        <v/>
      </c>
      <c r="AB332" s="2260"/>
      <c r="AC332" s="72">
        <v>1</v>
      </c>
      <c r="AD332" s="72" t="s">
        <v>272</v>
      </c>
      <c r="AE332" s="72" t="str">
        <f t="shared" si="17"/>
        <v>?</v>
      </c>
      <c r="AF332" s="434">
        <f>$C332</f>
        <v>0</v>
      </c>
      <c r="AG332" s="26">
        <v>1</v>
      </c>
    </row>
    <row r="333" spans="1:33" ht="12.95" customHeight="1" thickTop="1" thickBot="1">
      <c r="A333" s="2231"/>
      <c r="B333" s="2235"/>
      <c r="C333" s="2238"/>
      <c r="D333" s="2235"/>
      <c r="E333" s="2270"/>
      <c r="F333" s="2241"/>
      <c r="G333" s="2244"/>
      <c r="H333" s="2277"/>
      <c r="I333" s="2241"/>
      <c r="J333" s="2241"/>
      <c r="K333" s="1270"/>
      <c r="L333" s="622"/>
      <c r="M333" s="1271"/>
      <c r="N333" s="1272"/>
      <c r="O333" s="1272"/>
      <c r="P333" s="1273"/>
      <c r="Q333" s="1273"/>
      <c r="R333" s="1273"/>
      <c r="S333" s="1273"/>
      <c r="T333" s="1273"/>
      <c r="U333" s="1273"/>
      <c r="V333" s="1272"/>
      <c r="W333" s="2247"/>
      <c r="X333" s="2247"/>
      <c r="Y333" s="2273"/>
      <c r="Z333" s="2265"/>
      <c r="AA333" s="2258"/>
      <c r="AB333" s="2260"/>
      <c r="AC333" s="72">
        <f>IF(M333=M332,0,1)</f>
        <v>0</v>
      </c>
      <c r="AD333" s="72" t="s">
        <v>272</v>
      </c>
      <c r="AE333" s="72" t="str">
        <f t="shared" si="17"/>
        <v>?</v>
      </c>
      <c r="AF333" s="434">
        <f t="shared" si="16"/>
        <v>0</v>
      </c>
      <c r="AG333" s="72">
        <f>IF(K333=K332,0,1)</f>
        <v>0</v>
      </c>
    </row>
    <row r="334" spans="1:33" ht="12.95" customHeight="1" thickTop="1" thickBot="1">
      <c r="A334" s="2231"/>
      <c r="B334" s="2235"/>
      <c r="C334" s="2238"/>
      <c r="D334" s="2235"/>
      <c r="E334" s="2270"/>
      <c r="F334" s="2241"/>
      <c r="G334" s="2244"/>
      <c r="H334" s="2261"/>
      <c r="I334" s="2241"/>
      <c r="J334" s="2241"/>
      <c r="K334" s="1270"/>
      <c r="L334" s="622"/>
      <c r="M334" s="1271"/>
      <c r="N334" s="1272"/>
      <c r="O334" s="1272"/>
      <c r="P334" s="1273"/>
      <c r="Q334" s="1273"/>
      <c r="R334" s="1273"/>
      <c r="S334" s="1273"/>
      <c r="T334" s="1273"/>
      <c r="U334" s="1273"/>
      <c r="V334" s="1272"/>
      <c r="W334" s="2247"/>
      <c r="X334" s="2247"/>
      <c r="Y334" s="2273"/>
      <c r="Z334" s="2265"/>
      <c r="AA334" s="2258"/>
      <c r="AB334" s="2260"/>
      <c r="AC334" s="72">
        <f>IF(M334=M333,0,IF(M334=M332,0,1))</f>
        <v>0</v>
      </c>
      <c r="AD334" s="72" t="s">
        <v>272</v>
      </c>
      <c r="AE334" s="72" t="str">
        <f t="shared" si="17"/>
        <v>?</v>
      </c>
      <c r="AF334" s="434">
        <f t="shared" si="16"/>
        <v>0</v>
      </c>
      <c r="AG334" s="72">
        <f>IF(K334=K333,0,IF(K334=K332,0,1))</f>
        <v>0</v>
      </c>
    </row>
    <row r="335" spans="1:33" ht="12.95" customHeight="1" thickTop="1" thickBot="1">
      <c r="A335" s="2231"/>
      <c r="B335" s="2235"/>
      <c r="C335" s="2238"/>
      <c r="D335" s="2235"/>
      <c r="E335" s="2270"/>
      <c r="F335" s="2241"/>
      <c r="G335" s="2244"/>
      <c r="H335" s="2261"/>
      <c r="I335" s="2241"/>
      <c r="J335" s="2241"/>
      <c r="K335" s="1270"/>
      <c r="L335" s="622"/>
      <c r="M335" s="1271"/>
      <c r="N335" s="1272"/>
      <c r="O335" s="1272"/>
      <c r="P335" s="1273"/>
      <c r="Q335" s="1273"/>
      <c r="R335" s="1273"/>
      <c r="S335" s="1273"/>
      <c r="T335" s="1273"/>
      <c r="U335" s="1273"/>
      <c r="V335" s="1272"/>
      <c r="W335" s="2247"/>
      <c r="X335" s="2247"/>
      <c r="Y335" s="2273"/>
      <c r="Z335" s="2265"/>
      <c r="AA335" s="2258"/>
      <c r="AB335" s="2260"/>
      <c r="AC335" s="72">
        <f>IF(M335=M334,0,IF(M335=M333,0,IF(M335=M332,0,1)))</f>
        <v>0</v>
      </c>
      <c r="AD335" s="72" t="s">
        <v>272</v>
      </c>
      <c r="AE335" s="72" t="str">
        <f t="shared" si="17"/>
        <v>?</v>
      </c>
      <c r="AF335" s="434">
        <f t="shared" si="16"/>
        <v>0</v>
      </c>
      <c r="AG335" s="72">
        <f>IF(K335=K334,0,IF(K335=K333,0,IF(K335=K332,0,1)))</f>
        <v>0</v>
      </c>
    </row>
    <row r="336" spans="1:33" ht="12.95" customHeight="1" thickTop="1" thickBot="1">
      <c r="A336" s="2231"/>
      <c r="B336" s="2235"/>
      <c r="C336" s="2238"/>
      <c r="D336" s="2235"/>
      <c r="E336" s="2270"/>
      <c r="F336" s="2241"/>
      <c r="G336" s="2244"/>
      <c r="H336" s="2261"/>
      <c r="I336" s="2241"/>
      <c r="J336" s="2241"/>
      <c r="K336" s="1270"/>
      <c r="L336" s="622"/>
      <c r="M336" s="1271"/>
      <c r="N336" s="1272"/>
      <c r="O336" s="1272"/>
      <c r="P336" s="1273"/>
      <c r="Q336" s="1273"/>
      <c r="R336" s="1273"/>
      <c r="S336" s="1273"/>
      <c r="T336" s="1273"/>
      <c r="U336" s="1273"/>
      <c r="V336" s="1272"/>
      <c r="W336" s="2247"/>
      <c r="X336" s="2247"/>
      <c r="Y336" s="2273"/>
      <c r="Z336" s="2265"/>
      <c r="AA336" s="2258"/>
      <c r="AB336" s="2260"/>
      <c r="AC336" s="72">
        <f>IF(M336=M335,0,IF(M336=M334,0,IF(M336=M333,0,IF(M336=M332,0,1))))</f>
        <v>0</v>
      </c>
      <c r="AD336" s="72" t="s">
        <v>272</v>
      </c>
      <c r="AE336" s="72" t="str">
        <f t="shared" si="17"/>
        <v>?</v>
      </c>
      <c r="AF336" s="434">
        <f t="shared" si="16"/>
        <v>0</v>
      </c>
      <c r="AG336" s="72">
        <f>IF(K336=K335,0,IF(K336=K334,0,IF(K336=K333,0,IF(K336=K332,0,1))))</f>
        <v>0</v>
      </c>
    </row>
    <row r="337" spans="1:33" ht="12.95" customHeight="1" thickTop="1" thickBot="1">
      <c r="A337" s="2231"/>
      <c r="B337" s="2235"/>
      <c r="C337" s="2238"/>
      <c r="D337" s="2235"/>
      <c r="E337" s="2270"/>
      <c r="F337" s="2241"/>
      <c r="G337" s="2244"/>
      <c r="H337" s="2261"/>
      <c r="I337" s="2241"/>
      <c r="J337" s="2241"/>
      <c r="K337" s="1270"/>
      <c r="L337" s="622"/>
      <c r="M337" s="1271"/>
      <c r="N337" s="1272"/>
      <c r="O337" s="1272"/>
      <c r="P337" s="1273"/>
      <c r="Q337" s="1273"/>
      <c r="R337" s="1273"/>
      <c r="S337" s="1273"/>
      <c r="T337" s="1273"/>
      <c r="U337" s="1273"/>
      <c r="V337" s="1272"/>
      <c r="W337" s="2247"/>
      <c r="X337" s="2247"/>
      <c r="Y337" s="2273"/>
      <c r="Z337" s="2265"/>
      <c r="AA337" s="2258"/>
      <c r="AB337" s="2260"/>
      <c r="AC337" s="72">
        <f>IF(M337=M336,0,IF(M337=M335,0,IF(M337=M334,0,IF(M337=M333,0,IF(M337=M332,0,1)))))</f>
        <v>0</v>
      </c>
      <c r="AD337" s="72" t="s">
        <v>272</v>
      </c>
      <c r="AE337" s="72" t="str">
        <f t="shared" si="17"/>
        <v>?</v>
      </c>
      <c r="AF337" s="434">
        <f t="shared" si="16"/>
        <v>0</v>
      </c>
      <c r="AG337" s="72">
        <f>IF(K337=K336,0,IF(K337=K335,0,IF(K337=K334,0,IF(K337=K333,0,IF(K337=K332,0,1)))))</f>
        <v>0</v>
      </c>
    </row>
    <row r="338" spans="1:33" ht="12.95" customHeight="1" thickTop="1" thickBot="1">
      <c r="A338" s="2231"/>
      <c r="B338" s="2235"/>
      <c r="C338" s="2238"/>
      <c r="D338" s="2235"/>
      <c r="E338" s="2270"/>
      <c r="F338" s="2241"/>
      <c r="G338" s="2244"/>
      <c r="H338" s="2261"/>
      <c r="I338" s="2241"/>
      <c r="J338" s="2241"/>
      <c r="K338" s="1270"/>
      <c r="L338" s="622"/>
      <c r="M338" s="1271"/>
      <c r="N338" s="1272"/>
      <c r="O338" s="1272"/>
      <c r="P338" s="1273"/>
      <c r="Q338" s="1273"/>
      <c r="R338" s="1273"/>
      <c r="S338" s="1273"/>
      <c r="T338" s="1273"/>
      <c r="U338" s="1273"/>
      <c r="V338" s="1272"/>
      <c r="W338" s="2247"/>
      <c r="X338" s="2247"/>
      <c r="Y338" s="2263" t="str">
        <f>IF(Y332&gt;9,"Błąd","")</f>
        <v/>
      </c>
      <c r="Z338" s="2265"/>
      <c r="AA338" s="2258"/>
      <c r="AB338" s="2260"/>
      <c r="AC338" s="72">
        <f>IF(M338=M337,0,IF(M338=M336,0,IF(M338=M335,0,IF(M338=M334,0,IF(M338=M333,0,IF(M338=M332,0,1))))))</f>
        <v>0</v>
      </c>
      <c r="AD338" s="72" t="s">
        <v>272</v>
      </c>
      <c r="AE338" s="72" t="str">
        <f t="shared" si="17"/>
        <v>?</v>
      </c>
      <c r="AF338" s="434">
        <f t="shared" si="16"/>
        <v>0</v>
      </c>
      <c r="AG338" s="72">
        <f>IF(K338=K337,0,IF(K338=K336,0,IF(K338=K335,0,IF(K338=K334,0,IF(K338=K333,0,IF(K338=K332,0,1))))))</f>
        <v>0</v>
      </c>
    </row>
    <row r="339" spans="1:33" ht="12.95" customHeight="1" thickTop="1" thickBot="1">
      <c r="A339" s="2231"/>
      <c r="B339" s="2235"/>
      <c r="C339" s="2238"/>
      <c r="D339" s="2235"/>
      <c r="E339" s="2270"/>
      <c r="F339" s="2241"/>
      <c r="G339" s="2244"/>
      <c r="H339" s="2261"/>
      <c r="I339" s="2241"/>
      <c r="J339" s="2241"/>
      <c r="K339" s="1270"/>
      <c r="L339" s="622"/>
      <c r="M339" s="1271"/>
      <c r="N339" s="1272"/>
      <c r="O339" s="1272"/>
      <c r="P339" s="1273"/>
      <c r="Q339" s="1273"/>
      <c r="R339" s="1273"/>
      <c r="S339" s="1273"/>
      <c r="T339" s="1273"/>
      <c r="U339" s="1273"/>
      <c r="V339" s="1272"/>
      <c r="W339" s="2247"/>
      <c r="X339" s="2247"/>
      <c r="Y339" s="2263"/>
      <c r="Z339" s="2265"/>
      <c r="AA339" s="2258"/>
      <c r="AB339" s="2260"/>
      <c r="AC339" s="72">
        <f>IF(M339=M338,0,IF(M339=M337,0,IF(M339=M336,0,IF(M339=M335,0,IF(M339=M334,0,IF(M339=M333,0,IF(M339=M332,0,1)))))))</f>
        <v>0</v>
      </c>
      <c r="AD339" s="72" t="s">
        <v>272</v>
      </c>
      <c r="AE339" s="72" t="str">
        <f t="shared" si="17"/>
        <v>?</v>
      </c>
      <c r="AF339" s="434">
        <f>AF336</f>
        <v>0</v>
      </c>
      <c r="AG339" s="72">
        <f>IF(K339=K338,0,IF(K339=K337,0,IF(K339=K336,0,IF(K339=K335,0,IF(K339=K334,0,IF(K339=K333,0,IF(K339=K332,0,1)))))))</f>
        <v>0</v>
      </c>
    </row>
    <row r="340" spans="1:33" ht="12.95" customHeight="1" thickTop="1" thickBot="1">
      <c r="A340" s="2231"/>
      <c r="B340" s="2235"/>
      <c r="C340" s="2238"/>
      <c r="D340" s="2235"/>
      <c r="E340" s="2270"/>
      <c r="F340" s="2241"/>
      <c r="G340" s="2244"/>
      <c r="H340" s="2261"/>
      <c r="I340" s="2241"/>
      <c r="J340" s="2241"/>
      <c r="K340" s="1270"/>
      <c r="L340" s="622"/>
      <c r="M340" s="1271"/>
      <c r="N340" s="1272"/>
      <c r="O340" s="1272"/>
      <c r="P340" s="1273"/>
      <c r="Q340" s="1273"/>
      <c r="R340" s="1273"/>
      <c r="S340" s="1273"/>
      <c r="T340" s="1273"/>
      <c r="U340" s="1273"/>
      <c r="V340" s="1272"/>
      <c r="W340" s="2247"/>
      <c r="X340" s="2247"/>
      <c r="Y340" s="2263"/>
      <c r="Z340" s="2265"/>
      <c r="AA340" s="2258"/>
      <c r="AB340" s="2260"/>
      <c r="AC340" s="72">
        <f>IF(M340=M339,0,IF(M340=M338,0,IF(M340=M337,0,IF(M340=M336,0,IF(M340=M335,0,IF(M340=M334,IF(M340=M333,0,IF(M340=31,0,1))))))))</f>
        <v>0</v>
      </c>
      <c r="AD340" s="72" t="s">
        <v>272</v>
      </c>
      <c r="AE340" s="72" t="str">
        <f t="shared" si="17"/>
        <v>?</v>
      </c>
      <c r="AF340" s="434">
        <f t="shared" si="16"/>
        <v>0</v>
      </c>
      <c r="AG340" s="72">
        <f>IF(K340=K339,0,IF(K340=K338,0,IF(K340=K337,0,IF(K340=K336,0,IF(K340=K335,0,IF(K340=K334,0,IF(K340=K333,0,IF(K340=K332,0,1))))))))</f>
        <v>0</v>
      </c>
    </row>
    <row r="341" spans="1:33" ht="12.95" customHeight="1" thickTop="1" thickBot="1">
      <c r="A341" s="2231"/>
      <c r="B341" s="2236"/>
      <c r="C341" s="2239"/>
      <c r="D341" s="2236"/>
      <c r="E341" s="2271"/>
      <c r="F341" s="2242"/>
      <c r="G341" s="2245"/>
      <c r="H341" s="2262"/>
      <c r="I341" s="2242"/>
      <c r="J341" s="2242"/>
      <c r="K341" s="1268"/>
      <c r="L341" s="410"/>
      <c r="M341" s="1269"/>
      <c r="N341" s="1274"/>
      <c r="O341" s="1274"/>
      <c r="P341" s="1275"/>
      <c r="Q341" s="1275"/>
      <c r="R341" s="1275"/>
      <c r="S341" s="1275"/>
      <c r="T341" s="1275"/>
      <c r="U341" s="1275"/>
      <c r="V341" s="1274"/>
      <c r="W341" s="2248"/>
      <c r="X341" s="2248"/>
      <c r="Y341" s="2264"/>
      <c r="Z341" s="2265"/>
      <c r="AA341" s="2259"/>
      <c r="AB341" s="2260"/>
      <c r="AC341" s="72">
        <f>IF(M341=M340,0,IF(M341=M339,0,IF(M341=M338,0,IF(M341=M337,0,IF(M341=M336,0,IF(M341=M335,0,IF(M341=M334,0,IF(M341=M333,0,IF(M341=M332,0,1)))))))))</f>
        <v>0</v>
      </c>
      <c r="AD341" s="72" t="s">
        <v>272</v>
      </c>
      <c r="AE341" s="72" t="str">
        <f t="shared" si="17"/>
        <v>?</v>
      </c>
      <c r="AF341" s="434">
        <f t="shared" si="16"/>
        <v>0</v>
      </c>
      <c r="AG341" s="72">
        <f>IF(K341=K340,0,IF(K341=K339,0,IF(K341=K338,0,IF(K341=K337,0,IF(K341=K336,0,IF(K341=K335,0,IF(K341=K334,0,IF(K341=K333,0,IF(K341=K332,0,1)))))))))</f>
        <v>0</v>
      </c>
    </row>
    <row r="342" spans="1:33" ht="12.95" customHeight="1" thickTop="1" thickBot="1">
      <c r="A342" s="2231"/>
      <c r="B342" s="2234"/>
      <c r="C342" s="2237"/>
      <c r="D342" s="2234"/>
      <c r="E342" s="2269"/>
      <c r="F342" s="2240"/>
      <c r="G342" s="2243"/>
      <c r="H342" s="2276" t="s">
        <v>755</v>
      </c>
      <c r="I342" s="2240"/>
      <c r="J342" s="2240"/>
      <c r="K342" s="295"/>
      <c r="L342" s="408"/>
      <c r="M342" s="508"/>
      <c r="N342" s="111"/>
      <c r="O342" s="111"/>
      <c r="P342" s="16"/>
      <c r="Q342" s="16"/>
      <c r="R342" s="16"/>
      <c r="S342" s="16"/>
      <c r="T342" s="16"/>
      <c r="U342" s="16"/>
      <c r="V342" s="111"/>
      <c r="W342" s="2246">
        <f>SUM(P342:V351)</f>
        <v>0</v>
      </c>
      <c r="X342" s="2246">
        <f>IF(W342&gt;0,18,0)</f>
        <v>0</v>
      </c>
      <c r="Y342" s="2272">
        <f>IF((W342-X342)&gt;=0,W342-X342,0)</f>
        <v>0</v>
      </c>
      <c r="Z342" s="2265">
        <f>IF(W342&lt;X342,W342,X342)/IF(X342=0,1,X342)</f>
        <v>0</v>
      </c>
      <c r="AA342" s="2257" t="str">
        <f>IF(Z342=1,"pe",IF(Z342&gt;0,"ne",""))</f>
        <v/>
      </c>
      <c r="AB342" s="2260"/>
      <c r="AC342" s="72">
        <v>1</v>
      </c>
      <c r="AD342" s="72" t="s">
        <v>272</v>
      </c>
      <c r="AE342" s="72" t="str">
        <f t="shared" si="17"/>
        <v>?</v>
      </c>
      <c r="AF342" s="434">
        <f>$C342</f>
        <v>0</v>
      </c>
      <c r="AG342" s="26">
        <v>1</v>
      </c>
    </row>
    <row r="343" spans="1:33" ht="12.95" customHeight="1" thickTop="1" thickBot="1">
      <c r="A343" s="2231"/>
      <c r="B343" s="2235"/>
      <c r="C343" s="2238"/>
      <c r="D343" s="2235"/>
      <c r="E343" s="2270"/>
      <c r="F343" s="2241"/>
      <c r="G343" s="2244"/>
      <c r="H343" s="2277"/>
      <c r="I343" s="2241"/>
      <c r="J343" s="2241"/>
      <c r="K343" s="1270"/>
      <c r="L343" s="622"/>
      <c r="M343" s="1271"/>
      <c r="N343" s="1272"/>
      <c r="O343" s="1272"/>
      <c r="P343" s="1273"/>
      <c r="Q343" s="1273"/>
      <c r="R343" s="1273"/>
      <c r="S343" s="1273"/>
      <c r="T343" s="1273"/>
      <c r="U343" s="1273"/>
      <c r="V343" s="1272"/>
      <c r="W343" s="2247"/>
      <c r="X343" s="2247"/>
      <c r="Y343" s="2273"/>
      <c r="Z343" s="2265"/>
      <c r="AA343" s="2258"/>
      <c r="AB343" s="2260"/>
      <c r="AC343" s="72">
        <f>IF(M343=M342,0,1)</f>
        <v>0</v>
      </c>
      <c r="AD343" s="72" t="s">
        <v>272</v>
      </c>
      <c r="AE343" s="72" t="str">
        <f t="shared" si="17"/>
        <v>?</v>
      </c>
      <c r="AF343" s="434">
        <f t="shared" si="16"/>
        <v>0</v>
      </c>
      <c r="AG343" s="72">
        <f>IF(K343=K342,0,1)</f>
        <v>0</v>
      </c>
    </row>
    <row r="344" spans="1:33" ht="12.95" customHeight="1" thickTop="1" thickBot="1">
      <c r="A344" s="2231"/>
      <c r="B344" s="2235"/>
      <c r="C344" s="2238"/>
      <c r="D344" s="2235"/>
      <c r="E344" s="2270"/>
      <c r="F344" s="2241"/>
      <c r="G344" s="2244"/>
      <c r="H344" s="2261"/>
      <c r="I344" s="2241"/>
      <c r="J344" s="2241"/>
      <c r="K344" s="1270"/>
      <c r="L344" s="622"/>
      <c r="M344" s="1271"/>
      <c r="N344" s="1272"/>
      <c r="O344" s="1272"/>
      <c r="P344" s="1273"/>
      <c r="Q344" s="1273"/>
      <c r="R344" s="1273"/>
      <c r="S344" s="1273"/>
      <c r="T344" s="1273"/>
      <c r="U344" s="1273"/>
      <c r="V344" s="1272"/>
      <c r="W344" s="2247"/>
      <c r="X344" s="2247"/>
      <c r="Y344" s="2273"/>
      <c r="Z344" s="2265"/>
      <c r="AA344" s="2258"/>
      <c r="AB344" s="2260"/>
      <c r="AC344" s="72">
        <f>IF(M344=M343,0,IF(M344=M342,0,1))</f>
        <v>0</v>
      </c>
      <c r="AD344" s="72" t="s">
        <v>272</v>
      </c>
      <c r="AE344" s="72" t="str">
        <f t="shared" si="17"/>
        <v>?</v>
      </c>
      <c r="AF344" s="434">
        <f t="shared" si="16"/>
        <v>0</v>
      </c>
      <c r="AG344" s="72">
        <f>IF(K344=K343,0,IF(K344=K342,0,1))</f>
        <v>0</v>
      </c>
    </row>
    <row r="345" spans="1:33" ht="12.95" customHeight="1" thickTop="1" thickBot="1">
      <c r="A345" s="2231"/>
      <c r="B345" s="2235"/>
      <c r="C345" s="2238"/>
      <c r="D345" s="2235"/>
      <c r="E345" s="2270"/>
      <c r="F345" s="2241"/>
      <c r="G345" s="2244"/>
      <c r="H345" s="2261"/>
      <c r="I345" s="2241"/>
      <c r="J345" s="2241"/>
      <c r="K345" s="1270"/>
      <c r="L345" s="622"/>
      <c r="M345" s="1271"/>
      <c r="N345" s="1272"/>
      <c r="O345" s="1272"/>
      <c r="P345" s="1273"/>
      <c r="Q345" s="1273"/>
      <c r="R345" s="1273"/>
      <c r="S345" s="1273"/>
      <c r="T345" s="1273"/>
      <c r="U345" s="1273"/>
      <c r="V345" s="1272"/>
      <c r="W345" s="2247"/>
      <c r="X345" s="2247"/>
      <c r="Y345" s="2273"/>
      <c r="Z345" s="2265"/>
      <c r="AA345" s="2258"/>
      <c r="AB345" s="2260"/>
      <c r="AC345" s="72">
        <f>IF(M345=M344,0,IF(M345=M343,0,IF(M345=M342,0,1)))</f>
        <v>0</v>
      </c>
      <c r="AD345" s="72" t="s">
        <v>272</v>
      </c>
      <c r="AE345" s="72" t="str">
        <f t="shared" si="17"/>
        <v>?</v>
      </c>
      <c r="AF345" s="434">
        <f t="shared" ref="AF345:AF408" si="18">AF344</f>
        <v>0</v>
      </c>
      <c r="AG345" s="72">
        <f>IF(K345=K344,0,IF(K345=K343,0,IF(K345=K342,0,1)))</f>
        <v>0</v>
      </c>
    </row>
    <row r="346" spans="1:33" ht="12.95" customHeight="1" thickTop="1" thickBot="1">
      <c r="A346" s="2231"/>
      <c r="B346" s="2235"/>
      <c r="C346" s="2238"/>
      <c r="D346" s="2235"/>
      <c r="E346" s="2270"/>
      <c r="F346" s="2241"/>
      <c r="G346" s="2244"/>
      <c r="H346" s="2261"/>
      <c r="I346" s="2241"/>
      <c r="J346" s="2241"/>
      <c r="K346" s="1270"/>
      <c r="L346" s="622"/>
      <c r="M346" s="1271"/>
      <c r="N346" s="1272"/>
      <c r="O346" s="1272"/>
      <c r="P346" s="1273"/>
      <c r="Q346" s="1273"/>
      <c r="R346" s="1273"/>
      <c r="S346" s="1273"/>
      <c r="T346" s="1273"/>
      <c r="U346" s="1273"/>
      <c r="V346" s="1272"/>
      <c r="W346" s="2247"/>
      <c r="X346" s="2247"/>
      <c r="Y346" s="2273"/>
      <c r="Z346" s="2265"/>
      <c r="AA346" s="2258"/>
      <c r="AB346" s="2260"/>
      <c r="AC346" s="72">
        <f>IF(M346=M345,0,IF(M346=M344,0,IF(M346=M343,0,IF(M346=M342,0,1))))</f>
        <v>0</v>
      </c>
      <c r="AD346" s="72" t="s">
        <v>272</v>
      </c>
      <c r="AE346" s="72" t="str">
        <f t="shared" si="17"/>
        <v>?</v>
      </c>
      <c r="AF346" s="434">
        <f t="shared" si="18"/>
        <v>0</v>
      </c>
      <c r="AG346" s="72">
        <f>IF(K346=K345,0,IF(K346=K344,0,IF(K346=K343,0,IF(K346=K342,0,1))))</f>
        <v>0</v>
      </c>
    </row>
    <row r="347" spans="1:33" ht="12.95" customHeight="1" thickTop="1" thickBot="1">
      <c r="A347" s="2231"/>
      <c r="B347" s="2235"/>
      <c r="C347" s="2238"/>
      <c r="D347" s="2235"/>
      <c r="E347" s="2270"/>
      <c r="F347" s="2241"/>
      <c r="G347" s="2244"/>
      <c r="H347" s="2261"/>
      <c r="I347" s="2241"/>
      <c r="J347" s="2241"/>
      <c r="K347" s="1270"/>
      <c r="L347" s="622"/>
      <c r="M347" s="1271"/>
      <c r="N347" s="1272"/>
      <c r="O347" s="1272"/>
      <c r="P347" s="1273"/>
      <c r="Q347" s="1273"/>
      <c r="R347" s="1273"/>
      <c r="S347" s="1273"/>
      <c r="T347" s="1273"/>
      <c r="U347" s="1273"/>
      <c r="V347" s="1272"/>
      <c r="W347" s="2247"/>
      <c r="X347" s="2247"/>
      <c r="Y347" s="2273"/>
      <c r="Z347" s="2265"/>
      <c r="AA347" s="2258"/>
      <c r="AB347" s="2260"/>
      <c r="AC347" s="72">
        <f>IF(M347=M346,0,IF(M347=M345,0,IF(M347=M344,0,IF(M347=M343,0,IF(M347=M342,0,1)))))</f>
        <v>0</v>
      </c>
      <c r="AD347" s="72" t="s">
        <v>272</v>
      </c>
      <c r="AE347" s="72" t="str">
        <f t="shared" si="17"/>
        <v>?</v>
      </c>
      <c r="AF347" s="434">
        <f t="shared" si="18"/>
        <v>0</v>
      </c>
      <c r="AG347" s="72">
        <f>IF(K347=K346,0,IF(K347=K345,0,IF(K347=K344,0,IF(K347=K343,0,IF(K347=K342,0,1)))))</f>
        <v>0</v>
      </c>
    </row>
    <row r="348" spans="1:33" ht="12.95" customHeight="1" thickTop="1" thickBot="1">
      <c r="A348" s="2231"/>
      <c r="B348" s="2235"/>
      <c r="C348" s="2238"/>
      <c r="D348" s="2235"/>
      <c r="E348" s="2270"/>
      <c r="F348" s="2241"/>
      <c r="G348" s="2244"/>
      <c r="H348" s="2261"/>
      <c r="I348" s="2241"/>
      <c r="J348" s="2241"/>
      <c r="K348" s="1270"/>
      <c r="L348" s="622"/>
      <c r="M348" s="1271"/>
      <c r="N348" s="1272"/>
      <c r="O348" s="1272"/>
      <c r="P348" s="1273"/>
      <c r="Q348" s="1273"/>
      <c r="R348" s="1273"/>
      <c r="S348" s="1273"/>
      <c r="T348" s="1273"/>
      <c r="U348" s="1273"/>
      <c r="V348" s="1272"/>
      <c r="W348" s="2247"/>
      <c r="X348" s="2247"/>
      <c r="Y348" s="2263" t="str">
        <f>IF(Y342&gt;9,"Błąd","")</f>
        <v/>
      </c>
      <c r="Z348" s="2265"/>
      <c r="AA348" s="2258"/>
      <c r="AB348" s="2260"/>
      <c r="AC348" s="72">
        <f>IF(M348=M347,0,IF(M348=M346,0,IF(M348=M345,0,IF(M348=M344,0,IF(M348=M343,0,IF(M348=M342,0,1))))))</f>
        <v>0</v>
      </c>
      <c r="AD348" s="72" t="s">
        <v>272</v>
      </c>
      <c r="AE348" s="72" t="str">
        <f t="shared" si="17"/>
        <v>?</v>
      </c>
      <c r="AF348" s="434">
        <f t="shared" si="18"/>
        <v>0</v>
      </c>
      <c r="AG348" s="72">
        <f>IF(K348=K347,0,IF(K348=K346,0,IF(K348=K345,0,IF(K348=K344,0,IF(K348=K343,0,IF(K348=K342,0,1))))))</f>
        <v>0</v>
      </c>
    </row>
    <row r="349" spans="1:33" ht="12.95" customHeight="1" thickTop="1" thickBot="1">
      <c r="A349" s="2231"/>
      <c r="B349" s="2235"/>
      <c r="C349" s="2238"/>
      <c r="D349" s="2235"/>
      <c r="E349" s="2270"/>
      <c r="F349" s="2241"/>
      <c r="G349" s="2244"/>
      <c r="H349" s="2261"/>
      <c r="I349" s="2241"/>
      <c r="J349" s="2241"/>
      <c r="K349" s="1270"/>
      <c r="L349" s="622"/>
      <c r="M349" s="1271"/>
      <c r="N349" s="1272"/>
      <c r="O349" s="1272"/>
      <c r="P349" s="1273"/>
      <c r="Q349" s="1273"/>
      <c r="R349" s="1273"/>
      <c r="S349" s="1273"/>
      <c r="T349" s="1273"/>
      <c r="U349" s="1273"/>
      <c r="V349" s="1272"/>
      <c r="W349" s="2247"/>
      <c r="X349" s="2247"/>
      <c r="Y349" s="2263"/>
      <c r="Z349" s="2265"/>
      <c r="AA349" s="2258"/>
      <c r="AB349" s="2260"/>
      <c r="AC349" s="72">
        <f>IF(M349=M348,0,IF(M349=M347,0,IF(M349=M346,0,IF(M349=M345,0,IF(M349=M344,0,IF(M349=M343,0,IF(M349=M342,0,1)))))))</f>
        <v>0</v>
      </c>
      <c r="AD349" s="72" t="s">
        <v>272</v>
      </c>
      <c r="AE349" s="72" t="str">
        <f t="shared" si="17"/>
        <v>?</v>
      </c>
      <c r="AF349" s="434">
        <f>AF346</f>
        <v>0</v>
      </c>
      <c r="AG349" s="72">
        <f>IF(K349=K348,0,IF(K349=K347,0,IF(K349=K346,0,IF(K349=K345,0,IF(K349=K344,0,IF(K349=K343,0,IF(K349=K342,0,1)))))))</f>
        <v>0</v>
      </c>
    </row>
    <row r="350" spans="1:33" ht="12.95" customHeight="1" thickTop="1" thickBot="1">
      <c r="A350" s="2231"/>
      <c r="B350" s="2235"/>
      <c r="C350" s="2238"/>
      <c r="D350" s="2235"/>
      <c r="E350" s="2270"/>
      <c r="F350" s="2241"/>
      <c r="G350" s="2244"/>
      <c r="H350" s="2261"/>
      <c r="I350" s="2241"/>
      <c r="J350" s="2241"/>
      <c r="K350" s="1270"/>
      <c r="L350" s="622"/>
      <c r="M350" s="1271"/>
      <c r="N350" s="1272"/>
      <c r="O350" s="1272"/>
      <c r="P350" s="1273"/>
      <c r="Q350" s="1273"/>
      <c r="R350" s="1273"/>
      <c r="S350" s="1273"/>
      <c r="T350" s="1273"/>
      <c r="U350" s="1273"/>
      <c r="V350" s="1272"/>
      <c r="W350" s="2247"/>
      <c r="X350" s="2247"/>
      <c r="Y350" s="2263"/>
      <c r="Z350" s="2265"/>
      <c r="AA350" s="2258"/>
      <c r="AB350" s="2260"/>
      <c r="AC350" s="72">
        <f>IF(M350=M349,0,IF(M350=M348,0,IF(M350=M347,0,IF(M350=M346,0,IF(M350=M345,0,IF(M350=M344,IF(M350=M343,0,IF(M350=31,0,1))))))))</f>
        <v>0</v>
      </c>
      <c r="AD350" s="72" t="s">
        <v>272</v>
      </c>
      <c r="AE350" s="72" t="str">
        <f t="shared" si="17"/>
        <v>?</v>
      </c>
      <c r="AF350" s="434">
        <f t="shared" si="18"/>
        <v>0</v>
      </c>
      <c r="AG350" s="72">
        <f>IF(K350=K349,0,IF(K350=K348,0,IF(K350=K347,0,IF(K350=K346,0,IF(K350=K345,0,IF(K350=K344,0,IF(K350=K343,0,IF(K350=K342,0,1))))))))</f>
        <v>0</v>
      </c>
    </row>
    <row r="351" spans="1:33" ht="12.95" customHeight="1" thickTop="1" thickBot="1">
      <c r="A351" s="2231"/>
      <c r="B351" s="2236"/>
      <c r="C351" s="2239"/>
      <c r="D351" s="2236"/>
      <c r="E351" s="2271"/>
      <c r="F351" s="2242"/>
      <c r="G351" s="2245"/>
      <c r="H351" s="2262"/>
      <c r="I351" s="2242"/>
      <c r="J351" s="2242"/>
      <c r="K351" s="1268"/>
      <c r="L351" s="410"/>
      <c r="M351" s="1269"/>
      <c r="N351" s="1274"/>
      <c r="O351" s="1274"/>
      <c r="P351" s="1275"/>
      <c r="Q351" s="1275"/>
      <c r="R351" s="1275"/>
      <c r="S351" s="1275"/>
      <c r="T351" s="1275"/>
      <c r="U351" s="1275"/>
      <c r="V351" s="1274"/>
      <c r="W351" s="2248"/>
      <c r="X351" s="2248"/>
      <c r="Y351" s="2264"/>
      <c r="Z351" s="2265"/>
      <c r="AA351" s="2259"/>
      <c r="AB351" s="2260"/>
      <c r="AC351" s="72">
        <f>IF(M351=M350,0,IF(M351=M349,0,IF(M351=M348,0,IF(M351=M347,0,IF(M351=M346,0,IF(M351=M345,0,IF(M351=M344,0,IF(M351=M343,0,IF(M351=M342,0,1)))))))))</f>
        <v>0</v>
      </c>
      <c r="AD351" s="72" t="s">
        <v>272</v>
      </c>
      <c r="AE351" s="72" t="str">
        <f t="shared" si="17"/>
        <v>?</v>
      </c>
      <c r="AF351" s="434">
        <f t="shared" si="18"/>
        <v>0</v>
      </c>
      <c r="AG351" s="72">
        <f>IF(K351=K350,0,IF(K351=K349,0,IF(K351=K348,0,IF(K351=K347,0,IF(K351=K346,0,IF(K351=K345,0,IF(K351=K344,0,IF(K351=K343,0,IF(K351=K342,0,1)))))))))</f>
        <v>0</v>
      </c>
    </row>
    <row r="352" spans="1:33" ht="12.95" customHeight="1" thickTop="1" thickBot="1">
      <c r="A352" s="2231"/>
      <c r="B352" s="2234"/>
      <c r="C352" s="2237"/>
      <c r="D352" s="2234"/>
      <c r="E352" s="2269"/>
      <c r="F352" s="2240"/>
      <c r="G352" s="2243"/>
      <c r="H352" s="2276" t="s">
        <v>755</v>
      </c>
      <c r="I352" s="2240"/>
      <c r="J352" s="2240"/>
      <c r="K352" s="295"/>
      <c r="L352" s="408"/>
      <c r="M352" s="508"/>
      <c r="N352" s="111"/>
      <c r="O352" s="111"/>
      <c r="P352" s="16"/>
      <c r="Q352" s="16"/>
      <c r="R352" s="16"/>
      <c r="S352" s="16"/>
      <c r="T352" s="16"/>
      <c r="U352" s="16"/>
      <c r="V352" s="111"/>
      <c r="W352" s="2246">
        <f>SUM(P352:V361)</f>
        <v>0</v>
      </c>
      <c r="X352" s="2246">
        <f>IF(W352&gt;0,18,0)</f>
        <v>0</v>
      </c>
      <c r="Y352" s="2272">
        <f>IF((W352-X352)&gt;=0,W352-X352,0)</f>
        <v>0</v>
      </c>
      <c r="Z352" s="2265">
        <f>IF(W352&lt;X352,W352,X352)/IF(X352=0,1,X352)</f>
        <v>0</v>
      </c>
      <c r="AA352" s="2257" t="str">
        <f>IF(Z352=1,"pe",IF(Z352&gt;0,"ne",""))</f>
        <v/>
      </c>
      <c r="AB352" s="2260"/>
      <c r="AC352" s="72">
        <v>1</v>
      </c>
      <c r="AD352" s="72" t="s">
        <v>272</v>
      </c>
      <c r="AE352" s="72" t="str">
        <f t="shared" si="17"/>
        <v>?</v>
      </c>
      <c r="AF352" s="434">
        <f>$C352</f>
        <v>0</v>
      </c>
      <c r="AG352" s="26">
        <v>1</v>
      </c>
    </row>
    <row r="353" spans="1:33" ht="12.95" customHeight="1" thickTop="1" thickBot="1">
      <c r="A353" s="2231"/>
      <c r="B353" s="2235"/>
      <c r="C353" s="2238"/>
      <c r="D353" s="2235"/>
      <c r="E353" s="2270"/>
      <c r="F353" s="2241"/>
      <c r="G353" s="2244"/>
      <c r="H353" s="2277"/>
      <c r="I353" s="2241"/>
      <c r="J353" s="2241"/>
      <c r="K353" s="1270"/>
      <c r="L353" s="622"/>
      <c r="M353" s="1271"/>
      <c r="N353" s="1272"/>
      <c r="O353" s="1272"/>
      <c r="P353" s="1273"/>
      <c r="Q353" s="1273"/>
      <c r="R353" s="1273"/>
      <c r="S353" s="1273"/>
      <c r="T353" s="1273"/>
      <c r="U353" s="1273"/>
      <c r="V353" s="1272"/>
      <c r="W353" s="2247"/>
      <c r="X353" s="2247"/>
      <c r="Y353" s="2273"/>
      <c r="Z353" s="2265"/>
      <c r="AA353" s="2258"/>
      <c r="AB353" s="2260"/>
      <c r="AC353" s="72">
        <f>IF(M353=M352,0,1)</f>
        <v>0</v>
      </c>
      <c r="AD353" s="72" t="s">
        <v>272</v>
      </c>
      <c r="AE353" s="72" t="str">
        <f t="shared" si="17"/>
        <v>?</v>
      </c>
      <c r="AF353" s="434">
        <f t="shared" si="18"/>
        <v>0</v>
      </c>
      <c r="AG353" s="72">
        <f>IF(K353=K352,0,1)</f>
        <v>0</v>
      </c>
    </row>
    <row r="354" spans="1:33" ht="12.95" customHeight="1" thickTop="1" thickBot="1">
      <c r="A354" s="2231"/>
      <c r="B354" s="2235"/>
      <c r="C354" s="2238"/>
      <c r="D354" s="2235"/>
      <c r="E354" s="2270"/>
      <c r="F354" s="2241"/>
      <c r="G354" s="2244"/>
      <c r="H354" s="2261"/>
      <c r="I354" s="2241"/>
      <c r="J354" s="2241"/>
      <c r="K354" s="1270"/>
      <c r="L354" s="622"/>
      <c r="M354" s="1271"/>
      <c r="N354" s="1272"/>
      <c r="O354" s="1272"/>
      <c r="P354" s="1273"/>
      <c r="Q354" s="1273"/>
      <c r="R354" s="1273"/>
      <c r="S354" s="1273"/>
      <c r="T354" s="1273"/>
      <c r="U354" s="1273"/>
      <c r="V354" s="1272"/>
      <c r="W354" s="2247"/>
      <c r="X354" s="2247"/>
      <c r="Y354" s="2273"/>
      <c r="Z354" s="2265"/>
      <c r="AA354" s="2258"/>
      <c r="AB354" s="2260"/>
      <c r="AC354" s="72">
        <f>IF(M354=M353,0,IF(M354=M352,0,1))</f>
        <v>0</v>
      </c>
      <c r="AD354" s="72" t="s">
        <v>272</v>
      </c>
      <c r="AE354" s="72" t="str">
        <f t="shared" si="17"/>
        <v>?</v>
      </c>
      <c r="AF354" s="434">
        <f t="shared" si="18"/>
        <v>0</v>
      </c>
      <c r="AG354" s="72">
        <f>IF(K354=K353,0,IF(K354=K352,0,1))</f>
        <v>0</v>
      </c>
    </row>
    <row r="355" spans="1:33" ht="12.95" customHeight="1" thickTop="1" thickBot="1">
      <c r="A355" s="2231"/>
      <c r="B355" s="2235"/>
      <c r="C355" s="2238"/>
      <c r="D355" s="2235"/>
      <c r="E355" s="2270"/>
      <c r="F355" s="2241"/>
      <c r="G355" s="2244"/>
      <c r="H355" s="2261"/>
      <c r="I355" s="2241"/>
      <c r="J355" s="2241"/>
      <c r="K355" s="1270"/>
      <c r="L355" s="622"/>
      <c r="M355" s="1271"/>
      <c r="N355" s="1272"/>
      <c r="O355" s="1272"/>
      <c r="P355" s="1273"/>
      <c r="Q355" s="1273"/>
      <c r="R355" s="1273"/>
      <c r="S355" s="1273"/>
      <c r="T355" s="1273"/>
      <c r="U355" s="1273"/>
      <c r="V355" s="1272"/>
      <c r="W355" s="2247"/>
      <c r="X355" s="2247"/>
      <c r="Y355" s="2273"/>
      <c r="Z355" s="2265"/>
      <c r="AA355" s="2258"/>
      <c r="AB355" s="2260"/>
      <c r="AC355" s="72">
        <f>IF(M355=M354,0,IF(M355=M353,0,IF(M355=M352,0,1)))</f>
        <v>0</v>
      </c>
      <c r="AD355" s="72" t="s">
        <v>272</v>
      </c>
      <c r="AE355" s="72" t="str">
        <f t="shared" si="17"/>
        <v>?</v>
      </c>
      <c r="AF355" s="434">
        <f t="shared" si="18"/>
        <v>0</v>
      </c>
      <c r="AG355" s="72">
        <f>IF(K355=K354,0,IF(K355=K353,0,IF(K355=K352,0,1)))</f>
        <v>0</v>
      </c>
    </row>
    <row r="356" spans="1:33" ht="12.95" customHeight="1" thickTop="1" thickBot="1">
      <c r="A356" s="2231"/>
      <c r="B356" s="2235"/>
      <c r="C356" s="2238"/>
      <c r="D356" s="2235"/>
      <c r="E356" s="2270"/>
      <c r="F356" s="2241"/>
      <c r="G356" s="2244"/>
      <c r="H356" s="2261"/>
      <c r="I356" s="2241"/>
      <c r="J356" s="2241"/>
      <c r="K356" s="1270"/>
      <c r="L356" s="622"/>
      <c r="M356" s="1271"/>
      <c r="N356" s="1272"/>
      <c r="O356" s="1272"/>
      <c r="P356" s="1273"/>
      <c r="Q356" s="1273"/>
      <c r="R356" s="1273"/>
      <c r="S356" s="1273"/>
      <c r="T356" s="1273"/>
      <c r="U356" s="1273"/>
      <c r="V356" s="1272"/>
      <c r="W356" s="2247"/>
      <c r="X356" s="2247"/>
      <c r="Y356" s="2273"/>
      <c r="Z356" s="2265"/>
      <c r="AA356" s="2258"/>
      <c r="AB356" s="2260"/>
      <c r="AC356" s="72">
        <f>IF(M356=M355,0,IF(M356=M354,0,IF(M356=M353,0,IF(M356=M352,0,1))))</f>
        <v>0</v>
      </c>
      <c r="AD356" s="72" t="s">
        <v>272</v>
      </c>
      <c r="AE356" s="72" t="str">
        <f t="shared" si="17"/>
        <v>?</v>
      </c>
      <c r="AF356" s="434">
        <f t="shared" si="18"/>
        <v>0</v>
      </c>
      <c r="AG356" s="72">
        <f>IF(K356=K355,0,IF(K356=K354,0,IF(K356=K353,0,IF(K356=K352,0,1))))</f>
        <v>0</v>
      </c>
    </row>
    <row r="357" spans="1:33" ht="12.95" customHeight="1" thickTop="1" thickBot="1">
      <c r="A357" s="2231"/>
      <c r="B357" s="2235"/>
      <c r="C357" s="2238"/>
      <c r="D357" s="2235"/>
      <c r="E357" s="2270"/>
      <c r="F357" s="2241"/>
      <c r="G357" s="2244"/>
      <c r="H357" s="2261"/>
      <c r="I357" s="2241"/>
      <c r="J357" s="2241"/>
      <c r="K357" s="1270"/>
      <c r="L357" s="622"/>
      <c r="M357" s="1271"/>
      <c r="N357" s="1272"/>
      <c r="O357" s="1272"/>
      <c r="P357" s="1273"/>
      <c r="Q357" s="1273"/>
      <c r="R357" s="1273"/>
      <c r="S357" s="1273"/>
      <c r="T357" s="1273"/>
      <c r="U357" s="1273"/>
      <c r="V357" s="1272"/>
      <c r="W357" s="2247"/>
      <c r="X357" s="2247"/>
      <c r="Y357" s="2273"/>
      <c r="Z357" s="2265"/>
      <c r="AA357" s="2258"/>
      <c r="AB357" s="2260"/>
      <c r="AC357" s="72">
        <f>IF(M357=M356,0,IF(M357=M355,0,IF(M357=M354,0,IF(M357=M353,0,IF(M357=M352,0,1)))))</f>
        <v>0</v>
      </c>
      <c r="AD357" s="72" t="s">
        <v>272</v>
      </c>
      <c r="AE357" s="72" t="str">
        <f t="shared" si="17"/>
        <v>?</v>
      </c>
      <c r="AF357" s="434">
        <f t="shared" si="18"/>
        <v>0</v>
      </c>
      <c r="AG357" s="72">
        <f>IF(K357=K356,0,IF(K357=K355,0,IF(K357=K354,0,IF(K357=K353,0,IF(K357=K352,0,1)))))</f>
        <v>0</v>
      </c>
    </row>
    <row r="358" spans="1:33" ht="12.95" customHeight="1" thickTop="1" thickBot="1">
      <c r="A358" s="2231"/>
      <c r="B358" s="2235"/>
      <c r="C358" s="2238"/>
      <c r="D358" s="2235"/>
      <c r="E358" s="2270"/>
      <c r="F358" s="2241"/>
      <c r="G358" s="2244"/>
      <c r="H358" s="2261"/>
      <c r="I358" s="2241"/>
      <c r="J358" s="2241"/>
      <c r="K358" s="1270"/>
      <c r="L358" s="622"/>
      <c r="M358" s="1271"/>
      <c r="N358" s="1272"/>
      <c r="O358" s="1272"/>
      <c r="P358" s="1273"/>
      <c r="Q358" s="1273"/>
      <c r="R358" s="1273"/>
      <c r="S358" s="1273"/>
      <c r="T358" s="1273"/>
      <c r="U358" s="1273"/>
      <c r="V358" s="1272"/>
      <c r="W358" s="2247"/>
      <c r="X358" s="2247"/>
      <c r="Y358" s="2263" t="str">
        <f>IF(Y352&gt;9,"Błąd","")</f>
        <v/>
      </c>
      <c r="Z358" s="2265"/>
      <c r="AA358" s="2258"/>
      <c r="AB358" s="2260"/>
      <c r="AC358" s="72">
        <f>IF(M358=M357,0,IF(M358=M356,0,IF(M358=M355,0,IF(M358=M354,0,IF(M358=M353,0,IF(M358=M352,0,1))))))</f>
        <v>0</v>
      </c>
      <c r="AD358" s="72" t="s">
        <v>272</v>
      </c>
      <c r="AE358" s="72" t="str">
        <f t="shared" si="17"/>
        <v>?</v>
      </c>
      <c r="AF358" s="434">
        <f t="shared" si="18"/>
        <v>0</v>
      </c>
      <c r="AG358" s="72">
        <f>IF(K358=K357,0,IF(K358=K356,0,IF(K358=K355,0,IF(K358=K354,0,IF(K358=K353,0,IF(K358=K352,0,1))))))</f>
        <v>0</v>
      </c>
    </row>
    <row r="359" spans="1:33" ht="12.95" customHeight="1" thickTop="1" thickBot="1">
      <c r="A359" s="2231"/>
      <c r="B359" s="2235"/>
      <c r="C359" s="2238"/>
      <c r="D359" s="2235"/>
      <c r="E359" s="2270"/>
      <c r="F359" s="2241"/>
      <c r="G359" s="2244"/>
      <c r="H359" s="2261"/>
      <c r="I359" s="2241"/>
      <c r="J359" s="2241"/>
      <c r="K359" s="1270"/>
      <c r="L359" s="622"/>
      <c r="M359" s="1271"/>
      <c r="N359" s="1272"/>
      <c r="O359" s="1272"/>
      <c r="P359" s="1273"/>
      <c r="Q359" s="1273"/>
      <c r="R359" s="1273"/>
      <c r="S359" s="1273"/>
      <c r="T359" s="1273"/>
      <c r="U359" s="1273"/>
      <c r="V359" s="1272"/>
      <c r="W359" s="2247"/>
      <c r="X359" s="2247"/>
      <c r="Y359" s="2263"/>
      <c r="Z359" s="2265"/>
      <c r="AA359" s="2258"/>
      <c r="AB359" s="2260"/>
      <c r="AC359" s="72">
        <f>IF(M359=M358,0,IF(M359=M357,0,IF(M359=M356,0,IF(M359=M355,0,IF(M359=M354,0,IF(M359=M353,0,IF(M359=M352,0,1)))))))</f>
        <v>0</v>
      </c>
      <c r="AD359" s="72" t="s">
        <v>272</v>
      </c>
      <c r="AE359" s="72" t="str">
        <f t="shared" si="17"/>
        <v>?</v>
      </c>
      <c r="AF359" s="434">
        <f>AF356</f>
        <v>0</v>
      </c>
      <c r="AG359" s="72">
        <f>IF(K359=K358,0,IF(K359=K357,0,IF(K359=K356,0,IF(K359=K355,0,IF(K359=K354,0,IF(K359=K353,0,IF(K359=K352,0,1)))))))</f>
        <v>0</v>
      </c>
    </row>
    <row r="360" spans="1:33" ht="12.95" customHeight="1" thickTop="1" thickBot="1">
      <c r="A360" s="2231"/>
      <c r="B360" s="2235"/>
      <c r="C360" s="2238"/>
      <c r="D360" s="2235"/>
      <c r="E360" s="2270"/>
      <c r="F360" s="2241"/>
      <c r="G360" s="2244"/>
      <c r="H360" s="2261"/>
      <c r="I360" s="2241"/>
      <c r="J360" s="2241"/>
      <c r="K360" s="1270"/>
      <c r="L360" s="622"/>
      <c r="M360" s="1271"/>
      <c r="N360" s="1272"/>
      <c r="O360" s="1272"/>
      <c r="P360" s="1273"/>
      <c r="Q360" s="1273"/>
      <c r="R360" s="1273"/>
      <c r="S360" s="1273"/>
      <c r="T360" s="1273"/>
      <c r="U360" s="1273"/>
      <c r="V360" s="1272"/>
      <c r="W360" s="2247"/>
      <c r="X360" s="2247"/>
      <c r="Y360" s="2263"/>
      <c r="Z360" s="2265"/>
      <c r="AA360" s="2258"/>
      <c r="AB360" s="2260"/>
      <c r="AC360" s="72">
        <f>IF(M360=M359,0,IF(M360=M358,0,IF(M360=M357,0,IF(M360=M356,0,IF(M360=M355,0,IF(M360=M354,0,IF(M360=M353,0,IF(M360=31,0,1))))))))</f>
        <v>0</v>
      </c>
      <c r="AD360" s="72" t="s">
        <v>272</v>
      </c>
      <c r="AE360" s="72" t="str">
        <f t="shared" si="17"/>
        <v>?</v>
      </c>
      <c r="AF360" s="434">
        <f t="shared" si="18"/>
        <v>0</v>
      </c>
      <c r="AG360" s="72">
        <f>IF(K360=K359,0,IF(K360=K358,0,IF(K360=K357,0,IF(K360=K356,0,IF(K360=K355,0,IF(K360=K354,0,IF(K360=K353,0,IF(K360=K352,0,1))))))))</f>
        <v>0</v>
      </c>
    </row>
    <row r="361" spans="1:33" ht="12.95" customHeight="1" thickTop="1" thickBot="1">
      <c r="A361" s="2231"/>
      <c r="B361" s="2236"/>
      <c r="C361" s="2239"/>
      <c r="D361" s="2236"/>
      <c r="E361" s="2271"/>
      <c r="F361" s="2242"/>
      <c r="G361" s="2245"/>
      <c r="H361" s="2262"/>
      <c r="I361" s="2242"/>
      <c r="J361" s="2242"/>
      <c r="K361" s="1268"/>
      <c r="L361" s="410"/>
      <c r="M361" s="1269"/>
      <c r="N361" s="1274"/>
      <c r="O361" s="1274"/>
      <c r="P361" s="1275"/>
      <c r="Q361" s="1275"/>
      <c r="R361" s="1275"/>
      <c r="S361" s="1275"/>
      <c r="T361" s="1275"/>
      <c r="U361" s="1275"/>
      <c r="V361" s="1274"/>
      <c r="W361" s="2248"/>
      <c r="X361" s="2248"/>
      <c r="Y361" s="2264"/>
      <c r="Z361" s="2265"/>
      <c r="AA361" s="2259"/>
      <c r="AB361" s="2260"/>
      <c r="AC361" s="72">
        <f>IF(M361=M360,0,IF(M361=M359,0,IF(M361=M358,0,IF(M361=M357,0,IF(M361=M356,0,IF(M361=M355,0,IF(M361=M354,0,IF(M361=M353,0,IF(M361=M352,0,1)))))))))</f>
        <v>0</v>
      </c>
      <c r="AD361" s="72" t="s">
        <v>272</v>
      </c>
      <c r="AE361" s="72" t="str">
        <f t="shared" si="17"/>
        <v>?</v>
      </c>
      <c r="AF361" s="434">
        <f t="shared" si="18"/>
        <v>0</v>
      </c>
      <c r="AG361" s="72">
        <f>IF(K361=K360,0,IF(K361=K359,0,IF(K361=K358,0,IF(K361=K357,0,IF(K361=K356,0,IF(K361=K355,0,IF(K361=K354,0,IF(K361=K353,0,IF(K361=K352,0,1)))))))))</f>
        <v>0</v>
      </c>
    </row>
    <row r="362" spans="1:33" ht="12.95" customHeight="1" thickTop="1" thickBot="1">
      <c r="A362" s="2231"/>
      <c r="B362" s="2234"/>
      <c r="C362" s="2237"/>
      <c r="D362" s="2234"/>
      <c r="E362" s="2269"/>
      <c r="F362" s="2240"/>
      <c r="G362" s="2243"/>
      <c r="H362" s="2276" t="s">
        <v>755</v>
      </c>
      <c r="I362" s="2240"/>
      <c r="J362" s="2240"/>
      <c r="K362" s="295"/>
      <c r="L362" s="408"/>
      <c r="M362" s="508"/>
      <c r="N362" s="111"/>
      <c r="O362" s="111"/>
      <c r="P362" s="16"/>
      <c r="Q362" s="16"/>
      <c r="R362" s="16"/>
      <c r="S362" s="16"/>
      <c r="T362" s="16"/>
      <c r="U362" s="16"/>
      <c r="V362" s="111"/>
      <c r="W362" s="2246">
        <f>SUM(P362:V371)</f>
        <v>0</v>
      </c>
      <c r="X362" s="2246">
        <f>IF(W362&gt;0,18,0)</f>
        <v>0</v>
      </c>
      <c r="Y362" s="2272">
        <f>IF((W362-X362)&gt;=0,W362-X362,0)</f>
        <v>0</v>
      </c>
      <c r="Z362" s="2265">
        <f>IF(W362&lt;X362,W362,X362)/IF(X362=0,1,X362)</f>
        <v>0</v>
      </c>
      <c r="AA362" s="2257" t="str">
        <f>IF(Z362=1,"pe",IF(Z362&gt;0,"ne",""))</f>
        <v/>
      </c>
      <c r="AB362" s="2260"/>
      <c r="AC362" s="72">
        <v>1</v>
      </c>
      <c r="AD362" s="72" t="s">
        <v>272</v>
      </c>
      <c r="AE362" s="72" t="str">
        <f t="shared" si="17"/>
        <v>?</v>
      </c>
      <c r="AF362" s="434">
        <f>$C362</f>
        <v>0</v>
      </c>
      <c r="AG362" s="26">
        <v>1</v>
      </c>
    </row>
    <row r="363" spans="1:33" ht="12.95" customHeight="1" thickTop="1" thickBot="1">
      <c r="A363" s="2231"/>
      <c r="B363" s="2235"/>
      <c r="C363" s="2238"/>
      <c r="D363" s="2235"/>
      <c r="E363" s="2270"/>
      <c r="F363" s="2241"/>
      <c r="G363" s="2244"/>
      <c r="H363" s="2277"/>
      <c r="I363" s="2241"/>
      <c r="J363" s="2241"/>
      <c r="K363" s="1270"/>
      <c r="L363" s="622"/>
      <c r="M363" s="1271"/>
      <c r="N363" s="1272"/>
      <c r="O363" s="1272"/>
      <c r="P363" s="1273"/>
      <c r="Q363" s="1273"/>
      <c r="R363" s="1273"/>
      <c r="S363" s="1273"/>
      <c r="T363" s="1273"/>
      <c r="U363" s="1273"/>
      <c r="V363" s="1272"/>
      <c r="W363" s="2247"/>
      <c r="X363" s="2247"/>
      <c r="Y363" s="2273"/>
      <c r="Z363" s="2265"/>
      <c r="AA363" s="2258"/>
      <c r="AB363" s="2260"/>
      <c r="AC363" s="72">
        <f>IF(M363=M362,0,1)</f>
        <v>0</v>
      </c>
      <c r="AD363" s="72" t="s">
        <v>272</v>
      </c>
      <c r="AE363" s="72" t="str">
        <f t="shared" si="17"/>
        <v>?</v>
      </c>
      <c r="AF363" s="434">
        <f t="shared" ref="AF363:AF371" si="19">AF362</f>
        <v>0</v>
      </c>
      <c r="AG363" s="72">
        <f>IF(K363=K362,0,1)</f>
        <v>0</v>
      </c>
    </row>
    <row r="364" spans="1:33" ht="12.95" customHeight="1" thickTop="1" thickBot="1">
      <c r="A364" s="2231"/>
      <c r="B364" s="2235"/>
      <c r="C364" s="2238"/>
      <c r="D364" s="2235"/>
      <c r="E364" s="2270"/>
      <c r="F364" s="2241"/>
      <c r="G364" s="2244"/>
      <c r="H364" s="2261"/>
      <c r="I364" s="2241"/>
      <c r="J364" s="2241"/>
      <c r="K364" s="1270"/>
      <c r="L364" s="622"/>
      <c r="M364" s="1271"/>
      <c r="N364" s="1272"/>
      <c r="O364" s="1272"/>
      <c r="P364" s="1273"/>
      <c r="Q364" s="1273"/>
      <c r="R364" s="1273"/>
      <c r="S364" s="1273"/>
      <c r="T364" s="1273"/>
      <c r="U364" s="1273"/>
      <c r="V364" s="1272"/>
      <c r="W364" s="2247"/>
      <c r="X364" s="2247"/>
      <c r="Y364" s="2273"/>
      <c r="Z364" s="2265"/>
      <c r="AA364" s="2258"/>
      <c r="AB364" s="2260"/>
      <c r="AC364" s="72">
        <f>IF(M364=M363,0,IF(M364=M362,0,1))</f>
        <v>0</v>
      </c>
      <c r="AD364" s="72" t="s">
        <v>272</v>
      </c>
      <c r="AE364" s="72" t="str">
        <f t="shared" si="17"/>
        <v>?</v>
      </c>
      <c r="AF364" s="434">
        <f t="shared" si="19"/>
        <v>0</v>
      </c>
      <c r="AG364" s="72">
        <f>IF(K364=K363,0,IF(K364=K362,0,1))</f>
        <v>0</v>
      </c>
    </row>
    <row r="365" spans="1:33" ht="12.95" customHeight="1" thickTop="1" thickBot="1">
      <c r="A365" s="2231"/>
      <c r="B365" s="2235"/>
      <c r="C365" s="2238"/>
      <c r="D365" s="2235"/>
      <c r="E365" s="2270"/>
      <c r="F365" s="2241"/>
      <c r="G365" s="2244"/>
      <c r="H365" s="2261"/>
      <c r="I365" s="2241"/>
      <c r="J365" s="2241"/>
      <c r="K365" s="1270"/>
      <c r="L365" s="622"/>
      <c r="M365" s="1271"/>
      <c r="N365" s="1272"/>
      <c r="O365" s="1272"/>
      <c r="P365" s="1273"/>
      <c r="Q365" s="1273"/>
      <c r="R365" s="1273"/>
      <c r="S365" s="1273"/>
      <c r="T365" s="1273"/>
      <c r="U365" s="1273"/>
      <c r="V365" s="1272"/>
      <c r="W365" s="2247"/>
      <c r="X365" s="2247"/>
      <c r="Y365" s="2273"/>
      <c r="Z365" s="2265"/>
      <c r="AA365" s="2258"/>
      <c r="AB365" s="2260"/>
      <c r="AC365" s="72">
        <f>IF(M365=M364,0,IF(M365=M363,0,IF(M365=M362,0,1)))</f>
        <v>0</v>
      </c>
      <c r="AD365" s="72" t="s">
        <v>272</v>
      </c>
      <c r="AE365" s="72" t="str">
        <f t="shared" si="17"/>
        <v>?</v>
      </c>
      <c r="AF365" s="434">
        <f t="shared" si="19"/>
        <v>0</v>
      </c>
      <c r="AG365" s="72">
        <f>IF(K365=K364,0,IF(K365=K363,0,IF(K365=K362,0,1)))</f>
        <v>0</v>
      </c>
    </row>
    <row r="366" spans="1:33" ht="12.95" customHeight="1" thickTop="1" thickBot="1">
      <c r="A366" s="2231"/>
      <c r="B366" s="2235"/>
      <c r="C366" s="2238"/>
      <c r="D366" s="2235"/>
      <c r="E366" s="2270"/>
      <c r="F366" s="2241"/>
      <c r="G366" s="2244"/>
      <c r="H366" s="2261"/>
      <c r="I366" s="2241"/>
      <c r="J366" s="2241"/>
      <c r="K366" s="1270"/>
      <c r="L366" s="622"/>
      <c r="M366" s="1271"/>
      <c r="N366" s="1272"/>
      <c r="O366" s="1272"/>
      <c r="P366" s="1273"/>
      <c r="Q366" s="1273"/>
      <c r="R366" s="1273"/>
      <c r="S366" s="1273"/>
      <c r="T366" s="1273"/>
      <c r="U366" s="1273"/>
      <c r="V366" s="1272"/>
      <c r="W366" s="2247"/>
      <c r="X366" s="2247"/>
      <c r="Y366" s="2273"/>
      <c r="Z366" s="2265"/>
      <c r="AA366" s="2258"/>
      <c r="AB366" s="2260"/>
      <c r="AC366" s="72">
        <f>IF(M366=M365,0,IF(M366=M364,0,IF(M366=M363,0,IF(M366=M362,0,1))))</f>
        <v>0</v>
      </c>
      <c r="AD366" s="72" t="s">
        <v>272</v>
      </c>
      <c r="AE366" s="72" t="str">
        <f t="shared" si="17"/>
        <v>?</v>
      </c>
      <c r="AF366" s="434">
        <f t="shared" si="19"/>
        <v>0</v>
      </c>
      <c r="AG366" s="72">
        <f>IF(K366=K365,0,IF(K366=K364,0,IF(K366=K363,0,IF(K366=K362,0,1))))</f>
        <v>0</v>
      </c>
    </row>
    <row r="367" spans="1:33" ht="12.95" customHeight="1" thickTop="1" thickBot="1">
      <c r="A367" s="2231"/>
      <c r="B367" s="2235"/>
      <c r="C367" s="2238"/>
      <c r="D367" s="2235"/>
      <c r="E367" s="2270"/>
      <c r="F367" s="2241"/>
      <c r="G367" s="2244"/>
      <c r="H367" s="2261"/>
      <c r="I367" s="2241"/>
      <c r="J367" s="2241"/>
      <c r="K367" s="1270"/>
      <c r="L367" s="622"/>
      <c r="M367" s="1271"/>
      <c r="N367" s="1272"/>
      <c r="O367" s="1272"/>
      <c r="P367" s="1273"/>
      <c r="Q367" s="1273"/>
      <c r="R367" s="1273"/>
      <c r="S367" s="1273"/>
      <c r="T367" s="1273"/>
      <c r="U367" s="1273"/>
      <c r="V367" s="1272"/>
      <c r="W367" s="2247"/>
      <c r="X367" s="2247"/>
      <c r="Y367" s="2273"/>
      <c r="Z367" s="2265"/>
      <c r="AA367" s="2258"/>
      <c r="AB367" s="2260"/>
      <c r="AC367" s="72">
        <f>IF(M367=M366,0,IF(M367=M365,0,IF(M367=M364,0,IF(M367=M363,0,IF(M367=M362,0,1)))))</f>
        <v>0</v>
      </c>
      <c r="AD367" s="72" t="s">
        <v>272</v>
      </c>
      <c r="AE367" s="72" t="str">
        <f t="shared" si="17"/>
        <v>?</v>
      </c>
      <c r="AF367" s="434">
        <f t="shared" si="19"/>
        <v>0</v>
      </c>
      <c r="AG367" s="72">
        <f>IF(K367=K366,0,IF(K367=K365,0,IF(K367=K364,0,IF(K367=K363,0,IF(K367=K362,0,1)))))</f>
        <v>0</v>
      </c>
    </row>
    <row r="368" spans="1:33" ht="12.95" customHeight="1" thickTop="1" thickBot="1">
      <c r="A368" s="2231"/>
      <c r="B368" s="2235"/>
      <c r="C368" s="2238"/>
      <c r="D368" s="2235"/>
      <c r="E368" s="2270"/>
      <c r="F368" s="2241"/>
      <c r="G368" s="2244"/>
      <c r="H368" s="2261"/>
      <c r="I368" s="2241"/>
      <c r="J368" s="2241"/>
      <c r="K368" s="1270"/>
      <c r="L368" s="622"/>
      <c r="M368" s="1271"/>
      <c r="N368" s="1272"/>
      <c r="O368" s="1272"/>
      <c r="P368" s="1273"/>
      <c r="Q368" s="1273"/>
      <c r="R368" s="1273"/>
      <c r="S368" s="1273"/>
      <c r="T368" s="1273"/>
      <c r="U368" s="1273"/>
      <c r="V368" s="1272"/>
      <c r="W368" s="2247"/>
      <c r="X368" s="2247"/>
      <c r="Y368" s="2263" t="str">
        <f>IF(Y362&gt;9,"Błąd","")</f>
        <v/>
      </c>
      <c r="Z368" s="2265"/>
      <c r="AA368" s="2258"/>
      <c r="AB368" s="2260"/>
      <c r="AC368" s="72">
        <f>IF(M368=M367,0,IF(M368=M366,0,IF(M368=M365,0,IF(M368=M364,0,IF(M368=M363,0,IF(M368=M362,0,1))))))</f>
        <v>0</v>
      </c>
      <c r="AD368" s="72" t="s">
        <v>272</v>
      </c>
      <c r="AE368" s="72" t="str">
        <f t="shared" si="17"/>
        <v>?</v>
      </c>
      <c r="AF368" s="434">
        <f t="shared" si="19"/>
        <v>0</v>
      </c>
      <c r="AG368" s="72">
        <f>IF(K368=K367,0,IF(K368=K366,0,IF(K368=K365,0,IF(K368=K364,0,IF(K368=K363,0,IF(K368=K362,0,1))))))</f>
        <v>0</v>
      </c>
    </row>
    <row r="369" spans="1:33" ht="12.95" customHeight="1" thickTop="1" thickBot="1">
      <c r="A369" s="2231"/>
      <c r="B369" s="2235"/>
      <c r="C369" s="2238"/>
      <c r="D369" s="2235"/>
      <c r="E369" s="2270"/>
      <c r="F369" s="2241"/>
      <c r="G369" s="2244"/>
      <c r="H369" s="2261"/>
      <c r="I369" s="2241"/>
      <c r="J369" s="2241"/>
      <c r="K369" s="1270"/>
      <c r="L369" s="622"/>
      <c r="M369" s="1271"/>
      <c r="N369" s="1272"/>
      <c r="O369" s="1272"/>
      <c r="P369" s="1273"/>
      <c r="Q369" s="1273"/>
      <c r="R369" s="1273"/>
      <c r="S369" s="1273"/>
      <c r="T369" s="1273"/>
      <c r="U369" s="1273"/>
      <c r="V369" s="1272"/>
      <c r="W369" s="2247"/>
      <c r="X369" s="2247"/>
      <c r="Y369" s="2263"/>
      <c r="Z369" s="2265"/>
      <c r="AA369" s="2258"/>
      <c r="AB369" s="2260"/>
      <c r="AC369" s="72">
        <f>IF(M369=M368,0,IF(M369=M367,0,IF(M369=M366,0,IF(M369=M365,0,IF(M369=M364,0,IF(M369=M363,0,IF(M369=M362,0,1)))))))</f>
        <v>0</v>
      </c>
      <c r="AD369" s="72" t="s">
        <v>272</v>
      </c>
      <c r="AE369" s="72" t="str">
        <f t="shared" si="17"/>
        <v>?</v>
      </c>
      <c r="AF369" s="434">
        <f>AF366</f>
        <v>0</v>
      </c>
      <c r="AG369" s="72">
        <f>IF(K369=K368,0,IF(K369=K367,0,IF(K369=K366,0,IF(K369=K365,0,IF(K369=K364,0,IF(K369=K363,0,IF(K369=K362,0,1)))))))</f>
        <v>0</v>
      </c>
    </row>
    <row r="370" spans="1:33" ht="12.95" customHeight="1" thickTop="1" thickBot="1">
      <c r="A370" s="2231"/>
      <c r="B370" s="2235"/>
      <c r="C370" s="2238"/>
      <c r="D370" s="2235"/>
      <c r="E370" s="2270"/>
      <c r="F370" s="2241"/>
      <c r="G370" s="2244"/>
      <c r="H370" s="2261"/>
      <c r="I370" s="2241"/>
      <c r="J370" s="2241"/>
      <c r="K370" s="1270"/>
      <c r="L370" s="622"/>
      <c r="M370" s="1271"/>
      <c r="N370" s="1272"/>
      <c r="O370" s="1272"/>
      <c r="P370" s="1273"/>
      <c r="Q370" s="1273"/>
      <c r="R370" s="1273"/>
      <c r="S370" s="1273"/>
      <c r="T370" s="1273"/>
      <c r="U370" s="1273"/>
      <c r="V370" s="1272"/>
      <c r="W370" s="2247"/>
      <c r="X370" s="2247"/>
      <c r="Y370" s="2263"/>
      <c r="Z370" s="2265"/>
      <c r="AA370" s="2258"/>
      <c r="AB370" s="2260"/>
      <c r="AC370" s="72">
        <f>IF(M370=M369,0,IF(M370=M368,0,IF(M370=M367,0,IF(M370=M366,0,IF(M370=M365,0,IF(M370=M364,IF(M370=M363,0,IF(M370=31,0,1))))))))</f>
        <v>0</v>
      </c>
      <c r="AD370" s="72" t="s">
        <v>272</v>
      </c>
      <c r="AE370" s="72" t="str">
        <f t="shared" si="17"/>
        <v>?</v>
      </c>
      <c r="AF370" s="434">
        <f t="shared" si="19"/>
        <v>0</v>
      </c>
      <c r="AG370" s="72">
        <f>IF(K370=K369,0,IF(K370=K368,0,IF(K370=K367,0,IF(K370=K366,0,IF(K370=K365,0,IF(K370=K364,0,IF(K370=K363,0,IF(K370=K362,0,1))))))))</f>
        <v>0</v>
      </c>
    </row>
    <row r="371" spans="1:33" ht="12.95" customHeight="1" thickTop="1" thickBot="1">
      <c r="A371" s="2231"/>
      <c r="B371" s="2236"/>
      <c r="C371" s="2239"/>
      <c r="D371" s="2236"/>
      <c r="E371" s="2271"/>
      <c r="F371" s="2242"/>
      <c r="G371" s="2245"/>
      <c r="H371" s="2262"/>
      <c r="I371" s="2242"/>
      <c r="J371" s="2242"/>
      <c r="K371" s="1268"/>
      <c r="L371" s="1127"/>
      <c r="M371" s="1269"/>
      <c r="N371" s="1274"/>
      <c r="O371" s="1274"/>
      <c r="P371" s="1275"/>
      <c r="Q371" s="1275"/>
      <c r="R371" s="1275"/>
      <c r="S371" s="1275"/>
      <c r="T371" s="1275"/>
      <c r="U371" s="1275"/>
      <c r="V371" s="1274"/>
      <c r="W371" s="2248"/>
      <c r="X371" s="2248"/>
      <c r="Y371" s="2264"/>
      <c r="Z371" s="2265"/>
      <c r="AA371" s="2259"/>
      <c r="AB371" s="2260"/>
      <c r="AC371" s="72">
        <f>IF(M371=M370,0,IF(M371=M369,0,IF(M371=M368,0,IF(M371=M367,0,IF(M371=M366,0,IF(M371=M365,0,IF(M371=M364,0,IF(M371=M363,0,IF(M371=M362,0,1)))))))))</f>
        <v>0</v>
      </c>
      <c r="AD371" s="72" t="s">
        <v>272</v>
      </c>
      <c r="AE371" s="72" t="str">
        <f t="shared" si="17"/>
        <v>?</v>
      </c>
      <c r="AF371" s="434">
        <f t="shared" si="19"/>
        <v>0</v>
      </c>
      <c r="AG371" s="72">
        <f>IF(K371=K370,0,IF(K371=K369,0,IF(K371=K368,0,IF(K371=K367,0,IF(K371=K366,0,IF(K371=K365,0,IF(K371=K364,0,IF(K371=K363,0,IF(K371=K362,0,1)))))))))</f>
        <v>0</v>
      </c>
    </row>
    <row r="372" spans="1:33" ht="12.95" customHeight="1" thickTop="1" thickBot="1">
      <c r="A372" s="2231"/>
      <c r="B372" s="2234"/>
      <c r="C372" s="2237"/>
      <c r="D372" s="2234"/>
      <c r="E372" s="2269"/>
      <c r="F372" s="2240"/>
      <c r="G372" s="2243"/>
      <c r="H372" s="2276" t="s">
        <v>755</v>
      </c>
      <c r="I372" s="2240"/>
      <c r="J372" s="2240"/>
      <c r="K372" s="295"/>
      <c r="L372" s="622"/>
      <c r="M372" s="508"/>
      <c r="N372" s="111"/>
      <c r="O372" s="111"/>
      <c r="P372" s="16"/>
      <c r="Q372" s="16"/>
      <c r="R372" s="16"/>
      <c r="S372" s="16"/>
      <c r="T372" s="16"/>
      <c r="U372" s="16"/>
      <c r="V372" s="111"/>
      <c r="W372" s="2246">
        <f>SUM(P372:V381)</f>
        <v>0</v>
      </c>
      <c r="X372" s="2246">
        <f>IF(W372&gt;0,18,0)</f>
        <v>0</v>
      </c>
      <c r="Y372" s="2272">
        <f>IF((W372-X372)&gt;=0,W372-X372,0)</f>
        <v>0</v>
      </c>
      <c r="Z372" s="2265">
        <f>IF(W372&lt;X372,W372,X372)/IF(X372=0,1,X372)</f>
        <v>0</v>
      </c>
      <c r="AA372" s="2257" t="str">
        <f>IF(Z372=1,"pe",IF(Z372&gt;0,"ne",""))</f>
        <v/>
      </c>
      <c r="AB372" s="2260"/>
      <c r="AC372" s="72">
        <v>1</v>
      </c>
      <c r="AD372" s="72" t="s">
        <v>272</v>
      </c>
      <c r="AE372" s="72" t="str">
        <f t="shared" si="17"/>
        <v>?</v>
      </c>
      <c r="AF372" s="434">
        <f>$C372</f>
        <v>0</v>
      </c>
      <c r="AG372" s="26">
        <v>1</v>
      </c>
    </row>
    <row r="373" spans="1:33" ht="12.95" customHeight="1" thickTop="1" thickBot="1">
      <c r="A373" s="2231"/>
      <c r="B373" s="2235"/>
      <c r="C373" s="2238"/>
      <c r="D373" s="2235"/>
      <c r="E373" s="2270"/>
      <c r="F373" s="2241"/>
      <c r="G373" s="2244"/>
      <c r="H373" s="2277"/>
      <c r="I373" s="2241"/>
      <c r="J373" s="2241"/>
      <c r="K373" s="1270"/>
      <c r="L373" s="622"/>
      <c r="M373" s="1271"/>
      <c r="N373" s="1272"/>
      <c r="O373" s="1272"/>
      <c r="P373" s="1273"/>
      <c r="Q373" s="1273"/>
      <c r="R373" s="1273"/>
      <c r="S373" s="1273"/>
      <c r="T373" s="1273"/>
      <c r="U373" s="1273"/>
      <c r="V373" s="1272"/>
      <c r="W373" s="2247"/>
      <c r="X373" s="2247"/>
      <c r="Y373" s="2273"/>
      <c r="Z373" s="2265"/>
      <c r="AA373" s="2258"/>
      <c r="AB373" s="2260"/>
      <c r="AC373" s="72">
        <f>IF(M373=M372,0,1)</f>
        <v>0</v>
      </c>
      <c r="AD373" s="72" t="s">
        <v>272</v>
      </c>
      <c r="AE373" s="72" t="str">
        <f t="shared" si="17"/>
        <v>?</v>
      </c>
      <c r="AF373" s="434">
        <f t="shared" si="18"/>
        <v>0</v>
      </c>
      <c r="AG373" s="72">
        <f>IF(K373=K372,0,1)</f>
        <v>0</v>
      </c>
    </row>
    <row r="374" spans="1:33" ht="12.95" customHeight="1" thickTop="1" thickBot="1">
      <c r="A374" s="2231"/>
      <c r="B374" s="2235"/>
      <c r="C374" s="2238"/>
      <c r="D374" s="2235"/>
      <c r="E374" s="2270"/>
      <c r="F374" s="2241"/>
      <c r="G374" s="2244"/>
      <c r="H374" s="2261"/>
      <c r="I374" s="2241"/>
      <c r="J374" s="2241"/>
      <c r="K374" s="1270"/>
      <c r="L374" s="622"/>
      <c r="M374" s="1271"/>
      <c r="N374" s="1272"/>
      <c r="O374" s="1272"/>
      <c r="P374" s="1273"/>
      <c r="Q374" s="1273"/>
      <c r="R374" s="1273"/>
      <c r="S374" s="1273"/>
      <c r="T374" s="1273"/>
      <c r="U374" s="1273"/>
      <c r="V374" s="1272"/>
      <c r="W374" s="2247"/>
      <c r="X374" s="2247"/>
      <c r="Y374" s="2273"/>
      <c r="Z374" s="2265"/>
      <c r="AA374" s="2258"/>
      <c r="AB374" s="2260"/>
      <c r="AC374" s="72">
        <f>IF(M374=M373,0,IF(M374=M372,0,1))</f>
        <v>0</v>
      </c>
      <c r="AD374" s="72" t="s">
        <v>272</v>
      </c>
      <c r="AE374" s="72" t="str">
        <f t="shared" si="17"/>
        <v>?</v>
      </c>
      <c r="AF374" s="434">
        <f t="shared" si="18"/>
        <v>0</v>
      </c>
      <c r="AG374" s="72">
        <f>IF(K374=K373,0,IF(K374=K372,0,1))</f>
        <v>0</v>
      </c>
    </row>
    <row r="375" spans="1:33" ht="12.95" customHeight="1" thickTop="1" thickBot="1">
      <c r="A375" s="2231"/>
      <c r="B375" s="2235"/>
      <c r="C375" s="2238"/>
      <c r="D375" s="2235"/>
      <c r="E375" s="2270"/>
      <c r="F375" s="2241"/>
      <c r="G375" s="2244"/>
      <c r="H375" s="2261"/>
      <c r="I375" s="2241"/>
      <c r="J375" s="2241"/>
      <c r="K375" s="1270"/>
      <c r="L375" s="622"/>
      <c r="M375" s="1271"/>
      <c r="N375" s="1272"/>
      <c r="O375" s="1272"/>
      <c r="P375" s="1273"/>
      <c r="Q375" s="1273"/>
      <c r="R375" s="1273"/>
      <c r="S375" s="1273"/>
      <c r="T375" s="1273"/>
      <c r="U375" s="1273"/>
      <c r="V375" s="1272"/>
      <c r="W375" s="2247"/>
      <c r="X375" s="2247"/>
      <c r="Y375" s="2273"/>
      <c r="Z375" s="2265"/>
      <c r="AA375" s="2258"/>
      <c r="AB375" s="2260"/>
      <c r="AC375" s="72">
        <f>IF(M375=M374,0,IF(M375=M373,0,IF(M375=M372,0,1)))</f>
        <v>0</v>
      </c>
      <c r="AD375" s="72" t="s">
        <v>272</v>
      </c>
      <c r="AE375" s="72" t="str">
        <f t="shared" si="17"/>
        <v>?</v>
      </c>
      <c r="AF375" s="434">
        <f t="shared" si="18"/>
        <v>0</v>
      </c>
      <c r="AG375" s="72">
        <f>IF(K375=K374,0,IF(K375=K373,0,IF(K375=K372,0,1)))</f>
        <v>0</v>
      </c>
    </row>
    <row r="376" spans="1:33" ht="12.95" customHeight="1" thickTop="1" thickBot="1">
      <c r="A376" s="2231"/>
      <c r="B376" s="2235"/>
      <c r="C376" s="2238"/>
      <c r="D376" s="2235"/>
      <c r="E376" s="2270"/>
      <c r="F376" s="2241"/>
      <c r="G376" s="2244"/>
      <c r="H376" s="2261"/>
      <c r="I376" s="2241"/>
      <c r="J376" s="2241"/>
      <c r="K376" s="1270"/>
      <c r="L376" s="622"/>
      <c r="M376" s="1271"/>
      <c r="N376" s="1272"/>
      <c r="O376" s="1272"/>
      <c r="P376" s="1273"/>
      <c r="Q376" s="1273"/>
      <c r="R376" s="1273"/>
      <c r="S376" s="1273"/>
      <c r="T376" s="1273"/>
      <c r="U376" s="1273"/>
      <c r="V376" s="1272"/>
      <c r="W376" s="2247"/>
      <c r="X376" s="2247"/>
      <c r="Y376" s="2273"/>
      <c r="Z376" s="2265"/>
      <c r="AA376" s="2258"/>
      <c r="AB376" s="2260"/>
      <c r="AC376" s="72">
        <f>IF(M376=M375,0,IF(M376=M374,0,IF(M376=M373,0,IF(M376=M372,0,1))))</f>
        <v>0</v>
      </c>
      <c r="AD376" s="72" t="s">
        <v>272</v>
      </c>
      <c r="AE376" s="72" t="str">
        <f t="shared" si="17"/>
        <v>?</v>
      </c>
      <c r="AF376" s="434">
        <f t="shared" si="18"/>
        <v>0</v>
      </c>
      <c r="AG376" s="72">
        <f>IF(K376=K375,0,IF(K376=K374,0,IF(K376=K373,0,IF(K376=K372,0,1))))</f>
        <v>0</v>
      </c>
    </row>
    <row r="377" spans="1:33" ht="12.95" customHeight="1" thickTop="1" thickBot="1">
      <c r="A377" s="2231"/>
      <c r="B377" s="2235"/>
      <c r="C377" s="2238"/>
      <c r="D377" s="2235"/>
      <c r="E377" s="2270"/>
      <c r="F377" s="2241"/>
      <c r="G377" s="2244"/>
      <c r="H377" s="2261"/>
      <c r="I377" s="2241"/>
      <c r="J377" s="2241"/>
      <c r="K377" s="1270"/>
      <c r="L377" s="622"/>
      <c r="M377" s="1271"/>
      <c r="N377" s="1272"/>
      <c r="O377" s="1272"/>
      <c r="P377" s="1273"/>
      <c r="Q377" s="1273"/>
      <c r="R377" s="1273"/>
      <c r="S377" s="1273"/>
      <c r="T377" s="1273"/>
      <c r="U377" s="1273"/>
      <c r="V377" s="1272"/>
      <c r="W377" s="2247"/>
      <c r="X377" s="2247"/>
      <c r="Y377" s="2273"/>
      <c r="Z377" s="2265"/>
      <c r="AA377" s="2258"/>
      <c r="AB377" s="2260"/>
      <c r="AC377" s="72">
        <f>IF(M377=M376,0,IF(M377=M375,0,IF(M377=M374,0,IF(M377=M373,0,IF(M377=M372,0,1)))))</f>
        <v>0</v>
      </c>
      <c r="AD377" s="72" t="s">
        <v>272</v>
      </c>
      <c r="AE377" s="72" t="str">
        <f t="shared" si="17"/>
        <v>?</v>
      </c>
      <c r="AF377" s="434">
        <f t="shared" si="18"/>
        <v>0</v>
      </c>
      <c r="AG377" s="72">
        <f>IF(K377=K376,0,IF(K377=K375,0,IF(K377=K374,0,IF(K377=K373,0,IF(K377=K372,0,1)))))</f>
        <v>0</v>
      </c>
    </row>
    <row r="378" spans="1:33" ht="12.95" customHeight="1" thickTop="1" thickBot="1">
      <c r="A378" s="2231"/>
      <c r="B378" s="2235"/>
      <c r="C378" s="2238"/>
      <c r="D378" s="2235"/>
      <c r="E378" s="2270"/>
      <c r="F378" s="2241"/>
      <c r="G378" s="2244"/>
      <c r="H378" s="2261"/>
      <c r="I378" s="2241"/>
      <c r="J378" s="2241"/>
      <c r="K378" s="1270"/>
      <c r="L378" s="622"/>
      <c r="M378" s="1271"/>
      <c r="N378" s="1272"/>
      <c r="O378" s="1272"/>
      <c r="P378" s="1273"/>
      <c r="Q378" s="1273"/>
      <c r="R378" s="1273"/>
      <c r="S378" s="1273"/>
      <c r="T378" s="1273"/>
      <c r="U378" s="1273"/>
      <c r="V378" s="1272"/>
      <c r="W378" s="2247"/>
      <c r="X378" s="2247"/>
      <c r="Y378" s="2263" t="str">
        <f>IF(Y372&gt;9,"Błąd","")</f>
        <v/>
      </c>
      <c r="Z378" s="2265"/>
      <c r="AA378" s="2258"/>
      <c r="AB378" s="2260"/>
      <c r="AC378" s="72">
        <f>IF(M378=M377,0,IF(M378=M376,0,IF(M378=M375,0,IF(M378=M374,0,IF(M378=M373,0,IF(M378=M372,0,1))))))</f>
        <v>0</v>
      </c>
      <c r="AD378" s="72" t="s">
        <v>272</v>
      </c>
      <c r="AE378" s="72" t="str">
        <f t="shared" si="17"/>
        <v>?</v>
      </c>
      <c r="AF378" s="434">
        <f t="shared" si="18"/>
        <v>0</v>
      </c>
      <c r="AG378" s="72">
        <f>IF(K378=K377,0,IF(K378=K376,0,IF(K378=K375,0,IF(K378=K374,0,IF(K378=K373,0,IF(K378=K372,0,1))))))</f>
        <v>0</v>
      </c>
    </row>
    <row r="379" spans="1:33" ht="12.95" customHeight="1" thickTop="1" thickBot="1">
      <c r="A379" s="2231"/>
      <c r="B379" s="2235"/>
      <c r="C379" s="2238"/>
      <c r="D379" s="2235"/>
      <c r="E379" s="2270"/>
      <c r="F379" s="2241"/>
      <c r="G379" s="2244"/>
      <c r="H379" s="2261"/>
      <c r="I379" s="2241"/>
      <c r="J379" s="2241"/>
      <c r="K379" s="1270"/>
      <c r="L379" s="622"/>
      <c r="M379" s="1271"/>
      <c r="N379" s="1272"/>
      <c r="O379" s="1272"/>
      <c r="P379" s="1273"/>
      <c r="Q379" s="1273"/>
      <c r="R379" s="1273"/>
      <c r="S379" s="1273"/>
      <c r="T379" s="1273"/>
      <c r="U379" s="1273"/>
      <c r="V379" s="1272"/>
      <c r="W379" s="2247"/>
      <c r="X379" s="2247"/>
      <c r="Y379" s="2263"/>
      <c r="Z379" s="2265"/>
      <c r="AA379" s="2258"/>
      <c r="AB379" s="2260"/>
      <c r="AC379" s="72">
        <f>IF(M379=M378,0,IF(M379=M377,0,IF(M379=M376,0,IF(M379=M375,0,IF(M379=M374,0,IF(M379=M373,0,IF(M379=M372,0,1)))))))</f>
        <v>0</v>
      </c>
      <c r="AD379" s="72" t="s">
        <v>272</v>
      </c>
      <c r="AE379" s="72" t="str">
        <f t="shared" si="17"/>
        <v>?</v>
      </c>
      <c r="AF379" s="434">
        <f>AF376</f>
        <v>0</v>
      </c>
      <c r="AG379" s="72">
        <f>IF(K379=K378,0,IF(K379=K377,0,IF(K379=K376,0,IF(K379=K375,0,IF(K379=K374,0,IF(K379=K373,0,IF(K379=K372,0,1)))))))</f>
        <v>0</v>
      </c>
    </row>
    <row r="380" spans="1:33" ht="12.95" customHeight="1" thickTop="1" thickBot="1">
      <c r="A380" s="2231"/>
      <c r="B380" s="2235"/>
      <c r="C380" s="2238"/>
      <c r="D380" s="2235"/>
      <c r="E380" s="2270"/>
      <c r="F380" s="2241"/>
      <c r="G380" s="2244"/>
      <c r="H380" s="2261"/>
      <c r="I380" s="2241"/>
      <c r="J380" s="2241"/>
      <c r="K380" s="1270"/>
      <c r="L380" s="622"/>
      <c r="M380" s="1271"/>
      <c r="N380" s="1272"/>
      <c r="O380" s="1272"/>
      <c r="P380" s="1273"/>
      <c r="Q380" s="1273"/>
      <c r="R380" s="1273"/>
      <c r="S380" s="1273"/>
      <c r="T380" s="1273"/>
      <c r="U380" s="1273"/>
      <c r="V380" s="1272"/>
      <c r="W380" s="2247"/>
      <c r="X380" s="2247"/>
      <c r="Y380" s="2263"/>
      <c r="Z380" s="2265"/>
      <c r="AA380" s="2258"/>
      <c r="AB380" s="2260"/>
      <c r="AC380" s="72">
        <f>IF(M380=M379,0,IF(M380=M378,0,IF(M380=M377,0,IF(M380=M376,0,IF(M380=M375,0,IF(M380=M374,0,IF(M380=M373,0,IF(M380=31,0,1))))))))</f>
        <v>0</v>
      </c>
      <c r="AD380" s="72" t="s">
        <v>272</v>
      </c>
      <c r="AE380" s="72" t="str">
        <f t="shared" ref="AE380:AE453" si="20">$C$1</f>
        <v>?</v>
      </c>
      <c r="AF380" s="434">
        <f t="shared" si="18"/>
        <v>0</v>
      </c>
      <c r="AG380" s="72">
        <f>IF(K380=K379,0,IF(K380=K378,0,IF(K380=K377,0,IF(K380=K376,0,IF(K380=K375,0,IF(K380=K374,0,IF(K380=K373,0,IF(K380=K372,0,1))))))))</f>
        <v>0</v>
      </c>
    </row>
    <row r="381" spans="1:33" ht="12.95" customHeight="1" thickTop="1" thickBot="1">
      <c r="A381" s="2231"/>
      <c r="B381" s="2236"/>
      <c r="C381" s="2239"/>
      <c r="D381" s="2236"/>
      <c r="E381" s="2271"/>
      <c r="F381" s="2242"/>
      <c r="G381" s="2245"/>
      <c r="H381" s="2262"/>
      <c r="I381" s="2242"/>
      <c r="J381" s="2242"/>
      <c r="K381" s="1268"/>
      <c r="L381" s="410"/>
      <c r="M381" s="1269"/>
      <c r="N381" s="1274"/>
      <c r="O381" s="1274"/>
      <c r="P381" s="1275"/>
      <c r="Q381" s="1275"/>
      <c r="R381" s="1275"/>
      <c r="S381" s="1275"/>
      <c r="T381" s="1275"/>
      <c r="U381" s="1275"/>
      <c r="V381" s="1274"/>
      <c r="W381" s="2248"/>
      <c r="X381" s="2248"/>
      <c r="Y381" s="2264"/>
      <c r="Z381" s="2265"/>
      <c r="AA381" s="2259"/>
      <c r="AB381" s="2260"/>
      <c r="AC381" s="72">
        <f>IF(M381=M380,0,IF(M381=M379,0,IF(M381=M378,0,IF(M381=M377,0,IF(M381=M376,0,IF(M381=M375,0,IF(M381=M374,0,IF(M381=M373,0,IF(M381=M372,0,1)))))))))</f>
        <v>0</v>
      </c>
      <c r="AD381" s="72" t="s">
        <v>272</v>
      </c>
      <c r="AE381" s="72" t="str">
        <f t="shared" si="20"/>
        <v>?</v>
      </c>
      <c r="AF381" s="434">
        <f t="shared" si="18"/>
        <v>0</v>
      </c>
      <c r="AG381" s="72">
        <f>IF(K381=K380,0,IF(K381=K379,0,IF(K381=K378,0,IF(K381=K377,0,IF(K381=K376,0,IF(K381=K375,0,IF(K381=K374,0,IF(K381=K373,0,IF(K381=K372,0,1)))))))))</f>
        <v>0</v>
      </c>
    </row>
    <row r="382" spans="1:33" ht="12.95" customHeight="1" thickTop="1" thickBot="1">
      <c r="A382" s="2231"/>
      <c r="B382" s="2234"/>
      <c r="C382" s="2237"/>
      <c r="D382" s="2234"/>
      <c r="E382" s="2269"/>
      <c r="F382" s="2240"/>
      <c r="G382" s="2243"/>
      <c r="H382" s="2276" t="s">
        <v>755</v>
      </c>
      <c r="I382" s="2240"/>
      <c r="J382" s="2240"/>
      <c r="K382" s="295"/>
      <c r="L382" s="408"/>
      <c r="M382" s="508"/>
      <c r="N382" s="111"/>
      <c r="O382" s="111"/>
      <c r="P382" s="16"/>
      <c r="Q382" s="16"/>
      <c r="R382" s="16"/>
      <c r="S382" s="16"/>
      <c r="T382" s="16"/>
      <c r="U382" s="16"/>
      <c r="V382" s="111"/>
      <c r="W382" s="2246">
        <f>SUM(P382:V391)</f>
        <v>0</v>
      </c>
      <c r="X382" s="2246">
        <f>IF(W382&gt;0,18,0)</f>
        <v>0</v>
      </c>
      <c r="Y382" s="2272">
        <f>IF((W382-X382)&gt;=0,W382-X382,0)</f>
        <v>0</v>
      </c>
      <c r="Z382" s="2265">
        <f>IF(W382&lt;X382,W382,X382)/IF(X382=0,1,X382)</f>
        <v>0</v>
      </c>
      <c r="AA382" s="2257" t="str">
        <f>IF(Z382=1,"pe",IF(Z382&gt;0,"ne",""))</f>
        <v/>
      </c>
      <c r="AB382" s="2260"/>
      <c r="AC382" s="72">
        <v>1</v>
      </c>
      <c r="AD382" s="72" t="s">
        <v>272</v>
      </c>
      <c r="AE382" s="72" t="str">
        <f t="shared" si="20"/>
        <v>?</v>
      </c>
      <c r="AF382" s="434">
        <f>$C382</f>
        <v>0</v>
      </c>
      <c r="AG382" s="26">
        <v>1</v>
      </c>
    </row>
    <row r="383" spans="1:33" ht="12.95" customHeight="1" thickTop="1" thickBot="1">
      <c r="A383" s="2231"/>
      <c r="B383" s="2235"/>
      <c r="C383" s="2238"/>
      <c r="D383" s="2235"/>
      <c r="E383" s="2270"/>
      <c r="F383" s="2241"/>
      <c r="G383" s="2244"/>
      <c r="H383" s="2277"/>
      <c r="I383" s="2241"/>
      <c r="J383" s="2241"/>
      <c r="K383" s="1270"/>
      <c r="L383" s="622"/>
      <c r="M383" s="1271"/>
      <c r="N383" s="1272"/>
      <c r="O383" s="1272"/>
      <c r="P383" s="1273"/>
      <c r="Q383" s="1273"/>
      <c r="R383" s="1273"/>
      <c r="S383" s="1273"/>
      <c r="T383" s="1273"/>
      <c r="U383" s="1273"/>
      <c r="V383" s="1272"/>
      <c r="W383" s="2247"/>
      <c r="X383" s="2247"/>
      <c r="Y383" s="2273"/>
      <c r="Z383" s="2265"/>
      <c r="AA383" s="2258"/>
      <c r="AB383" s="2260"/>
      <c r="AC383" s="72">
        <f>IF(M383=M382,0,1)</f>
        <v>0</v>
      </c>
      <c r="AD383" s="72" t="s">
        <v>272</v>
      </c>
      <c r="AE383" s="72" t="str">
        <f t="shared" si="20"/>
        <v>?</v>
      </c>
      <c r="AF383" s="434">
        <f t="shared" si="18"/>
        <v>0</v>
      </c>
      <c r="AG383" s="72">
        <f>IF(K383=K382,0,1)</f>
        <v>0</v>
      </c>
    </row>
    <row r="384" spans="1:33" ht="12.95" customHeight="1" thickTop="1" thickBot="1">
      <c r="A384" s="2231"/>
      <c r="B384" s="2235"/>
      <c r="C384" s="2238"/>
      <c r="D384" s="2235"/>
      <c r="E384" s="2270"/>
      <c r="F384" s="2241"/>
      <c r="G384" s="2244"/>
      <c r="H384" s="2261"/>
      <c r="I384" s="2241"/>
      <c r="J384" s="2241"/>
      <c r="K384" s="1270"/>
      <c r="L384" s="622"/>
      <c r="M384" s="1271"/>
      <c r="N384" s="1272"/>
      <c r="O384" s="1272"/>
      <c r="P384" s="1273"/>
      <c r="Q384" s="1273"/>
      <c r="R384" s="1273"/>
      <c r="S384" s="1273"/>
      <c r="T384" s="1273"/>
      <c r="U384" s="1273"/>
      <c r="V384" s="1272"/>
      <c r="W384" s="2247"/>
      <c r="X384" s="2247"/>
      <c r="Y384" s="2273"/>
      <c r="Z384" s="2265"/>
      <c r="AA384" s="2258"/>
      <c r="AB384" s="2260"/>
      <c r="AC384" s="72">
        <f>IF(M384=M383,0,IF(M384=M382,0,1))</f>
        <v>0</v>
      </c>
      <c r="AD384" s="72" t="s">
        <v>272</v>
      </c>
      <c r="AE384" s="72" t="str">
        <f t="shared" si="20"/>
        <v>?</v>
      </c>
      <c r="AF384" s="434">
        <f t="shared" si="18"/>
        <v>0</v>
      </c>
      <c r="AG384" s="72">
        <f>IF(K384=K383,0,IF(K384=K382,0,1))</f>
        <v>0</v>
      </c>
    </row>
    <row r="385" spans="1:33" ht="12.95" customHeight="1" thickTop="1" thickBot="1">
      <c r="A385" s="2231"/>
      <c r="B385" s="2235"/>
      <c r="C385" s="2238"/>
      <c r="D385" s="2235"/>
      <c r="E385" s="2270"/>
      <c r="F385" s="2241"/>
      <c r="G385" s="2244"/>
      <c r="H385" s="2261"/>
      <c r="I385" s="2241"/>
      <c r="J385" s="2241"/>
      <c r="K385" s="1270"/>
      <c r="L385" s="622"/>
      <c r="M385" s="1271"/>
      <c r="N385" s="1272"/>
      <c r="O385" s="1272"/>
      <c r="P385" s="1273"/>
      <c r="Q385" s="1273"/>
      <c r="R385" s="1273"/>
      <c r="S385" s="1273"/>
      <c r="T385" s="1273"/>
      <c r="U385" s="1273"/>
      <c r="V385" s="1272"/>
      <c r="W385" s="2247"/>
      <c r="X385" s="2247"/>
      <c r="Y385" s="2273"/>
      <c r="Z385" s="2265"/>
      <c r="AA385" s="2258"/>
      <c r="AB385" s="2260"/>
      <c r="AC385" s="72">
        <f>IF(M385=M384,0,IF(M385=M383,0,IF(M385=M382,0,1)))</f>
        <v>0</v>
      </c>
      <c r="AD385" s="72" t="s">
        <v>272</v>
      </c>
      <c r="AE385" s="72" t="str">
        <f t="shared" si="20"/>
        <v>?</v>
      </c>
      <c r="AF385" s="434">
        <f t="shared" si="18"/>
        <v>0</v>
      </c>
      <c r="AG385" s="72">
        <f>IF(K385=K384,0,IF(K385=K383,0,IF(K385=K382,0,1)))</f>
        <v>0</v>
      </c>
    </row>
    <row r="386" spans="1:33" ht="12.95" customHeight="1" thickTop="1" thickBot="1">
      <c r="A386" s="2231"/>
      <c r="B386" s="2235"/>
      <c r="C386" s="2238"/>
      <c r="D386" s="2235"/>
      <c r="E386" s="2270"/>
      <c r="F386" s="2241"/>
      <c r="G386" s="2244"/>
      <c r="H386" s="2261"/>
      <c r="I386" s="2241"/>
      <c r="J386" s="2241"/>
      <c r="K386" s="1270"/>
      <c r="L386" s="622"/>
      <c r="M386" s="1271"/>
      <c r="N386" s="1272"/>
      <c r="O386" s="1272"/>
      <c r="P386" s="1273"/>
      <c r="Q386" s="1273"/>
      <c r="R386" s="1273"/>
      <c r="S386" s="1273"/>
      <c r="T386" s="1273"/>
      <c r="U386" s="1273"/>
      <c r="V386" s="1272"/>
      <c r="W386" s="2247"/>
      <c r="X386" s="2247"/>
      <c r="Y386" s="2273"/>
      <c r="Z386" s="2265"/>
      <c r="AA386" s="2258"/>
      <c r="AB386" s="2260"/>
      <c r="AC386" s="72">
        <f>IF(M386=M385,0,IF(M386=M384,0,IF(M386=M383,0,IF(M386=M382,0,1))))</f>
        <v>0</v>
      </c>
      <c r="AD386" s="72" t="s">
        <v>272</v>
      </c>
      <c r="AE386" s="72" t="str">
        <f t="shared" si="20"/>
        <v>?</v>
      </c>
      <c r="AF386" s="434">
        <f t="shared" si="18"/>
        <v>0</v>
      </c>
      <c r="AG386" s="72">
        <f>IF(K386=K385,0,IF(K386=K384,0,IF(K386=K383,0,IF(K386=K382,0,1))))</f>
        <v>0</v>
      </c>
    </row>
    <row r="387" spans="1:33" ht="12.95" customHeight="1" thickTop="1" thickBot="1">
      <c r="A387" s="2231"/>
      <c r="B387" s="2235"/>
      <c r="C387" s="2238"/>
      <c r="D387" s="2235"/>
      <c r="E387" s="2270"/>
      <c r="F387" s="2241"/>
      <c r="G387" s="2244"/>
      <c r="H387" s="2261"/>
      <c r="I387" s="2241"/>
      <c r="J387" s="2241"/>
      <c r="K387" s="1270"/>
      <c r="L387" s="622"/>
      <c r="M387" s="1271"/>
      <c r="N387" s="1272"/>
      <c r="O387" s="1272"/>
      <c r="P387" s="1273"/>
      <c r="Q387" s="1273"/>
      <c r="R387" s="1273"/>
      <c r="S387" s="1273"/>
      <c r="T387" s="1273"/>
      <c r="U387" s="1273"/>
      <c r="V387" s="1272"/>
      <c r="W387" s="2247"/>
      <c r="X387" s="2247"/>
      <c r="Y387" s="2273"/>
      <c r="Z387" s="2265"/>
      <c r="AA387" s="2258"/>
      <c r="AB387" s="2260"/>
      <c r="AC387" s="72">
        <f>IF(M387=M386,0,IF(M387=M385,0,IF(M387=M384,0,IF(M387=M383,0,IF(M387=M382,0,1)))))</f>
        <v>0</v>
      </c>
      <c r="AD387" s="72" t="s">
        <v>272</v>
      </c>
      <c r="AE387" s="72" t="str">
        <f t="shared" si="20"/>
        <v>?</v>
      </c>
      <c r="AF387" s="434">
        <f t="shared" si="18"/>
        <v>0</v>
      </c>
      <c r="AG387" s="72">
        <f>IF(K387=K386,0,IF(K387=K385,0,IF(K387=K384,0,IF(K387=K383,0,IF(K387=K382,0,1)))))</f>
        <v>0</v>
      </c>
    </row>
    <row r="388" spans="1:33" ht="12.95" customHeight="1" thickTop="1" thickBot="1">
      <c r="A388" s="2231"/>
      <c r="B388" s="2235"/>
      <c r="C388" s="2238"/>
      <c r="D388" s="2235"/>
      <c r="E388" s="2270"/>
      <c r="F388" s="2241"/>
      <c r="G388" s="2244"/>
      <c r="H388" s="2261"/>
      <c r="I388" s="2241"/>
      <c r="J388" s="2241"/>
      <c r="K388" s="1270"/>
      <c r="L388" s="622"/>
      <c r="M388" s="1271"/>
      <c r="N388" s="1272"/>
      <c r="O388" s="1272"/>
      <c r="P388" s="1273"/>
      <c r="Q388" s="1273"/>
      <c r="R388" s="1273"/>
      <c r="S388" s="1273"/>
      <c r="T388" s="1273"/>
      <c r="U388" s="1273"/>
      <c r="V388" s="1272"/>
      <c r="W388" s="2247"/>
      <c r="X388" s="2247"/>
      <c r="Y388" s="2263" t="str">
        <f>IF(Y382&gt;9,"Błąd","")</f>
        <v/>
      </c>
      <c r="Z388" s="2265"/>
      <c r="AA388" s="2258"/>
      <c r="AB388" s="2260"/>
      <c r="AC388" s="72">
        <f>IF(M388=M387,0,IF(M388=M386,0,IF(M388=M385,0,IF(M388=M384,0,IF(M388=M383,0,IF(M388=M382,0,1))))))</f>
        <v>0</v>
      </c>
      <c r="AD388" s="72" t="s">
        <v>272</v>
      </c>
      <c r="AE388" s="72" t="str">
        <f t="shared" si="20"/>
        <v>?</v>
      </c>
      <c r="AF388" s="434">
        <f t="shared" si="18"/>
        <v>0</v>
      </c>
      <c r="AG388" s="72">
        <f>IF(K388=K387,0,IF(K388=K386,0,IF(K388=K385,0,IF(K388=K384,0,IF(K388=K383,0,IF(K388=K382,0,1))))))</f>
        <v>0</v>
      </c>
    </row>
    <row r="389" spans="1:33" ht="12.95" customHeight="1" thickTop="1" thickBot="1">
      <c r="A389" s="2231"/>
      <c r="B389" s="2235"/>
      <c r="C389" s="2238"/>
      <c r="D389" s="2235"/>
      <c r="E389" s="2270"/>
      <c r="F389" s="2241"/>
      <c r="G389" s="2244"/>
      <c r="H389" s="2261"/>
      <c r="I389" s="2241"/>
      <c r="J389" s="2241"/>
      <c r="K389" s="1270"/>
      <c r="L389" s="622"/>
      <c r="M389" s="1271"/>
      <c r="N389" s="1272"/>
      <c r="O389" s="1272"/>
      <c r="P389" s="1273"/>
      <c r="Q389" s="1273"/>
      <c r="R389" s="1273"/>
      <c r="S389" s="1273"/>
      <c r="T389" s="1273"/>
      <c r="U389" s="1273"/>
      <c r="V389" s="1272"/>
      <c r="W389" s="2247"/>
      <c r="X389" s="2247"/>
      <c r="Y389" s="2263"/>
      <c r="Z389" s="2265"/>
      <c r="AA389" s="2258"/>
      <c r="AB389" s="2260"/>
      <c r="AC389" s="72">
        <f>IF(M389=M388,0,IF(M389=M387,0,IF(M389=M386,0,IF(M389=M385,0,IF(M389=M384,0,IF(M389=M383,0,IF(M389=M382,0,1)))))))</f>
        <v>0</v>
      </c>
      <c r="AD389" s="72" t="s">
        <v>272</v>
      </c>
      <c r="AE389" s="72" t="str">
        <f t="shared" si="20"/>
        <v>?</v>
      </c>
      <c r="AF389" s="434">
        <f>AF386</f>
        <v>0</v>
      </c>
      <c r="AG389" s="72">
        <f>IF(K389=K388,0,IF(K389=K387,0,IF(K389=K386,0,IF(K389=K385,0,IF(K389=K384,0,IF(K389=K383,0,IF(K389=K382,0,1)))))))</f>
        <v>0</v>
      </c>
    </row>
    <row r="390" spans="1:33" ht="12.95" customHeight="1" thickTop="1" thickBot="1">
      <c r="A390" s="2231"/>
      <c r="B390" s="2235"/>
      <c r="C390" s="2238"/>
      <c r="D390" s="2235"/>
      <c r="E390" s="2270"/>
      <c r="F390" s="2241"/>
      <c r="G390" s="2244"/>
      <c r="H390" s="2261"/>
      <c r="I390" s="2241"/>
      <c r="J390" s="2241"/>
      <c r="K390" s="1270"/>
      <c r="L390" s="622"/>
      <c r="M390" s="1271"/>
      <c r="N390" s="1272"/>
      <c r="O390" s="1272"/>
      <c r="P390" s="1273"/>
      <c r="Q390" s="1273"/>
      <c r="R390" s="1273"/>
      <c r="S390" s="1273"/>
      <c r="T390" s="1273"/>
      <c r="U390" s="1273"/>
      <c r="V390" s="1272"/>
      <c r="W390" s="2247"/>
      <c r="X390" s="2247"/>
      <c r="Y390" s="2263"/>
      <c r="Z390" s="2265"/>
      <c r="AA390" s="2258"/>
      <c r="AB390" s="2260"/>
      <c r="AC390" s="72">
        <f>IF(M390=M389,0,IF(M390=M388,0,IF(M390=M387,0,IF(M390=M386,0,IF(M390=M385,0,IF(M390=M384,0,IF(M390=M383,0,IF(M390=31,0,1))))))))</f>
        <v>0</v>
      </c>
      <c r="AD390" s="72" t="s">
        <v>272</v>
      </c>
      <c r="AE390" s="72" t="str">
        <f t="shared" si="20"/>
        <v>?</v>
      </c>
      <c r="AF390" s="434">
        <f t="shared" si="18"/>
        <v>0</v>
      </c>
      <c r="AG390" s="72">
        <f>IF(K390=K389,0,IF(K390=K388,0,IF(K390=K387,0,IF(K390=K386,0,IF(K390=K385,0,IF(K390=K384,0,IF(K390=K383,0,IF(K390=K382,0,1))))))))</f>
        <v>0</v>
      </c>
    </row>
    <row r="391" spans="1:33" ht="12.95" customHeight="1" thickTop="1" thickBot="1">
      <c r="A391" s="2231"/>
      <c r="B391" s="2236"/>
      <c r="C391" s="2239"/>
      <c r="D391" s="2236"/>
      <c r="E391" s="2271"/>
      <c r="F391" s="2242"/>
      <c r="G391" s="2245"/>
      <c r="H391" s="2262"/>
      <c r="I391" s="2242"/>
      <c r="J391" s="2242"/>
      <c r="K391" s="1268"/>
      <c r="L391" s="410"/>
      <c r="M391" s="1269"/>
      <c r="N391" s="1274"/>
      <c r="O391" s="1274"/>
      <c r="P391" s="1275"/>
      <c r="Q391" s="1275"/>
      <c r="R391" s="1275"/>
      <c r="S391" s="1275"/>
      <c r="T391" s="1275"/>
      <c r="U391" s="1275"/>
      <c r="V391" s="1274"/>
      <c r="W391" s="2248"/>
      <c r="X391" s="2248"/>
      <c r="Y391" s="2264"/>
      <c r="Z391" s="2265"/>
      <c r="AA391" s="2259"/>
      <c r="AB391" s="2260"/>
      <c r="AC391" s="72">
        <f>IF(M391=M390,0,IF(M391=M389,0,IF(M391=M388,0,IF(M391=M387,0,IF(M391=M386,0,IF(M391=M385,0,IF(M391=M384,0,IF(M391=M383,0,IF(M391=M382,0,1)))))))))</f>
        <v>0</v>
      </c>
      <c r="AD391" s="72" t="s">
        <v>272</v>
      </c>
      <c r="AE391" s="72" t="str">
        <f t="shared" si="20"/>
        <v>?</v>
      </c>
      <c r="AF391" s="434">
        <f t="shared" si="18"/>
        <v>0</v>
      </c>
      <c r="AG391" s="72">
        <f>IF(K391=K390,0,IF(K391=K389,0,IF(K391=K388,0,IF(K391=K387,0,IF(K391=K386,0,IF(K391=K385,0,IF(K391=K384,0,IF(K391=K383,0,IF(K391=K382,0,1)))))))))</f>
        <v>0</v>
      </c>
    </row>
    <row r="392" spans="1:33" ht="12.95" customHeight="1" thickTop="1" thickBot="1">
      <c r="A392" s="2231"/>
      <c r="B392" s="2234"/>
      <c r="C392" s="2237"/>
      <c r="D392" s="2234"/>
      <c r="E392" s="2269"/>
      <c r="F392" s="2240"/>
      <c r="G392" s="2243"/>
      <c r="H392" s="2276" t="s">
        <v>755</v>
      </c>
      <c r="I392" s="2240"/>
      <c r="J392" s="2240"/>
      <c r="K392" s="295"/>
      <c r="L392" s="408"/>
      <c r="M392" s="508"/>
      <c r="N392" s="111"/>
      <c r="O392" s="111"/>
      <c r="P392" s="16"/>
      <c r="Q392" s="16"/>
      <c r="R392" s="16"/>
      <c r="S392" s="16"/>
      <c r="T392" s="16"/>
      <c r="U392" s="16"/>
      <c r="V392" s="111"/>
      <c r="W392" s="2246">
        <f>SUM(P392:V401)</f>
        <v>0</v>
      </c>
      <c r="X392" s="2246">
        <f>IF(W392&gt;0,18,0)</f>
        <v>0</v>
      </c>
      <c r="Y392" s="2272">
        <f>IF((W392-X392)&gt;=0,W392-X392,0)</f>
        <v>0</v>
      </c>
      <c r="Z392" s="2265">
        <f>IF(W392&lt;X392,W392,X392)/IF(X392=0,1,X392)</f>
        <v>0</v>
      </c>
      <c r="AA392" s="2257" t="str">
        <f>IF(Z392=1,"pe",IF(Z392&gt;0,"ne",""))</f>
        <v/>
      </c>
      <c r="AB392" s="2260"/>
      <c r="AC392" s="72">
        <v>1</v>
      </c>
      <c r="AD392" s="72" t="s">
        <v>272</v>
      </c>
      <c r="AE392" s="72" t="str">
        <f t="shared" si="20"/>
        <v>?</v>
      </c>
      <c r="AF392" s="434">
        <f>$C392</f>
        <v>0</v>
      </c>
      <c r="AG392" s="26">
        <v>1</v>
      </c>
    </row>
    <row r="393" spans="1:33" ht="12.95" customHeight="1" thickTop="1" thickBot="1">
      <c r="A393" s="2231"/>
      <c r="B393" s="2235"/>
      <c r="C393" s="2238"/>
      <c r="D393" s="2235"/>
      <c r="E393" s="2270"/>
      <c r="F393" s="2241"/>
      <c r="G393" s="2244"/>
      <c r="H393" s="2277"/>
      <c r="I393" s="2241"/>
      <c r="J393" s="2241"/>
      <c r="K393" s="1270"/>
      <c r="L393" s="622"/>
      <c r="M393" s="1271"/>
      <c r="N393" s="1272"/>
      <c r="O393" s="1272"/>
      <c r="P393" s="1273"/>
      <c r="Q393" s="1273"/>
      <c r="R393" s="1273"/>
      <c r="S393" s="1273"/>
      <c r="T393" s="1273"/>
      <c r="U393" s="1273"/>
      <c r="V393" s="1272"/>
      <c r="W393" s="2247"/>
      <c r="X393" s="2247"/>
      <c r="Y393" s="2273"/>
      <c r="Z393" s="2265"/>
      <c r="AA393" s="2258"/>
      <c r="AB393" s="2260"/>
      <c r="AC393" s="72">
        <f>IF(M393=M392,0,1)</f>
        <v>0</v>
      </c>
      <c r="AD393" s="72" t="s">
        <v>272</v>
      </c>
      <c r="AE393" s="72" t="str">
        <f t="shared" si="20"/>
        <v>?</v>
      </c>
      <c r="AF393" s="434">
        <f t="shared" si="18"/>
        <v>0</v>
      </c>
      <c r="AG393" s="72">
        <f>IF(K393=K392,0,1)</f>
        <v>0</v>
      </c>
    </row>
    <row r="394" spans="1:33" ht="12.95" customHeight="1" thickTop="1" thickBot="1">
      <c r="A394" s="2231"/>
      <c r="B394" s="2235"/>
      <c r="C394" s="2238"/>
      <c r="D394" s="2235"/>
      <c r="E394" s="2270"/>
      <c r="F394" s="2241"/>
      <c r="G394" s="2244"/>
      <c r="H394" s="2261"/>
      <c r="I394" s="2241"/>
      <c r="J394" s="2241"/>
      <c r="K394" s="1270"/>
      <c r="L394" s="622"/>
      <c r="M394" s="1271"/>
      <c r="N394" s="1272"/>
      <c r="O394" s="1272"/>
      <c r="P394" s="1273"/>
      <c r="Q394" s="1273"/>
      <c r="R394" s="1273"/>
      <c r="S394" s="1273"/>
      <c r="T394" s="1273"/>
      <c r="U394" s="1273"/>
      <c r="V394" s="1272"/>
      <c r="W394" s="2247"/>
      <c r="X394" s="2247"/>
      <c r="Y394" s="2273"/>
      <c r="Z394" s="2265"/>
      <c r="AA394" s="2258"/>
      <c r="AB394" s="2260"/>
      <c r="AC394" s="72">
        <f>IF(M394=M393,0,IF(M394=M392,0,1))</f>
        <v>0</v>
      </c>
      <c r="AD394" s="72" t="s">
        <v>272</v>
      </c>
      <c r="AE394" s="72" t="str">
        <f t="shared" si="20"/>
        <v>?</v>
      </c>
      <c r="AF394" s="434">
        <f t="shared" si="18"/>
        <v>0</v>
      </c>
      <c r="AG394" s="72">
        <f>IF(K394=K393,0,IF(K394=K392,0,1))</f>
        <v>0</v>
      </c>
    </row>
    <row r="395" spans="1:33" ht="12.95" customHeight="1" thickTop="1" thickBot="1">
      <c r="A395" s="2231"/>
      <c r="B395" s="2235"/>
      <c r="C395" s="2238"/>
      <c r="D395" s="2235"/>
      <c r="E395" s="2270"/>
      <c r="F395" s="2241"/>
      <c r="G395" s="2244"/>
      <c r="H395" s="2261"/>
      <c r="I395" s="2241"/>
      <c r="J395" s="2241"/>
      <c r="K395" s="1270"/>
      <c r="L395" s="622"/>
      <c r="M395" s="1271"/>
      <c r="N395" s="1272"/>
      <c r="O395" s="1272"/>
      <c r="P395" s="1273"/>
      <c r="Q395" s="1273"/>
      <c r="R395" s="1273"/>
      <c r="S395" s="1273"/>
      <c r="T395" s="1273"/>
      <c r="U395" s="1273"/>
      <c r="V395" s="1272"/>
      <c r="W395" s="2247"/>
      <c r="X395" s="2247"/>
      <c r="Y395" s="2273"/>
      <c r="Z395" s="2265"/>
      <c r="AA395" s="2258"/>
      <c r="AB395" s="2260"/>
      <c r="AC395" s="72">
        <f>IF(M395=M394,0,IF(M395=M393,0,IF(M395=M392,0,1)))</f>
        <v>0</v>
      </c>
      <c r="AD395" s="72" t="s">
        <v>272</v>
      </c>
      <c r="AE395" s="72" t="str">
        <f t="shared" si="20"/>
        <v>?</v>
      </c>
      <c r="AF395" s="434">
        <f t="shared" si="18"/>
        <v>0</v>
      </c>
      <c r="AG395" s="72">
        <f>IF(K395=K394,0,IF(K395=K393,0,IF(K395=K392,0,1)))</f>
        <v>0</v>
      </c>
    </row>
    <row r="396" spans="1:33" ht="12.95" customHeight="1" thickTop="1" thickBot="1">
      <c r="A396" s="2231"/>
      <c r="B396" s="2235"/>
      <c r="C396" s="2238"/>
      <c r="D396" s="2235"/>
      <c r="E396" s="2270"/>
      <c r="F396" s="2241"/>
      <c r="G396" s="2244"/>
      <c r="H396" s="2261"/>
      <c r="I396" s="2241"/>
      <c r="J396" s="2241"/>
      <c r="K396" s="1270"/>
      <c r="L396" s="622"/>
      <c r="M396" s="1271"/>
      <c r="N396" s="1272"/>
      <c r="O396" s="1272"/>
      <c r="P396" s="1273"/>
      <c r="Q396" s="1273"/>
      <c r="R396" s="1273"/>
      <c r="S396" s="1273"/>
      <c r="T396" s="1273"/>
      <c r="U396" s="1273"/>
      <c r="V396" s="1272"/>
      <c r="W396" s="2247"/>
      <c r="X396" s="2247"/>
      <c r="Y396" s="2273"/>
      <c r="Z396" s="2265"/>
      <c r="AA396" s="2258"/>
      <c r="AB396" s="2260"/>
      <c r="AC396" s="72">
        <f>IF(M396=M395,0,IF(M396=M394,0,IF(M396=M393,0,IF(M396=M392,0,1))))</f>
        <v>0</v>
      </c>
      <c r="AD396" s="72" t="s">
        <v>272</v>
      </c>
      <c r="AE396" s="72" t="str">
        <f t="shared" si="20"/>
        <v>?</v>
      </c>
      <c r="AF396" s="434">
        <f t="shared" si="18"/>
        <v>0</v>
      </c>
      <c r="AG396" s="72">
        <f>IF(K396=K395,0,IF(K396=K394,0,IF(K396=K393,0,IF(K396=K392,0,1))))</f>
        <v>0</v>
      </c>
    </row>
    <row r="397" spans="1:33" ht="12.95" customHeight="1" thickTop="1" thickBot="1">
      <c r="A397" s="2231"/>
      <c r="B397" s="2235"/>
      <c r="C397" s="2238"/>
      <c r="D397" s="2235"/>
      <c r="E397" s="2270"/>
      <c r="F397" s="2241"/>
      <c r="G397" s="2244"/>
      <c r="H397" s="2261"/>
      <c r="I397" s="2241"/>
      <c r="J397" s="2241"/>
      <c r="K397" s="1270"/>
      <c r="L397" s="622"/>
      <c r="M397" s="1271"/>
      <c r="N397" s="1272"/>
      <c r="O397" s="1272"/>
      <c r="P397" s="1273"/>
      <c r="Q397" s="1273"/>
      <c r="R397" s="1273"/>
      <c r="S397" s="1273"/>
      <c r="T397" s="1273"/>
      <c r="U397" s="1273"/>
      <c r="V397" s="1272"/>
      <c r="W397" s="2247"/>
      <c r="X397" s="2247"/>
      <c r="Y397" s="2273"/>
      <c r="Z397" s="2265"/>
      <c r="AA397" s="2258"/>
      <c r="AB397" s="2260"/>
      <c r="AC397" s="72">
        <f>IF(M397=M396,0,IF(M397=M395,0,IF(M397=M394,0,IF(M397=M393,0,IF(M397=M392,0,1)))))</f>
        <v>0</v>
      </c>
      <c r="AD397" s="72" t="s">
        <v>272</v>
      </c>
      <c r="AE397" s="72" t="str">
        <f t="shared" si="20"/>
        <v>?</v>
      </c>
      <c r="AF397" s="434">
        <f t="shared" si="18"/>
        <v>0</v>
      </c>
      <c r="AG397" s="72">
        <f>IF(K397=K396,0,IF(K397=K395,0,IF(K397=K394,0,IF(K397=K393,0,IF(K397=K392,0,1)))))</f>
        <v>0</v>
      </c>
    </row>
    <row r="398" spans="1:33" ht="12.95" customHeight="1" thickTop="1" thickBot="1">
      <c r="A398" s="2231"/>
      <c r="B398" s="2235"/>
      <c r="C398" s="2238"/>
      <c r="D398" s="2235"/>
      <c r="E398" s="2270"/>
      <c r="F398" s="2241"/>
      <c r="G398" s="2244"/>
      <c r="H398" s="2261"/>
      <c r="I398" s="2241"/>
      <c r="J398" s="2241"/>
      <c r="K398" s="1270"/>
      <c r="L398" s="622"/>
      <c r="M398" s="1271"/>
      <c r="N398" s="1272"/>
      <c r="O398" s="1272"/>
      <c r="P398" s="1273"/>
      <c r="Q398" s="1273"/>
      <c r="R398" s="1273"/>
      <c r="S398" s="1273"/>
      <c r="T398" s="1273"/>
      <c r="U398" s="1273"/>
      <c r="V398" s="1272"/>
      <c r="W398" s="2247"/>
      <c r="X398" s="2247"/>
      <c r="Y398" s="2263" t="str">
        <f>IF(Y392&gt;9,"Błąd","")</f>
        <v/>
      </c>
      <c r="Z398" s="2265"/>
      <c r="AA398" s="2258"/>
      <c r="AB398" s="2260"/>
      <c r="AC398" s="72">
        <f>IF(M398=M397,0,IF(M398=M396,0,IF(M398=M395,0,IF(M398=M394,0,IF(M398=M393,0,IF(M398=M392,0,1))))))</f>
        <v>0</v>
      </c>
      <c r="AD398" s="72" t="s">
        <v>272</v>
      </c>
      <c r="AE398" s="72" t="str">
        <f t="shared" si="20"/>
        <v>?</v>
      </c>
      <c r="AF398" s="434">
        <f t="shared" si="18"/>
        <v>0</v>
      </c>
      <c r="AG398" s="72">
        <f>IF(K398=K397,0,IF(K398=K396,0,IF(K398=K395,0,IF(K398=K394,0,IF(K398=K393,0,IF(K398=K392,0,1))))))</f>
        <v>0</v>
      </c>
    </row>
    <row r="399" spans="1:33" ht="12.95" customHeight="1" thickTop="1" thickBot="1">
      <c r="A399" s="2231"/>
      <c r="B399" s="2235"/>
      <c r="C399" s="2238"/>
      <c r="D399" s="2235"/>
      <c r="E399" s="2270"/>
      <c r="F399" s="2241"/>
      <c r="G399" s="2244"/>
      <c r="H399" s="2261"/>
      <c r="I399" s="2241"/>
      <c r="J399" s="2241"/>
      <c r="K399" s="1270"/>
      <c r="L399" s="622"/>
      <c r="M399" s="1271"/>
      <c r="N399" s="1272"/>
      <c r="O399" s="1272"/>
      <c r="P399" s="1273"/>
      <c r="Q399" s="1273"/>
      <c r="R399" s="1273"/>
      <c r="S399" s="1273"/>
      <c r="T399" s="1273"/>
      <c r="U399" s="1273"/>
      <c r="V399" s="1272"/>
      <c r="W399" s="2247"/>
      <c r="X399" s="2247"/>
      <c r="Y399" s="2263"/>
      <c r="Z399" s="2265"/>
      <c r="AA399" s="2258"/>
      <c r="AB399" s="2260"/>
      <c r="AC399" s="72">
        <f>IF(M399=M398,0,IF(M399=M397,0,IF(M399=M396,0,IF(M399=M395,0,IF(M399=M394,0,IF(M399=M393,0,IF(M399=M392,0,1)))))))</f>
        <v>0</v>
      </c>
      <c r="AD399" s="72" t="s">
        <v>272</v>
      </c>
      <c r="AE399" s="72" t="str">
        <f t="shared" si="20"/>
        <v>?</v>
      </c>
      <c r="AF399" s="434">
        <f>AF396</f>
        <v>0</v>
      </c>
      <c r="AG399" s="72">
        <f>IF(K399=K398,0,IF(K399=K397,0,IF(K399=K396,0,IF(K399=K395,0,IF(K399=K394,0,IF(K399=K393,0,IF(K399=K392,0,1)))))))</f>
        <v>0</v>
      </c>
    </row>
    <row r="400" spans="1:33" ht="12.95" customHeight="1" thickTop="1" thickBot="1">
      <c r="A400" s="2231"/>
      <c r="B400" s="2235"/>
      <c r="C400" s="2238"/>
      <c r="D400" s="2235"/>
      <c r="E400" s="2270"/>
      <c r="F400" s="2241"/>
      <c r="G400" s="2244"/>
      <c r="H400" s="2261"/>
      <c r="I400" s="2241"/>
      <c r="J400" s="2241"/>
      <c r="K400" s="1270"/>
      <c r="L400" s="622"/>
      <c r="M400" s="1271"/>
      <c r="N400" s="1272"/>
      <c r="O400" s="1272"/>
      <c r="P400" s="1273"/>
      <c r="Q400" s="1273"/>
      <c r="R400" s="1273"/>
      <c r="S400" s="1273"/>
      <c r="T400" s="1273"/>
      <c r="U400" s="1273"/>
      <c r="V400" s="1272"/>
      <c r="W400" s="2247"/>
      <c r="X400" s="2247"/>
      <c r="Y400" s="2263"/>
      <c r="Z400" s="2265"/>
      <c r="AA400" s="2258"/>
      <c r="AB400" s="2260"/>
      <c r="AC400" s="72">
        <f>IF(M400=M399,0,IF(M400=M398,0,IF(M400=M397,0,IF(M400=M396,0,IF(M400=M395,0,IF(M400=M394,0,IF(M400=M393,0,IF(M400=31,0,1))))))))</f>
        <v>0</v>
      </c>
      <c r="AD400" s="72" t="s">
        <v>272</v>
      </c>
      <c r="AE400" s="72" t="str">
        <f t="shared" si="20"/>
        <v>?</v>
      </c>
      <c r="AF400" s="434">
        <f t="shared" si="18"/>
        <v>0</v>
      </c>
      <c r="AG400" s="72">
        <f>IF(K400=K399,0,IF(K400=K398,0,IF(K400=K397,0,IF(K400=K396,0,IF(K400=K395,0,IF(K400=K394,0,IF(K400=K393,0,IF(K400=K392,0,1))))))))</f>
        <v>0</v>
      </c>
    </row>
    <row r="401" spans="1:33" ht="12.95" customHeight="1" thickTop="1" thickBot="1">
      <c r="A401" s="2231"/>
      <c r="B401" s="2236"/>
      <c r="C401" s="2239"/>
      <c r="D401" s="2236"/>
      <c r="E401" s="2271"/>
      <c r="F401" s="2242"/>
      <c r="G401" s="2245"/>
      <c r="H401" s="2262"/>
      <c r="I401" s="2242"/>
      <c r="J401" s="2242"/>
      <c r="K401" s="1268"/>
      <c r="L401" s="410"/>
      <c r="M401" s="1269"/>
      <c r="N401" s="1274"/>
      <c r="O401" s="1274"/>
      <c r="P401" s="1275"/>
      <c r="Q401" s="1275"/>
      <c r="R401" s="1275"/>
      <c r="S401" s="1275"/>
      <c r="T401" s="1275"/>
      <c r="U401" s="1275"/>
      <c r="V401" s="1274"/>
      <c r="W401" s="2248"/>
      <c r="X401" s="2248"/>
      <c r="Y401" s="2264"/>
      <c r="Z401" s="2265"/>
      <c r="AA401" s="2259"/>
      <c r="AB401" s="2260"/>
      <c r="AC401" s="72">
        <f>IF(M401=M400,0,IF(M401=M399,0,IF(M401=M398,0,IF(M401=M397,0,IF(M401=M396,0,IF(M401=M395,0,IF(M401=M394,0,IF(M401=M393,0,IF(M401=M392,0,1)))))))))</f>
        <v>0</v>
      </c>
      <c r="AD401" s="72" t="s">
        <v>272</v>
      </c>
      <c r="AE401" s="72" t="str">
        <f t="shared" si="20"/>
        <v>?</v>
      </c>
      <c r="AF401" s="434">
        <f t="shared" si="18"/>
        <v>0</v>
      </c>
      <c r="AG401" s="72">
        <f>IF(K401=K400,0,IF(K401=K399,0,IF(K401=K398,0,IF(K401=K397,0,IF(K401=K396,0,IF(K401=K395,0,IF(K401=K394,0,IF(K401=K393,0,IF(K401=K392,0,1)))))))))</f>
        <v>0</v>
      </c>
    </row>
    <row r="402" spans="1:33" ht="12.95" customHeight="1" thickTop="1" thickBot="1">
      <c r="A402" s="2231"/>
      <c r="B402" s="2234"/>
      <c r="C402" s="2237"/>
      <c r="D402" s="2234"/>
      <c r="E402" s="2269"/>
      <c r="F402" s="2240"/>
      <c r="G402" s="2243"/>
      <c r="H402" s="2276" t="s">
        <v>755</v>
      </c>
      <c r="I402" s="2240"/>
      <c r="J402" s="2240"/>
      <c r="K402" s="295"/>
      <c r="L402" s="408"/>
      <c r="M402" s="508"/>
      <c r="N402" s="111"/>
      <c r="O402" s="111"/>
      <c r="P402" s="16"/>
      <c r="Q402" s="16"/>
      <c r="R402" s="16"/>
      <c r="S402" s="16"/>
      <c r="T402" s="16"/>
      <c r="U402" s="16"/>
      <c r="V402" s="111"/>
      <c r="W402" s="2246">
        <f>SUM(P402:V411)</f>
        <v>0</v>
      </c>
      <c r="X402" s="2246">
        <f>IF(W402&gt;0,18,0)</f>
        <v>0</v>
      </c>
      <c r="Y402" s="2272">
        <f>IF((W402-X402)&gt;=0,W402-X402,0)</f>
        <v>0</v>
      </c>
      <c r="Z402" s="2265">
        <f>IF(W402&lt;X402,W402,X402)/IF(X402=0,1,X402)</f>
        <v>0</v>
      </c>
      <c r="AA402" s="2257" t="str">
        <f>IF(Z402=1,"pe",IF(Z402&gt;0,"ne",""))</f>
        <v/>
      </c>
      <c r="AB402" s="2260"/>
      <c r="AC402" s="72">
        <v>1</v>
      </c>
      <c r="AD402" s="72" t="s">
        <v>272</v>
      </c>
      <c r="AE402" s="72" t="str">
        <f t="shared" si="20"/>
        <v>?</v>
      </c>
      <c r="AF402" s="434">
        <f>$C402</f>
        <v>0</v>
      </c>
      <c r="AG402" s="26">
        <v>1</v>
      </c>
    </row>
    <row r="403" spans="1:33" ht="12.95" customHeight="1" thickTop="1" thickBot="1">
      <c r="A403" s="2231"/>
      <c r="B403" s="2235"/>
      <c r="C403" s="2238"/>
      <c r="D403" s="2235"/>
      <c r="E403" s="2270"/>
      <c r="F403" s="2241"/>
      <c r="G403" s="2244"/>
      <c r="H403" s="2277"/>
      <c r="I403" s="2241"/>
      <c r="J403" s="2241"/>
      <c r="K403" s="1270"/>
      <c r="L403" s="622"/>
      <c r="M403" s="1271"/>
      <c r="N403" s="1272"/>
      <c r="O403" s="1272"/>
      <c r="P403" s="1273"/>
      <c r="Q403" s="1273"/>
      <c r="R403" s="1273"/>
      <c r="S403" s="1273"/>
      <c r="T403" s="1273"/>
      <c r="U403" s="1273"/>
      <c r="V403" s="1272"/>
      <c r="W403" s="2247"/>
      <c r="X403" s="2247"/>
      <c r="Y403" s="2273"/>
      <c r="Z403" s="2265"/>
      <c r="AA403" s="2258"/>
      <c r="AB403" s="2260"/>
      <c r="AC403" s="72">
        <f>IF(M403=M402,0,1)</f>
        <v>0</v>
      </c>
      <c r="AD403" s="72" t="s">
        <v>272</v>
      </c>
      <c r="AE403" s="72" t="str">
        <f t="shared" si="20"/>
        <v>?</v>
      </c>
      <c r="AF403" s="434">
        <f t="shared" si="18"/>
        <v>0</v>
      </c>
      <c r="AG403" s="72">
        <f>IF(K403=K402,0,1)</f>
        <v>0</v>
      </c>
    </row>
    <row r="404" spans="1:33" ht="12.95" customHeight="1" thickTop="1" thickBot="1">
      <c r="A404" s="2231"/>
      <c r="B404" s="2235"/>
      <c r="C404" s="2238"/>
      <c r="D404" s="2235"/>
      <c r="E404" s="2270"/>
      <c r="F404" s="2241"/>
      <c r="G404" s="2244"/>
      <c r="H404" s="2261"/>
      <c r="I404" s="2241"/>
      <c r="J404" s="2241"/>
      <c r="K404" s="1270"/>
      <c r="L404" s="622"/>
      <c r="M404" s="1271"/>
      <c r="N404" s="1272"/>
      <c r="O404" s="1272"/>
      <c r="P404" s="1273"/>
      <c r="Q404" s="1273"/>
      <c r="R404" s="1273"/>
      <c r="S404" s="1273"/>
      <c r="T404" s="1273"/>
      <c r="U404" s="1273"/>
      <c r="V404" s="1272"/>
      <c r="W404" s="2247"/>
      <c r="X404" s="2247"/>
      <c r="Y404" s="2273"/>
      <c r="Z404" s="2265"/>
      <c r="AA404" s="2258"/>
      <c r="AB404" s="2260"/>
      <c r="AC404" s="72">
        <f>IF(M404=M403,0,IF(M404=M402,0,1))</f>
        <v>0</v>
      </c>
      <c r="AD404" s="72" t="s">
        <v>272</v>
      </c>
      <c r="AE404" s="72" t="str">
        <f t="shared" si="20"/>
        <v>?</v>
      </c>
      <c r="AF404" s="434">
        <f t="shared" si="18"/>
        <v>0</v>
      </c>
      <c r="AG404" s="72">
        <f>IF(K404=K403,0,IF(K404=K402,0,1))</f>
        <v>0</v>
      </c>
    </row>
    <row r="405" spans="1:33" ht="12.95" customHeight="1" thickTop="1" thickBot="1">
      <c r="A405" s="2231"/>
      <c r="B405" s="2235"/>
      <c r="C405" s="2238"/>
      <c r="D405" s="2235"/>
      <c r="E405" s="2270"/>
      <c r="F405" s="2241"/>
      <c r="G405" s="2244"/>
      <c r="H405" s="2261"/>
      <c r="I405" s="2241"/>
      <c r="J405" s="2241"/>
      <c r="K405" s="1270"/>
      <c r="L405" s="622"/>
      <c r="M405" s="1271"/>
      <c r="N405" s="1272"/>
      <c r="O405" s="1272"/>
      <c r="P405" s="1273"/>
      <c r="Q405" s="1273"/>
      <c r="R405" s="1273"/>
      <c r="S405" s="1273"/>
      <c r="T405" s="1273"/>
      <c r="U405" s="1273"/>
      <c r="V405" s="1272"/>
      <c r="W405" s="2247"/>
      <c r="X405" s="2247"/>
      <c r="Y405" s="2273"/>
      <c r="Z405" s="2265"/>
      <c r="AA405" s="2258"/>
      <c r="AB405" s="2260"/>
      <c r="AC405" s="72">
        <f>IF(M405=M404,0,IF(M405=M403,0,IF(M405=M402,0,1)))</f>
        <v>0</v>
      </c>
      <c r="AD405" s="72" t="s">
        <v>272</v>
      </c>
      <c r="AE405" s="72" t="str">
        <f t="shared" si="20"/>
        <v>?</v>
      </c>
      <c r="AF405" s="434">
        <f t="shared" si="18"/>
        <v>0</v>
      </c>
      <c r="AG405" s="72">
        <f>IF(K405=K404,0,IF(K405=K403,0,IF(K405=K402,0,1)))</f>
        <v>0</v>
      </c>
    </row>
    <row r="406" spans="1:33" ht="12.95" customHeight="1" thickTop="1" thickBot="1">
      <c r="A406" s="2231"/>
      <c r="B406" s="2235"/>
      <c r="C406" s="2238"/>
      <c r="D406" s="2235"/>
      <c r="E406" s="2270"/>
      <c r="F406" s="2241"/>
      <c r="G406" s="2244"/>
      <c r="H406" s="2261"/>
      <c r="I406" s="2241"/>
      <c r="J406" s="2241"/>
      <c r="K406" s="1270"/>
      <c r="L406" s="622"/>
      <c r="M406" s="1271"/>
      <c r="N406" s="1272"/>
      <c r="O406" s="1272"/>
      <c r="P406" s="1273"/>
      <c r="Q406" s="1273"/>
      <c r="R406" s="1273"/>
      <c r="S406" s="1273"/>
      <c r="T406" s="1273"/>
      <c r="U406" s="1273"/>
      <c r="V406" s="1272"/>
      <c r="W406" s="2247"/>
      <c r="X406" s="2247"/>
      <c r="Y406" s="2273"/>
      <c r="Z406" s="2265"/>
      <c r="AA406" s="2258"/>
      <c r="AB406" s="2260"/>
      <c r="AC406" s="72">
        <f>IF(M406=M405,0,IF(M406=M404,0,IF(M406=M403,0,IF(M406=M402,0,1))))</f>
        <v>0</v>
      </c>
      <c r="AD406" s="72" t="s">
        <v>272</v>
      </c>
      <c r="AE406" s="72" t="str">
        <f t="shared" si="20"/>
        <v>?</v>
      </c>
      <c r="AF406" s="434">
        <f t="shared" si="18"/>
        <v>0</v>
      </c>
      <c r="AG406" s="72">
        <f>IF(K406=K405,0,IF(K406=K404,0,IF(K406=K403,0,IF(K406=K402,0,1))))</f>
        <v>0</v>
      </c>
    </row>
    <row r="407" spans="1:33" ht="12.95" customHeight="1" thickTop="1" thickBot="1">
      <c r="A407" s="2231"/>
      <c r="B407" s="2235"/>
      <c r="C407" s="2238"/>
      <c r="D407" s="2235"/>
      <c r="E407" s="2270"/>
      <c r="F407" s="2241"/>
      <c r="G407" s="2244"/>
      <c r="H407" s="2261"/>
      <c r="I407" s="2241"/>
      <c r="J407" s="2241"/>
      <c r="K407" s="1270"/>
      <c r="L407" s="622"/>
      <c r="M407" s="1271"/>
      <c r="N407" s="1272"/>
      <c r="O407" s="1272"/>
      <c r="P407" s="1273"/>
      <c r="Q407" s="1273"/>
      <c r="R407" s="1273"/>
      <c r="S407" s="1273"/>
      <c r="T407" s="1273"/>
      <c r="U407" s="1273"/>
      <c r="V407" s="1272"/>
      <c r="W407" s="2247"/>
      <c r="X407" s="2247"/>
      <c r="Y407" s="2273"/>
      <c r="Z407" s="2265"/>
      <c r="AA407" s="2258"/>
      <c r="AB407" s="2260"/>
      <c r="AC407" s="72">
        <f>IF(M407=M406,0,IF(M407=M405,0,IF(M407=M404,0,IF(M407=M403,0,IF(M407=M402,0,1)))))</f>
        <v>0</v>
      </c>
      <c r="AD407" s="72" t="s">
        <v>272</v>
      </c>
      <c r="AE407" s="72" t="str">
        <f t="shared" si="20"/>
        <v>?</v>
      </c>
      <c r="AF407" s="434">
        <f t="shared" si="18"/>
        <v>0</v>
      </c>
      <c r="AG407" s="72">
        <f>IF(K407=K406,0,IF(K407=K405,0,IF(K407=K404,0,IF(K407=K403,0,IF(K407=K402,0,1)))))</f>
        <v>0</v>
      </c>
    </row>
    <row r="408" spans="1:33" ht="12.95" customHeight="1" thickTop="1" thickBot="1">
      <c r="A408" s="2231"/>
      <c r="B408" s="2235"/>
      <c r="C408" s="2238"/>
      <c r="D408" s="2235"/>
      <c r="E408" s="2270"/>
      <c r="F408" s="2241"/>
      <c r="G408" s="2244"/>
      <c r="H408" s="2261"/>
      <c r="I408" s="2241"/>
      <c r="J408" s="2241"/>
      <c r="K408" s="1270"/>
      <c r="L408" s="622"/>
      <c r="M408" s="1271"/>
      <c r="N408" s="1272"/>
      <c r="O408" s="1272"/>
      <c r="P408" s="1273"/>
      <c r="Q408" s="1273"/>
      <c r="R408" s="1273"/>
      <c r="S408" s="1273"/>
      <c r="T408" s="1273"/>
      <c r="U408" s="1273"/>
      <c r="V408" s="1272"/>
      <c r="W408" s="2247"/>
      <c r="X408" s="2247"/>
      <c r="Y408" s="2263" t="str">
        <f>IF(Y402&gt;9,"Błąd","")</f>
        <v/>
      </c>
      <c r="Z408" s="2265"/>
      <c r="AA408" s="2258"/>
      <c r="AB408" s="2260"/>
      <c r="AC408" s="72">
        <f>IF(M408=M407,0,IF(M408=M406,0,IF(M408=M405,0,IF(M408=M404,0,IF(M408=M403,0,IF(M408=M402,0,1))))))</f>
        <v>0</v>
      </c>
      <c r="AD408" s="72" t="s">
        <v>272</v>
      </c>
      <c r="AE408" s="72" t="str">
        <f t="shared" si="20"/>
        <v>?</v>
      </c>
      <c r="AF408" s="434">
        <f t="shared" si="18"/>
        <v>0</v>
      </c>
      <c r="AG408" s="72">
        <f>IF(K408=K407,0,IF(K408=K406,0,IF(K408=K405,0,IF(K408=K404,0,IF(K408=K403,0,IF(K408=K402,0,1))))))</f>
        <v>0</v>
      </c>
    </row>
    <row r="409" spans="1:33" ht="12.95" customHeight="1" thickTop="1" thickBot="1">
      <c r="A409" s="2231"/>
      <c r="B409" s="2235"/>
      <c r="C409" s="2238"/>
      <c r="D409" s="2235"/>
      <c r="E409" s="2270"/>
      <c r="F409" s="2241"/>
      <c r="G409" s="2244"/>
      <c r="H409" s="2261"/>
      <c r="I409" s="2241"/>
      <c r="J409" s="2241"/>
      <c r="K409" s="1270"/>
      <c r="L409" s="622"/>
      <c r="M409" s="1271"/>
      <c r="N409" s="1272"/>
      <c r="O409" s="1272"/>
      <c r="P409" s="1273"/>
      <c r="Q409" s="1273"/>
      <c r="R409" s="1273"/>
      <c r="S409" s="1273"/>
      <c r="T409" s="1273"/>
      <c r="U409" s="1273"/>
      <c r="V409" s="1272"/>
      <c r="W409" s="2247"/>
      <c r="X409" s="2247"/>
      <c r="Y409" s="2263"/>
      <c r="Z409" s="2265"/>
      <c r="AA409" s="2258"/>
      <c r="AB409" s="2260"/>
      <c r="AC409" s="72">
        <f>IF(M409=M408,0,IF(M409=M407,0,IF(M409=M406,0,IF(M409=M405,0,IF(M409=M404,0,IF(M409=M403,0,IF(M409=M402,0,1)))))))</f>
        <v>0</v>
      </c>
      <c r="AD409" s="72" t="s">
        <v>272</v>
      </c>
      <c r="AE409" s="72" t="str">
        <f t="shared" si="20"/>
        <v>?</v>
      </c>
      <c r="AF409" s="434">
        <f>AF406</f>
        <v>0</v>
      </c>
      <c r="AG409" s="72">
        <f>IF(K409=K408,0,IF(K409=K407,0,IF(K409=K406,0,IF(K409=K405,0,IF(K409=K404,0,IF(K409=K403,0,IF(K409=K402,0,1)))))))</f>
        <v>0</v>
      </c>
    </row>
    <row r="410" spans="1:33" ht="12.95" customHeight="1" thickTop="1" thickBot="1">
      <c r="A410" s="2231"/>
      <c r="B410" s="2235"/>
      <c r="C410" s="2238"/>
      <c r="D410" s="2235"/>
      <c r="E410" s="2270"/>
      <c r="F410" s="2241"/>
      <c r="G410" s="2244"/>
      <c r="H410" s="2261"/>
      <c r="I410" s="2241"/>
      <c r="J410" s="2241"/>
      <c r="K410" s="1270"/>
      <c r="L410" s="622"/>
      <c r="M410" s="1271"/>
      <c r="N410" s="1272"/>
      <c r="O410" s="1272"/>
      <c r="P410" s="1273"/>
      <c r="Q410" s="1273"/>
      <c r="R410" s="1273"/>
      <c r="S410" s="1273"/>
      <c r="T410" s="1273"/>
      <c r="U410" s="1273"/>
      <c r="V410" s="1272"/>
      <c r="W410" s="2247"/>
      <c r="X410" s="2247"/>
      <c r="Y410" s="2263"/>
      <c r="Z410" s="2265"/>
      <c r="AA410" s="2258"/>
      <c r="AB410" s="2260"/>
      <c r="AC410" s="72">
        <f>IF(M410=M409,0,IF(M410=M408,0,IF(M410=M407,0,IF(M410=M406,0,IF(M410=M405,0,IF(M410=M404,0,IF(M410=M403,0,IF(M410=31,0,1))))))))</f>
        <v>0</v>
      </c>
      <c r="AD410" s="72" t="s">
        <v>272</v>
      </c>
      <c r="AE410" s="72" t="str">
        <f t="shared" si="20"/>
        <v>?</v>
      </c>
      <c r="AF410" s="434">
        <f t="shared" ref="AF410:AF553" si="21">AF409</f>
        <v>0</v>
      </c>
      <c r="AG410" s="72">
        <f>IF(K410=K409,0,IF(K410=K408,0,IF(K410=K407,0,IF(K410=K406,0,IF(K410=K405,0,IF(K410=K404,0,IF(K410=K403,0,IF(K410=K402,0,1))))))))</f>
        <v>0</v>
      </c>
    </row>
    <row r="411" spans="1:33" ht="12.95" customHeight="1" thickTop="1" thickBot="1">
      <c r="A411" s="2231"/>
      <c r="B411" s="2236"/>
      <c r="C411" s="2239"/>
      <c r="D411" s="2236"/>
      <c r="E411" s="2271"/>
      <c r="F411" s="2242"/>
      <c r="G411" s="2245"/>
      <c r="H411" s="2262"/>
      <c r="I411" s="2242"/>
      <c r="J411" s="2242"/>
      <c r="K411" s="1268"/>
      <c r="L411" s="410"/>
      <c r="M411" s="1269"/>
      <c r="N411" s="1274"/>
      <c r="O411" s="1274"/>
      <c r="P411" s="1275"/>
      <c r="Q411" s="1275"/>
      <c r="R411" s="1275"/>
      <c r="S411" s="1275"/>
      <c r="T411" s="1275"/>
      <c r="U411" s="1275"/>
      <c r="V411" s="1274"/>
      <c r="W411" s="2248"/>
      <c r="X411" s="2248"/>
      <c r="Y411" s="2264"/>
      <c r="Z411" s="2265"/>
      <c r="AA411" s="2259"/>
      <c r="AB411" s="2260"/>
      <c r="AC411" s="72">
        <f>IF(M411=M410,0,IF(M411=M409,0,IF(M411=M408,0,IF(M411=M407,0,IF(M411=M406,0,IF(M411=M405,0,IF(M411=M404,0,IF(M411=M403,0,IF(M411=M402,0,1)))))))))</f>
        <v>0</v>
      </c>
      <c r="AD411" s="72" t="s">
        <v>272</v>
      </c>
      <c r="AE411" s="72" t="str">
        <f t="shared" si="20"/>
        <v>?</v>
      </c>
      <c r="AF411" s="434">
        <f t="shared" si="21"/>
        <v>0</v>
      </c>
      <c r="AG411" s="72">
        <f>IF(K411=K410,0,IF(K411=K409,0,IF(K411=K408,0,IF(K411=K407,0,IF(K411=K406,0,IF(K411=K405,0,IF(K411=K404,0,IF(K411=K403,0,IF(K411=K402,0,1)))))))))</f>
        <v>0</v>
      </c>
    </row>
    <row r="412" spans="1:33" ht="12.95" customHeight="1" thickTop="1" thickBot="1">
      <c r="A412" s="2231"/>
      <c r="B412" s="2234"/>
      <c r="C412" s="2237"/>
      <c r="D412" s="2234"/>
      <c r="E412" s="2269"/>
      <c r="F412" s="2240"/>
      <c r="G412" s="2243"/>
      <c r="H412" s="2276" t="s">
        <v>755</v>
      </c>
      <c r="I412" s="2240"/>
      <c r="J412" s="2240"/>
      <c r="K412" s="295"/>
      <c r="L412" s="408"/>
      <c r="M412" s="508"/>
      <c r="N412" s="111"/>
      <c r="O412" s="111"/>
      <c r="P412" s="16"/>
      <c r="Q412" s="16"/>
      <c r="R412" s="16"/>
      <c r="S412" s="16"/>
      <c r="T412" s="16"/>
      <c r="U412" s="16"/>
      <c r="V412" s="111"/>
      <c r="W412" s="2246">
        <f>SUM(P412:V421)</f>
        <v>0</v>
      </c>
      <c r="X412" s="2246">
        <f>IF(W412&gt;0,18,0)</f>
        <v>0</v>
      </c>
      <c r="Y412" s="2272">
        <f>IF((W412-X412)&gt;=0,W412-X412,0)</f>
        <v>0</v>
      </c>
      <c r="Z412" s="2265">
        <f>IF(W412&lt;X412,W412,X412)/IF(X412=0,1,X412)</f>
        <v>0</v>
      </c>
      <c r="AA412" s="2257" t="str">
        <f>IF(Z412=1,"pe",IF(Z412&gt;0,"ne",""))</f>
        <v/>
      </c>
      <c r="AB412" s="2260"/>
      <c r="AC412" s="72">
        <v>1</v>
      </c>
      <c r="AD412" s="72" t="s">
        <v>272</v>
      </c>
      <c r="AE412" s="72" t="str">
        <f t="shared" si="20"/>
        <v>?</v>
      </c>
      <c r="AF412" s="434">
        <f>$C412</f>
        <v>0</v>
      </c>
      <c r="AG412" s="26">
        <v>1</v>
      </c>
    </row>
    <row r="413" spans="1:33" ht="12.95" customHeight="1" thickTop="1" thickBot="1">
      <c r="A413" s="2231"/>
      <c r="B413" s="2235"/>
      <c r="C413" s="2238"/>
      <c r="D413" s="2235"/>
      <c r="E413" s="2270"/>
      <c r="F413" s="2241"/>
      <c r="G413" s="2244"/>
      <c r="H413" s="2277"/>
      <c r="I413" s="2241"/>
      <c r="J413" s="2241"/>
      <c r="K413" s="1270"/>
      <c r="L413" s="622"/>
      <c r="M413" s="1271"/>
      <c r="N413" s="1272"/>
      <c r="O413" s="1272"/>
      <c r="P413" s="1273"/>
      <c r="Q413" s="1273"/>
      <c r="R413" s="1273"/>
      <c r="S413" s="1273"/>
      <c r="T413" s="1273"/>
      <c r="U413" s="1273"/>
      <c r="V413" s="1272"/>
      <c r="W413" s="2247"/>
      <c r="X413" s="2247"/>
      <c r="Y413" s="2273"/>
      <c r="Z413" s="2265"/>
      <c r="AA413" s="2258"/>
      <c r="AB413" s="2260"/>
      <c r="AC413" s="72">
        <f>IF(M413=M412,0,1)</f>
        <v>0</v>
      </c>
      <c r="AD413" s="72" t="s">
        <v>272</v>
      </c>
      <c r="AE413" s="72" t="str">
        <f t="shared" si="20"/>
        <v>?</v>
      </c>
      <c r="AF413" s="434">
        <f t="shared" si="21"/>
        <v>0</v>
      </c>
      <c r="AG413" s="72">
        <f>IF(K413=K412,0,1)</f>
        <v>0</v>
      </c>
    </row>
    <row r="414" spans="1:33" ht="12.95" customHeight="1" thickTop="1" thickBot="1">
      <c r="A414" s="2231"/>
      <c r="B414" s="2235"/>
      <c r="C414" s="2238"/>
      <c r="D414" s="2235"/>
      <c r="E414" s="2270"/>
      <c r="F414" s="2241"/>
      <c r="G414" s="2244"/>
      <c r="H414" s="2261"/>
      <c r="I414" s="2241"/>
      <c r="J414" s="2241"/>
      <c r="K414" s="1270"/>
      <c r="L414" s="622"/>
      <c r="M414" s="1271"/>
      <c r="N414" s="1272"/>
      <c r="O414" s="1272"/>
      <c r="P414" s="1273"/>
      <c r="Q414" s="1273"/>
      <c r="R414" s="1273"/>
      <c r="S414" s="1273"/>
      <c r="T414" s="1273"/>
      <c r="U414" s="1273"/>
      <c r="V414" s="1272"/>
      <c r="W414" s="2247"/>
      <c r="X414" s="2247"/>
      <c r="Y414" s="2273"/>
      <c r="Z414" s="2265"/>
      <c r="AA414" s="2258"/>
      <c r="AB414" s="2260"/>
      <c r="AC414" s="72">
        <f>IF(M414=M413,0,IF(M414=M412,0,1))</f>
        <v>0</v>
      </c>
      <c r="AD414" s="72" t="s">
        <v>272</v>
      </c>
      <c r="AE414" s="72" t="str">
        <f t="shared" si="20"/>
        <v>?</v>
      </c>
      <c r="AF414" s="434">
        <f t="shared" si="21"/>
        <v>0</v>
      </c>
      <c r="AG414" s="72">
        <f>IF(K414=K413,0,IF(K414=K412,0,1))</f>
        <v>0</v>
      </c>
    </row>
    <row r="415" spans="1:33" ht="12.95" customHeight="1" thickTop="1" thickBot="1">
      <c r="A415" s="2231"/>
      <c r="B415" s="2235"/>
      <c r="C415" s="2238"/>
      <c r="D415" s="2235"/>
      <c r="E415" s="2270"/>
      <c r="F415" s="2241"/>
      <c r="G415" s="2244"/>
      <c r="H415" s="2261"/>
      <c r="I415" s="2241"/>
      <c r="J415" s="2241"/>
      <c r="K415" s="1270"/>
      <c r="L415" s="622"/>
      <c r="M415" s="1271"/>
      <c r="N415" s="1272"/>
      <c r="O415" s="1272"/>
      <c r="P415" s="1273"/>
      <c r="Q415" s="1273"/>
      <c r="R415" s="1273"/>
      <c r="S415" s="1273"/>
      <c r="T415" s="1273"/>
      <c r="U415" s="1273"/>
      <c r="V415" s="1272"/>
      <c r="W415" s="2247"/>
      <c r="X415" s="2247"/>
      <c r="Y415" s="2273"/>
      <c r="Z415" s="2265"/>
      <c r="AA415" s="2258"/>
      <c r="AB415" s="2260"/>
      <c r="AC415" s="72">
        <f>IF(M415=M414,0,IF(M415=M413,0,IF(M415=M412,0,1)))</f>
        <v>0</v>
      </c>
      <c r="AD415" s="72" t="s">
        <v>272</v>
      </c>
      <c r="AE415" s="72" t="str">
        <f t="shared" si="20"/>
        <v>?</v>
      </c>
      <c r="AF415" s="434">
        <f t="shared" si="21"/>
        <v>0</v>
      </c>
      <c r="AG415" s="72">
        <f>IF(K415=K414,0,IF(K415=K413,0,IF(K415=K412,0,1)))</f>
        <v>0</v>
      </c>
    </row>
    <row r="416" spans="1:33" ht="12.95" customHeight="1" thickTop="1" thickBot="1">
      <c r="A416" s="2231"/>
      <c r="B416" s="2235"/>
      <c r="C416" s="2238"/>
      <c r="D416" s="2235"/>
      <c r="E416" s="2270"/>
      <c r="F416" s="2241"/>
      <c r="G416" s="2244"/>
      <c r="H416" s="2261"/>
      <c r="I416" s="2241"/>
      <c r="J416" s="2241"/>
      <c r="K416" s="1270"/>
      <c r="L416" s="622"/>
      <c r="M416" s="1271"/>
      <c r="N416" s="1272"/>
      <c r="O416" s="1272"/>
      <c r="P416" s="1273"/>
      <c r="Q416" s="1273"/>
      <c r="R416" s="1273"/>
      <c r="S416" s="1273"/>
      <c r="T416" s="1273"/>
      <c r="U416" s="1273"/>
      <c r="V416" s="1272"/>
      <c r="W416" s="2247"/>
      <c r="X416" s="2247"/>
      <c r="Y416" s="2273"/>
      <c r="Z416" s="2265"/>
      <c r="AA416" s="2258"/>
      <c r="AB416" s="2260"/>
      <c r="AC416" s="72">
        <f>IF(M416=M415,0,IF(M416=M414,0,IF(M416=M413,0,IF(M416=M412,0,1))))</f>
        <v>0</v>
      </c>
      <c r="AD416" s="72" t="s">
        <v>272</v>
      </c>
      <c r="AE416" s="72" t="str">
        <f t="shared" si="20"/>
        <v>?</v>
      </c>
      <c r="AF416" s="434">
        <f t="shared" si="21"/>
        <v>0</v>
      </c>
      <c r="AG416" s="72">
        <f>IF(K416=K415,0,IF(K416=K414,0,IF(K416=K413,0,IF(K416=K412,0,1))))</f>
        <v>0</v>
      </c>
    </row>
    <row r="417" spans="1:33" ht="12.95" customHeight="1" thickTop="1" thickBot="1">
      <c r="A417" s="2231"/>
      <c r="B417" s="2235"/>
      <c r="C417" s="2238"/>
      <c r="D417" s="2235"/>
      <c r="E417" s="2270"/>
      <c r="F417" s="2241"/>
      <c r="G417" s="2244"/>
      <c r="H417" s="2261"/>
      <c r="I417" s="2241"/>
      <c r="J417" s="2241"/>
      <c r="K417" s="1270"/>
      <c r="L417" s="622"/>
      <c r="M417" s="1271"/>
      <c r="N417" s="1272"/>
      <c r="O417" s="1272"/>
      <c r="P417" s="1273"/>
      <c r="Q417" s="1273"/>
      <c r="R417" s="1273"/>
      <c r="S417" s="1273"/>
      <c r="T417" s="1273"/>
      <c r="U417" s="1273"/>
      <c r="V417" s="1272"/>
      <c r="W417" s="2247"/>
      <c r="X417" s="2247"/>
      <c r="Y417" s="2273"/>
      <c r="Z417" s="2265"/>
      <c r="AA417" s="2258"/>
      <c r="AB417" s="2260"/>
      <c r="AC417" s="72">
        <f>IF(M417=M416,0,IF(M417=M415,0,IF(M417=M414,0,IF(M417=M413,0,IF(M417=M412,0,1)))))</f>
        <v>0</v>
      </c>
      <c r="AD417" s="72" t="s">
        <v>272</v>
      </c>
      <c r="AE417" s="72" t="str">
        <f t="shared" si="20"/>
        <v>?</v>
      </c>
      <c r="AF417" s="434">
        <f t="shared" si="21"/>
        <v>0</v>
      </c>
      <c r="AG417" s="72">
        <f>IF(K417=K416,0,IF(K417=K415,0,IF(K417=K414,0,IF(K417=K413,0,IF(K417=K412,0,1)))))</f>
        <v>0</v>
      </c>
    </row>
    <row r="418" spans="1:33" ht="12.95" customHeight="1" thickTop="1" thickBot="1">
      <c r="A418" s="2231"/>
      <c r="B418" s="2235"/>
      <c r="C418" s="2238"/>
      <c r="D418" s="2235"/>
      <c r="E418" s="2270"/>
      <c r="F418" s="2241"/>
      <c r="G418" s="2244"/>
      <c r="H418" s="2261"/>
      <c r="I418" s="2241"/>
      <c r="J418" s="2241"/>
      <c r="K418" s="1270"/>
      <c r="L418" s="622"/>
      <c r="M418" s="1271"/>
      <c r="N418" s="1272"/>
      <c r="O418" s="1272"/>
      <c r="P418" s="1273"/>
      <c r="Q418" s="1273"/>
      <c r="R418" s="1273"/>
      <c r="S418" s="1273"/>
      <c r="T418" s="1273"/>
      <c r="U418" s="1273"/>
      <c r="V418" s="1272"/>
      <c r="W418" s="2247"/>
      <c r="X418" s="2247"/>
      <c r="Y418" s="2263" t="str">
        <f>IF(Y412&gt;9,"Błąd","")</f>
        <v/>
      </c>
      <c r="Z418" s="2265"/>
      <c r="AA418" s="2258"/>
      <c r="AB418" s="2260"/>
      <c r="AC418" s="72">
        <f>IF(M418=M417,0,IF(M418=M416,0,IF(M418=M415,0,IF(M418=M414,0,IF(M418=M413,0,IF(M418=M412,0,1))))))</f>
        <v>0</v>
      </c>
      <c r="AD418" s="72" t="s">
        <v>272</v>
      </c>
      <c r="AE418" s="72" t="str">
        <f t="shared" si="20"/>
        <v>?</v>
      </c>
      <c r="AF418" s="434">
        <f t="shared" si="21"/>
        <v>0</v>
      </c>
      <c r="AG418" s="72">
        <f>IF(K418=K417,0,IF(K418=K416,0,IF(K418=K415,0,IF(K418=K414,0,IF(K418=K413,0,IF(K418=K412,0,1))))))</f>
        <v>0</v>
      </c>
    </row>
    <row r="419" spans="1:33" ht="12.95" customHeight="1" thickTop="1" thickBot="1">
      <c r="A419" s="2231"/>
      <c r="B419" s="2235"/>
      <c r="C419" s="2238"/>
      <c r="D419" s="2235"/>
      <c r="E419" s="2270"/>
      <c r="F419" s="2241"/>
      <c r="G419" s="2244"/>
      <c r="H419" s="2261"/>
      <c r="I419" s="2241"/>
      <c r="J419" s="2241"/>
      <c r="K419" s="1270"/>
      <c r="L419" s="622"/>
      <c r="M419" s="1271"/>
      <c r="N419" s="1272"/>
      <c r="O419" s="1272"/>
      <c r="P419" s="1273"/>
      <c r="Q419" s="1273"/>
      <c r="R419" s="1273"/>
      <c r="S419" s="1273"/>
      <c r="T419" s="1273"/>
      <c r="U419" s="1273"/>
      <c r="V419" s="1272"/>
      <c r="W419" s="2247"/>
      <c r="X419" s="2247"/>
      <c r="Y419" s="2263"/>
      <c r="Z419" s="2265"/>
      <c r="AA419" s="2258"/>
      <c r="AB419" s="2260"/>
      <c r="AC419" s="72">
        <f>IF(M419=M418,0,IF(M419=M417,0,IF(M419=M416,0,IF(M419=M415,0,IF(M419=M414,0,IF(M419=M413,0,IF(M419=M412,0,1)))))))</f>
        <v>0</v>
      </c>
      <c r="AD419" s="72" t="s">
        <v>272</v>
      </c>
      <c r="AE419" s="72" t="str">
        <f t="shared" si="20"/>
        <v>?</v>
      </c>
      <c r="AF419" s="434">
        <f>AF416</f>
        <v>0</v>
      </c>
      <c r="AG419" s="72">
        <f>IF(K419=K418,0,IF(K419=K417,0,IF(K419=K416,0,IF(K419=K415,0,IF(K419=K414,0,IF(K419=K413,0,IF(K419=K412,0,1)))))))</f>
        <v>0</v>
      </c>
    </row>
    <row r="420" spans="1:33" ht="12.95" customHeight="1" thickTop="1" thickBot="1">
      <c r="A420" s="2231"/>
      <c r="B420" s="2235"/>
      <c r="C420" s="2238"/>
      <c r="D420" s="2235"/>
      <c r="E420" s="2270"/>
      <c r="F420" s="2241"/>
      <c r="G420" s="2244"/>
      <c r="H420" s="2261"/>
      <c r="I420" s="2241"/>
      <c r="J420" s="2241"/>
      <c r="K420" s="1270"/>
      <c r="L420" s="622"/>
      <c r="M420" s="1271"/>
      <c r="N420" s="1272"/>
      <c r="O420" s="1272"/>
      <c r="P420" s="1273"/>
      <c r="Q420" s="1273"/>
      <c r="R420" s="1273"/>
      <c r="S420" s="1273"/>
      <c r="T420" s="1273"/>
      <c r="U420" s="1273"/>
      <c r="V420" s="1272"/>
      <c r="W420" s="2247"/>
      <c r="X420" s="2247"/>
      <c r="Y420" s="2263"/>
      <c r="Z420" s="2265"/>
      <c r="AA420" s="2258"/>
      <c r="AB420" s="2260"/>
      <c r="AC420" s="72">
        <f>IF(M420=M419,0,IF(M420=M418,0,IF(M420=M417,0,IF(M420=M416,0,IF(M420=M415,0,IF(M420=M414,0,IF(M420=M413,0,IF(M420=31,0,1))))))))</f>
        <v>0</v>
      </c>
      <c r="AD420" s="72" t="s">
        <v>272</v>
      </c>
      <c r="AE420" s="72" t="str">
        <f t="shared" si="20"/>
        <v>?</v>
      </c>
      <c r="AF420" s="434">
        <f t="shared" si="21"/>
        <v>0</v>
      </c>
      <c r="AG420" s="72">
        <f>IF(K420=K419,0,IF(K420=K418,0,IF(K420=K417,0,IF(K420=K416,0,IF(K420=K415,0,IF(K420=K414,0,IF(K420=K413,0,IF(K420=K412,0,1))))))))</f>
        <v>0</v>
      </c>
    </row>
    <row r="421" spans="1:33" ht="12.95" customHeight="1" thickTop="1" thickBot="1">
      <c r="A421" s="2231"/>
      <c r="B421" s="2236"/>
      <c r="C421" s="2239"/>
      <c r="D421" s="2236"/>
      <c r="E421" s="2271"/>
      <c r="F421" s="2242"/>
      <c r="G421" s="2245"/>
      <c r="H421" s="2262"/>
      <c r="I421" s="2242"/>
      <c r="J421" s="2242"/>
      <c r="K421" s="1268"/>
      <c r="L421" s="410"/>
      <c r="M421" s="1269"/>
      <c r="N421" s="1274"/>
      <c r="O421" s="1274"/>
      <c r="P421" s="1275"/>
      <c r="Q421" s="1275"/>
      <c r="R421" s="1275"/>
      <c r="S421" s="1275"/>
      <c r="T421" s="1275"/>
      <c r="U421" s="1275"/>
      <c r="V421" s="1274"/>
      <c r="W421" s="2248"/>
      <c r="X421" s="2248"/>
      <c r="Y421" s="2264"/>
      <c r="Z421" s="2265"/>
      <c r="AA421" s="2259"/>
      <c r="AB421" s="2260"/>
      <c r="AC421" s="72">
        <f>IF(M421=M420,0,IF(M421=M419,0,IF(M421=M418,0,IF(M421=M417,0,IF(M421=M416,0,IF(M421=M415,0,IF(M421=M414,0,IF(M421=M413,0,IF(M421=M412,0,1)))))))))</f>
        <v>0</v>
      </c>
      <c r="AD421" s="72" t="s">
        <v>272</v>
      </c>
      <c r="AE421" s="72" t="str">
        <f t="shared" si="20"/>
        <v>?</v>
      </c>
      <c r="AF421" s="434">
        <f t="shared" si="21"/>
        <v>0</v>
      </c>
      <c r="AG421" s="72">
        <f>IF(K421=K420,0,IF(K421=K419,0,IF(K421=K418,0,IF(K421=K417,0,IF(K421=K416,0,IF(K421=K415,0,IF(K421=K414,0,IF(K421=K413,0,IF(K421=K412,0,1)))))))))</f>
        <v>0</v>
      </c>
    </row>
    <row r="422" spans="1:33" ht="12.95" customHeight="1" thickTop="1" thickBot="1">
      <c r="A422" s="2231"/>
      <c r="B422" s="2234"/>
      <c r="C422" s="2237"/>
      <c r="D422" s="2234"/>
      <c r="E422" s="2269"/>
      <c r="F422" s="2240"/>
      <c r="G422" s="2243"/>
      <c r="H422" s="2276" t="s">
        <v>755</v>
      </c>
      <c r="I422" s="2240"/>
      <c r="J422" s="2240"/>
      <c r="K422" s="295"/>
      <c r="L422" s="408"/>
      <c r="M422" s="508"/>
      <c r="N422" s="111"/>
      <c r="O422" s="111"/>
      <c r="P422" s="16"/>
      <c r="Q422" s="16"/>
      <c r="R422" s="16"/>
      <c r="S422" s="16"/>
      <c r="T422" s="16"/>
      <c r="U422" s="16"/>
      <c r="V422" s="111"/>
      <c r="W422" s="2246">
        <f>SUM(P422:V431)</f>
        <v>0</v>
      </c>
      <c r="X422" s="2246">
        <f>IF(W422&gt;0,18,0)</f>
        <v>0</v>
      </c>
      <c r="Y422" s="2272">
        <f>IF((W422-X422)&gt;=0,W422-X422,0)</f>
        <v>0</v>
      </c>
      <c r="Z422" s="2265">
        <f>IF(W422&lt;X422,W422,X422)/IF(X422=0,1,X422)</f>
        <v>0</v>
      </c>
      <c r="AA422" s="2257" t="str">
        <f>IF(Z422=1,"pe",IF(Z422&gt;0,"ne",""))</f>
        <v/>
      </c>
      <c r="AB422" s="2260"/>
      <c r="AC422" s="72">
        <v>1</v>
      </c>
      <c r="AD422" s="72" t="s">
        <v>272</v>
      </c>
      <c r="AE422" s="72" t="str">
        <f t="shared" si="20"/>
        <v>?</v>
      </c>
      <c r="AF422" s="434">
        <f>$C422</f>
        <v>0</v>
      </c>
      <c r="AG422" s="26">
        <v>1</v>
      </c>
    </row>
    <row r="423" spans="1:33" ht="12.95" customHeight="1" thickTop="1" thickBot="1">
      <c r="A423" s="2231"/>
      <c r="B423" s="2235"/>
      <c r="C423" s="2238"/>
      <c r="D423" s="2235"/>
      <c r="E423" s="2270"/>
      <c r="F423" s="2241"/>
      <c r="G423" s="2244"/>
      <c r="H423" s="2277"/>
      <c r="I423" s="2241"/>
      <c r="J423" s="2241"/>
      <c r="K423" s="1270"/>
      <c r="L423" s="622"/>
      <c r="M423" s="1271"/>
      <c r="N423" s="1272"/>
      <c r="O423" s="1272"/>
      <c r="P423" s="1273"/>
      <c r="Q423" s="1273"/>
      <c r="R423" s="1273"/>
      <c r="S423" s="1273"/>
      <c r="T423" s="1273"/>
      <c r="U423" s="1273"/>
      <c r="V423" s="1272"/>
      <c r="W423" s="2247"/>
      <c r="X423" s="2247"/>
      <c r="Y423" s="2273"/>
      <c r="Z423" s="2265"/>
      <c r="AA423" s="2258"/>
      <c r="AB423" s="2260"/>
      <c r="AC423" s="72">
        <f>IF(M423=M422,0,1)</f>
        <v>0</v>
      </c>
      <c r="AD423" s="72" t="s">
        <v>272</v>
      </c>
      <c r="AE423" s="72" t="str">
        <f t="shared" si="20"/>
        <v>?</v>
      </c>
      <c r="AF423" s="434">
        <f t="shared" si="21"/>
        <v>0</v>
      </c>
      <c r="AG423" s="72">
        <f>IF(K423=K422,0,1)</f>
        <v>0</v>
      </c>
    </row>
    <row r="424" spans="1:33" ht="12.95" customHeight="1" thickTop="1" thickBot="1">
      <c r="A424" s="2231"/>
      <c r="B424" s="2235"/>
      <c r="C424" s="2238"/>
      <c r="D424" s="2235"/>
      <c r="E424" s="2270"/>
      <c r="F424" s="2241"/>
      <c r="G424" s="2244"/>
      <c r="H424" s="2261"/>
      <c r="I424" s="2241"/>
      <c r="J424" s="2241"/>
      <c r="K424" s="1270"/>
      <c r="L424" s="622"/>
      <c r="M424" s="1271"/>
      <c r="N424" s="1272"/>
      <c r="O424" s="1272"/>
      <c r="P424" s="1273"/>
      <c r="Q424" s="1273"/>
      <c r="R424" s="1273"/>
      <c r="S424" s="1273"/>
      <c r="T424" s="1254"/>
      <c r="U424" s="1273"/>
      <c r="V424" s="1272"/>
      <c r="W424" s="2247"/>
      <c r="X424" s="2247"/>
      <c r="Y424" s="2273"/>
      <c r="Z424" s="2265"/>
      <c r="AA424" s="2258"/>
      <c r="AB424" s="2260"/>
      <c r="AC424" s="72">
        <f>IF(M424=M423,0,IF(M424=M422,0,1))</f>
        <v>0</v>
      </c>
      <c r="AD424" s="72" t="s">
        <v>272</v>
      </c>
      <c r="AE424" s="72" t="str">
        <f t="shared" si="20"/>
        <v>?</v>
      </c>
      <c r="AF424" s="434">
        <f t="shared" si="21"/>
        <v>0</v>
      </c>
      <c r="AG424" s="72">
        <f>IF(K424=K423,0,IF(K424=K422,0,1))</f>
        <v>0</v>
      </c>
    </row>
    <row r="425" spans="1:33" ht="12.95" customHeight="1" thickTop="1" thickBot="1">
      <c r="A425" s="2231"/>
      <c r="B425" s="2235"/>
      <c r="C425" s="2238"/>
      <c r="D425" s="2235"/>
      <c r="E425" s="2270"/>
      <c r="F425" s="2241"/>
      <c r="G425" s="2244"/>
      <c r="H425" s="2261"/>
      <c r="I425" s="2241"/>
      <c r="J425" s="2241"/>
      <c r="K425" s="1270"/>
      <c r="L425" s="622"/>
      <c r="M425" s="1271"/>
      <c r="N425" s="1272"/>
      <c r="O425" s="1272"/>
      <c r="P425" s="1273"/>
      <c r="Q425" s="1273"/>
      <c r="R425" s="1273"/>
      <c r="S425" s="1273"/>
      <c r="T425" s="1273"/>
      <c r="U425" s="1273"/>
      <c r="V425" s="1272"/>
      <c r="W425" s="2247"/>
      <c r="X425" s="2247"/>
      <c r="Y425" s="2273"/>
      <c r="Z425" s="2265"/>
      <c r="AA425" s="2258"/>
      <c r="AB425" s="2260"/>
      <c r="AC425" s="72">
        <f>IF(M425=M424,0,IF(M425=M423,0,IF(M425=M422,0,1)))</f>
        <v>0</v>
      </c>
      <c r="AD425" s="72" t="s">
        <v>272</v>
      </c>
      <c r="AE425" s="72" t="str">
        <f t="shared" si="20"/>
        <v>?</v>
      </c>
      <c r="AF425" s="434">
        <f t="shared" si="21"/>
        <v>0</v>
      </c>
      <c r="AG425" s="72">
        <f>IF(K425=K424,0,IF(K425=K423,0,IF(K425=K422,0,1)))</f>
        <v>0</v>
      </c>
    </row>
    <row r="426" spans="1:33" ht="12.95" customHeight="1" thickTop="1" thickBot="1">
      <c r="A426" s="2231"/>
      <c r="B426" s="2235"/>
      <c r="C426" s="2238"/>
      <c r="D426" s="2235"/>
      <c r="E426" s="2270"/>
      <c r="F426" s="2241"/>
      <c r="G426" s="2244"/>
      <c r="H426" s="2261"/>
      <c r="I426" s="2241"/>
      <c r="J426" s="2241"/>
      <c r="K426" s="1270"/>
      <c r="L426" s="622"/>
      <c r="M426" s="1271"/>
      <c r="N426" s="1272"/>
      <c r="O426" s="1272"/>
      <c r="P426" s="1273"/>
      <c r="Q426" s="1273"/>
      <c r="R426" s="1273"/>
      <c r="S426" s="1273"/>
      <c r="T426" s="1273"/>
      <c r="U426" s="1273"/>
      <c r="V426" s="1272"/>
      <c r="W426" s="2247"/>
      <c r="X426" s="2247"/>
      <c r="Y426" s="2273"/>
      <c r="Z426" s="2265"/>
      <c r="AA426" s="2258"/>
      <c r="AB426" s="2260"/>
      <c r="AC426" s="72">
        <f>IF(M426=M425,0,IF(M426=M424,0,IF(M426=M423,0,IF(M426=M422,0,1))))</f>
        <v>0</v>
      </c>
      <c r="AD426" s="72" t="s">
        <v>272</v>
      </c>
      <c r="AE426" s="72" t="str">
        <f t="shared" si="20"/>
        <v>?</v>
      </c>
      <c r="AF426" s="434">
        <f t="shared" si="21"/>
        <v>0</v>
      </c>
      <c r="AG426" s="72">
        <f>IF(K426=K425,0,IF(K426=K424,0,IF(K426=K423,0,IF(K426=K422,0,1))))</f>
        <v>0</v>
      </c>
    </row>
    <row r="427" spans="1:33" ht="12.95" customHeight="1" thickTop="1" thickBot="1">
      <c r="A427" s="2231"/>
      <c r="B427" s="2235"/>
      <c r="C427" s="2238"/>
      <c r="D427" s="2235"/>
      <c r="E427" s="2270"/>
      <c r="F427" s="2241"/>
      <c r="G427" s="2244"/>
      <c r="H427" s="2261"/>
      <c r="I427" s="2241"/>
      <c r="J427" s="2241"/>
      <c r="K427" s="1270"/>
      <c r="L427" s="622"/>
      <c r="M427" s="1271"/>
      <c r="N427" s="1272"/>
      <c r="O427" s="1272"/>
      <c r="P427" s="1273"/>
      <c r="Q427" s="1273"/>
      <c r="R427" s="1273"/>
      <c r="S427" s="1273"/>
      <c r="T427" s="1273"/>
      <c r="U427" s="1273"/>
      <c r="V427" s="1272"/>
      <c r="W427" s="2247"/>
      <c r="X427" s="2247"/>
      <c r="Y427" s="2273"/>
      <c r="Z427" s="2265"/>
      <c r="AA427" s="2258"/>
      <c r="AB427" s="2260"/>
      <c r="AC427" s="72">
        <f>IF(M427=M426,0,IF(M427=M425,0,IF(M427=M424,0,IF(M427=M423,0,IF(M427=M422,0,1)))))</f>
        <v>0</v>
      </c>
      <c r="AD427" s="72" t="s">
        <v>272</v>
      </c>
      <c r="AE427" s="72" t="str">
        <f t="shared" si="20"/>
        <v>?</v>
      </c>
      <c r="AF427" s="434">
        <f t="shared" si="21"/>
        <v>0</v>
      </c>
      <c r="AG427" s="72">
        <f>IF(K427=K426,0,IF(K427=K425,0,IF(K427=K424,0,IF(K427=K423,0,IF(K427=K422,0,1)))))</f>
        <v>0</v>
      </c>
    </row>
    <row r="428" spans="1:33" ht="12.95" customHeight="1" thickTop="1" thickBot="1">
      <c r="A428" s="2231"/>
      <c r="B428" s="2235"/>
      <c r="C428" s="2238"/>
      <c r="D428" s="2235"/>
      <c r="E428" s="2270"/>
      <c r="F428" s="2241"/>
      <c r="G428" s="2244"/>
      <c r="H428" s="2261"/>
      <c r="I428" s="2241"/>
      <c r="J428" s="2241"/>
      <c r="K428" s="1270"/>
      <c r="L428" s="622"/>
      <c r="M428" s="1271"/>
      <c r="N428" s="1272"/>
      <c r="O428" s="1272"/>
      <c r="P428" s="1273"/>
      <c r="Q428" s="1273"/>
      <c r="R428" s="1273"/>
      <c r="S428" s="1273"/>
      <c r="T428" s="1273"/>
      <c r="U428" s="1273"/>
      <c r="V428" s="1272"/>
      <c r="W428" s="2247"/>
      <c r="X428" s="2247"/>
      <c r="Y428" s="2263" t="str">
        <f>IF(Y422&gt;9,"Błąd","")</f>
        <v/>
      </c>
      <c r="Z428" s="2265"/>
      <c r="AA428" s="2258"/>
      <c r="AB428" s="2260"/>
      <c r="AC428" s="72">
        <f>IF(M428=M427,0,IF(M428=M426,0,IF(M428=M425,0,IF(M428=M424,0,IF(M428=M423,0,IF(M428=M422,0,1))))))</f>
        <v>0</v>
      </c>
      <c r="AD428" s="72" t="s">
        <v>272</v>
      </c>
      <c r="AE428" s="72" t="str">
        <f t="shared" si="20"/>
        <v>?</v>
      </c>
      <c r="AF428" s="434">
        <f t="shared" si="21"/>
        <v>0</v>
      </c>
      <c r="AG428" s="72">
        <f>IF(K428=K427,0,IF(K428=K426,0,IF(K428=K425,0,IF(K428=K424,0,IF(K428=K423,0,IF(K428=K422,0,1))))))</f>
        <v>0</v>
      </c>
    </row>
    <row r="429" spans="1:33" ht="12.95" customHeight="1" thickTop="1" thickBot="1">
      <c r="A429" s="2231"/>
      <c r="B429" s="2235"/>
      <c r="C429" s="2238"/>
      <c r="D429" s="2235"/>
      <c r="E429" s="2270"/>
      <c r="F429" s="2241"/>
      <c r="G429" s="2244"/>
      <c r="H429" s="2261"/>
      <c r="I429" s="2241"/>
      <c r="J429" s="2241"/>
      <c r="K429" s="1270"/>
      <c r="L429" s="622"/>
      <c r="M429" s="1271"/>
      <c r="N429" s="1272"/>
      <c r="O429" s="1272"/>
      <c r="P429" s="1273"/>
      <c r="Q429" s="1273"/>
      <c r="R429" s="1273"/>
      <c r="S429" s="1273"/>
      <c r="T429" s="1273"/>
      <c r="U429" s="1273"/>
      <c r="V429" s="1272"/>
      <c r="W429" s="2247"/>
      <c r="X429" s="2247"/>
      <c r="Y429" s="2263"/>
      <c r="Z429" s="2265"/>
      <c r="AA429" s="2258"/>
      <c r="AB429" s="2260"/>
      <c r="AC429" s="72">
        <f>IF(M429=M428,0,IF(M429=M427,0,IF(M429=M426,0,IF(M429=M425,0,IF(M429=M424,0,IF(M429=M423,0,IF(M429=M422,0,1)))))))</f>
        <v>0</v>
      </c>
      <c r="AD429" s="72" t="s">
        <v>272</v>
      </c>
      <c r="AE429" s="72" t="str">
        <f t="shared" si="20"/>
        <v>?</v>
      </c>
      <c r="AF429" s="434">
        <f>AF426</f>
        <v>0</v>
      </c>
      <c r="AG429" s="72">
        <f>IF(K429=K428,0,IF(K429=K427,0,IF(K429=K426,0,IF(K429=K425,0,IF(K429=K424,0,IF(K429=K423,0,IF(K429=K422,0,1)))))))</f>
        <v>0</v>
      </c>
    </row>
    <row r="430" spans="1:33" ht="12.95" customHeight="1" thickTop="1" thickBot="1">
      <c r="A430" s="2231"/>
      <c r="B430" s="2235"/>
      <c r="C430" s="2238"/>
      <c r="D430" s="2235"/>
      <c r="E430" s="2270"/>
      <c r="F430" s="2241"/>
      <c r="G430" s="2244"/>
      <c r="H430" s="2261"/>
      <c r="I430" s="2241"/>
      <c r="J430" s="2241"/>
      <c r="K430" s="1270"/>
      <c r="L430" s="622"/>
      <c r="M430" s="1271"/>
      <c r="N430" s="1272"/>
      <c r="O430" s="1272"/>
      <c r="P430" s="1273"/>
      <c r="Q430" s="1273"/>
      <c r="R430" s="1273"/>
      <c r="S430" s="1273"/>
      <c r="T430" s="1273"/>
      <c r="U430" s="1273"/>
      <c r="V430" s="1272"/>
      <c r="W430" s="2247"/>
      <c r="X430" s="2247"/>
      <c r="Y430" s="2263"/>
      <c r="Z430" s="2265"/>
      <c r="AA430" s="2258"/>
      <c r="AB430" s="2260"/>
      <c r="AC430" s="72">
        <f>IF(M430=M429,0,IF(M430=M428,0,IF(M430=M427,0,IF(M430=M426,0,IF(M430=M425,0,IF(M430=M424,0,IF(M430=M423,0,IF(M430=31,0,1))))))))</f>
        <v>0</v>
      </c>
      <c r="AD430" s="72" t="s">
        <v>272</v>
      </c>
      <c r="AE430" s="72" t="str">
        <f t="shared" si="20"/>
        <v>?</v>
      </c>
      <c r="AF430" s="434">
        <f t="shared" si="21"/>
        <v>0</v>
      </c>
      <c r="AG430" s="72">
        <f>IF(K430=K429,0,IF(K430=K428,0,IF(K430=K427,0,IF(K430=K426,0,IF(K430=K425,0,IF(K430=K424,0,IF(K430=K423,0,IF(K430=K422,0,1))))))))</f>
        <v>0</v>
      </c>
    </row>
    <row r="431" spans="1:33" ht="12.95" customHeight="1" thickTop="1" thickBot="1">
      <c r="A431" s="2231"/>
      <c r="B431" s="2236"/>
      <c r="C431" s="2239"/>
      <c r="D431" s="2236"/>
      <c r="E431" s="2271"/>
      <c r="F431" s="2242"/>
      <c r="G431" s="2245"/>
      <c r="H431" s="2262"/>
      <c r="I431" s="2242"/>
      <c r="J431" s="2242"/>
      <c r="K431" s="1268"/>
      <c r="L431" s="1127"/>
      <c r="M431" s="1269"/>
      <c r="N431" s="1274"/>
      <c r="O431" s="1274"/>
      <c r="P431" s="1275"/>
      <c r="Q431" s="1275"/>
      <c r="R431" s="1275"/>
      <c r="S431" s="1275"/>
      <c r="T431" s="1275"/>
      <c r="U431" s="1275"/>
      <c r="V431" s="1274"/>
      <c r="W431" s="2248"/>
      <c r="X431" s="2248"/>
      <c r="Y431" s="2264"/>
      <c r="Z431" s="2265"/>
      <c r="AA431" s="2259"/>
      <c r="AB431" s="2260"/>
      <c r="AC431" s="72">
        <f>IF(M431=M430,0,IF(M431=M429,0,IF(M431=M428,0,IF(M431=M427,0,IF(M431=M426,0,IF(M431=M425,0,IF(M431=M424,0,IF(M431=M423,0,IF(M431=M422,0,1)))))))))</f>
        <v>0</v>
      </c>
      <c r="AD431" s="72" t="s">
        <v>272</v>
      </c>
      <c r="AE431" s="72" t="str">
        <f t="shared" si="20"/>
        <v>?</v>
      </c>
      <c r="AF431" s="434">
        <f t="shared" si="21"/>
        <v>0</v>
      </c>
      <c r="AG431" s="72">
        <f>IF(K431=K430,0,IF(K431=K429,0,IF(K431=K428,0,IF(K431=K427,0,IF(K431=K426,0,IF(K431=K425,0,IF(K431=K424,0,IF(K431=K423,0,IF(K431=K422,0,1)))))))))</f>
        <v>0</v>
      </c>
    </row>
    <row r="432" spans="1:33" ht="12.95" customHeight="1" thickTop="1" thickBot="1">
      <c r="A432" s="2231"/>
      <c r="B432" s="2234"/>
      <c r="C432" s="2237"/>
      <c r="D432" s="2234"/>
      <c r="E432" s="2269"/>
      <c r="F432" s="2240"/>
      <c r="G432" s="2243"/>
      <c r="H432" s="2276" t="s">
        <v>755</v>
      </c>
      <c r="I432" s="2240"/>
      <c r="J432" s="2240"/>
      <c r="K432" s="295"/>
      <c r="L432" s="408"/>
      <c r="M432" s="508"/>
      <c r="N432" s="111"/>
      <c r="O432" s="111"/>
      <c r="P432" s="16"/>
      <c r="Q432" s="16"/>
      <c r="R432" s="16"/>
      <c r="S432" s="16"/>
      <c r="T432" s="16"/>
      <c r="U432" s="16"/>
      <c r="V432" s="111"/>
      <c r="W432" s="2246">
        <f>SUM(P432:V441)</f>
        <v>0</v>
      </c>
      <c r="X432" s="2246">
        <f>IF(W432&gt;0,18,0)</f>
        <v>0</v>
      </c>
      <c r="Y432" s="2272">
        <f>IF((W432-X432)&gt;=0,W432-X432,0)</f>
        <v>0</v>
      </c>
      <c r="Z432" s="2265">
        <f>IF(W432&lt;X432,W432,X432)/IF(X432=0,1,X432)</f>
        <v>0</v>
      </c>
      <c r="AA432" s="2257" t="str">
        <f>IF(Z432=1,"pe",IF(Z432&gt;0,"ne",""))</f>
        <v/>
      </c>
      <c r="AB432" s="2260"/>
      <c r="AC432" s="72">
        <v>1</v>
      </c>
      <c r="AD432" s="72" t="s">
        <v>272</v>
      </c>
      <c r="AE432" s="72" t="str">
        <f t="shared" si="20"/>
        <v>?</v>
      </c>
      <c r="AF432" s="434">
        <f>$C432</f>
        <v>0</v>
      </c>
      <c r="AG432" s="26">
        <v>1</v>
      </c>
    </row>
    <row r="433" spans="1:33" ht="12.95" customHeight="1" thickTop="1" thickBot="1">
      <c r="A433" s="2231"/>
      <c r="B433" s="2235"/>
      <c r="C433" s="2238"/>
      <c r="D433" s="2235"/>
      <c r="E433" s="2270"/>
      <c r="F433" s="2241"/>
      <c r="G433" s="2244"/>
      <c r="H433" s="2277"/>
      <c r="I433" s="2241"/>
      <c r="J433" s="2241"/>
      <c r="K433" s="1270"/>
      <c r="L433" s="622"/>
      <c r="M433" s="1271"/>
      <c r="N433" s="1272"/>
      <c r="O433" s="1272"/>
      <c r="P433" s="1273"/>
      <c r="Q433" s="1273"/>
      <c r="R433" s="1273"/>
      <c r="S433" s="1273"/>
      <c r="T433" s="1273"/>
      <c r="U433" s="1273"/>
      <c r="V433" s="1272"/>
      <c r="W433" s="2247"/>
      <c r="X433" s="2247"/>
      <c r="Y433" s="2273"/>
      <c r="Z433" s="2265"/>
      <c r="AA433" s="2258"/>
      <c r="AB433" s="2260"/>
      <c r="AC433" s="72">
        <f>IF(M433=M432,0,1)</f>
        <v>0</v>
      </c>
      <c r="AD433" s="72" t="s">
        <v>272</v>
      </c>
      <c r="AE433" s="72" t="str">
        <f t="shared" si="20"/>
        <v>?</v>
      </c>
      <c r="AF433" s="434">
        <f t="shared" ref="AF433:AF441" si="22">AF432</f>
        <v>0</v>
      </c>
      <c r="AG433" s="72">
        <f>IF(K433=K432,0,1)</f>
        <v>0</v>
      </c>
    </row>
    <row r="434" spans="1:33" ht="12.95" customHeight="1" thickTop="1" thickBot="1">
      <c r="A434" s="2231"/>
      <c r="B434" s="2235"/>
      <c r="C434" s="2238"/>
      <c r="D434" s="2235"/>
      <c r="E434" s="2270"/>
      <c r="F434" s="2241"/>
      <c r="G434" s="2244"/>
      <c r="H434" s="2261"/>
      <c r="I434" s="2241"/>
      <c r="J434" s="2241"/>
      <c r="K434" s="1270"/>
      <c r="L434" s="622"/>
      <c r="M434" s="1271"/>
      <c r="N434" s="1272"/>
      <c r="O434" s="1272"/>
      <c r="P434" s="1273"/>
      <c r="Q434" s="1273"/>
      <c r="R434" s="1273"/>
      <c r="S434" s="1273"/>
      <c r="T434" s="1273"/>
      <c r="U434" s="1273"/>
      <c r="V434" s="1272"/>
      <c r="W434" s="2247"/>
      <c r="X434" s="2247"/>
      <c r="Y434" s="2273"/>
      <c r="Z434" s="2265"/>
      <c r="AA434" s="2258"/>
      <c r="AB434" s="2260"/>
      <c r="AC434" s="72">
        <f>IF(M434=M433,0,IF(M434=M432,0,1))</f>
        <v>0</v>
      </c>
      <c r="AD434" s="72" t="s">
        <v>272</v>
      </c>
      <c r="AE434" s="72" t="str">
        <f t="shared" si="20"/>
        <v>?</v>
      </c>
      <c r="AF434" s="434">
        <f t="shared" si="22"/>
        <v>0</v>
      </c>
      <c r="AG434" s="72">
        <f>IF(K434=K433,0,IF(K434=K432,0,1))</f>
        <v>0</v>
      </c>
    </row>
    <row r="435" spans="1:33" ht="12.95" customHeight="1" thickTop="1" thickBot="1">
      <c r="A435" s="2231"/>
      <c r="B435" s="2235"/>
      <c r="C435" s="2238"/>
      <c r="D435" s="2235"/>
      <c r="E435" s="2270"/>
      <c r="F435" s="2241"/>
      <c r="G435" s="2244"/>
      <c r="H435" s="2261"/>
      <c r="I435" s="2241"/>
      <c r="J435" s="2241"/>
      <c r="K435" s="1270"/>
      <c r="L435" s="622"/>
      <c r="M435" s="1271"/>
      <c r="N435" s="1272"/>
      <c r="O435" s="1272"/>
      <c r="P435" s="1273"/>
      <c r="Q435" s="1273"/>
      <c r="R435" s="1273"/>
      <c r="S435" s="1273"/>
      <c r="T435" s="1273"/>
      <c r="U435" s="1273"/>
      <c r="V435" s="1272"/>
      <c r="W435" s="2247"/>
      <c r="X435" s="2247"/>
      <c r="Y435" s="2273"/>
      <c r="Z435" s="2265"/>
      <c r="AA435" s="2258"/>
      <c r="AB435" s="2260"/>
      <c r="AC435" s="72">
        <f>IF(M435=M434,0,IF(M435=M433,0,IF(M435=M432,0,1)))</f>
        <v>0</v>
      </c>
      <c r="AD435" s="72" t="s">
        <v>272</v>
      </c>
      <c r="AE435" s="72" t="str">
        <f t="shared" si="20"/>
        <v>?</v>
      </c>
      <c r="AF435" s="434">
        <f t="shared" si="22"/>
        <v>0</v>
      </c>
      <c r="AG435" s="72">
        <f>IF(K435=K434,0,IF(K435=K433,0,IF(K435=K432,0,1)))</f>
        <v>0</v>
      </c>
    </row>
    <row r="436" spans="1:33" ht="12.95" customHeight="1" thickTop="1" thickBot="1">
      <c r="A436" s="2231"/>
      <c r="B436" s="2235"/>
      <c r="C436" s="2238"/>
      <c r="D436" s="2235"/>
      <c r="E436" s="2270"/>
      <c r="F436" s="2241"/>
      <c r="G436" s="2244"/>
      <c r="H436" s="2261"/>
      <c r="I436" s="2241"/>
      <c r="J436" s="2241"/>
      <c r="K436" s="1270"/>
      <c r="L436" s="622"/>
      <c r="M436" s="1271"/>
      <c r="N436" s="1272"/>
      <c r="O436" s="1272"/>
      <c r="P436" s="1273"/>
      <c r="Q436" s="1273"/>
      <c r="R436" s="1273"/>
      <c r="S436" s="1273"/>
      <c r="T436" s="1273"/>
      <c r="U436" s="1273"/>
      <c r="V436" s="1272"/>
      <c r="W436" s="2247"/>
      <c r="X436" s="2247"/>
      <c r="Y436" s="2273"/>
      <c r="Z436" s="2265"/>
      <c r="AA436" s="2258"/>
      <c r="AB436" s="2260"/>
      <c r="AC436" s="72">
        <f>IF(M436=M435,0,IF(M436=M434,0,IF(M436=M433,0,IF(M436=M432,0,1))))</f>
        <v>0</v>
      </c>
      <c r="AD436" s="72" t="s">
        <v>272</v>
      </c>
      <c r="AE436" s="72" t="str">
        <f t="shared" si="20"/>
        <v>?</v>
      </c>
      <c r="AF436" s="434">
        <f t="shared" si="22"/>
        <v>0</v>
      </c>
      <c r="AG436" s="72">
        <f>IF(K436=K435,0,IF(K436=K434,0,IF(K436=K433,0,IF(K436=K432,0,1))))</f>
        <v>0</v>
      </c>
    </row>
    <row r="437" spans="1:33" ht="12.95" customHeight="1" thickTop="1" thickBot="1">
      <c r="A437" s="2231"/>
      <c r="B437" s="2235"/>
      <c r="C437" s="2238"/>
      <c r="D437" s="2235"/>
      <c r="E437" s="2270"/>
      <c r="F437" s="2241"/>
      <c r="G437" s="2244"/>
      <c r="H437" s="2261"/>
      <c r="I437" s="2241"/>
      <c r="J437" s="2241"/>
      <c r="K437" s="1270"/>
      <c r="L437" s="622"/>
      <c r="M437" s="1271"/>
      <c r="N437" s="1272"/>
      <c r="O437" s="1272"/>
      <c r="P437" s="1273"/>
      <c r="Q437" s="1273"/>
      <c r="R437" s="1273"/>
      <c r="S437" s="1273"/>
      <c r="T437" s="1273"/>
      <c r="U437" s="1273"/>
      <c r="V437" s="1272"/>
      <c r="W437" s="2247"/>
      <c r="X437" s="2247"/>
      <c r="Y437" s="2273"/>
      <c r="Z437" s="2265"/>
      <c r="AA437" s="2258"/>
      <c r="AB437" s="2260"/>
      <c r="AC437" s="72">
        <f>IF(M437=M436,0,IF(M437=M435,0,IF(M437=M434,0,IF(M437=M433,0,IF(M437=M432,0,1)))))</f>
        <v>0</v>
      </c>
      <c r="AD437" s="72" t="s">
        <v>272</v>
      </c>
      <c r="AE437" s="72" t="str">
        <f t="shared" si="20"/>
        <v>?</v>
      </c>
      <c r="AF437" s="434">
        <f t="shared" si="22"/>
        <v>0</v>
      </c>
      <c r="AG437" s="72">
        <f>IF(K437=K436,0,IF(K437=K435,0,IF(K437=K434,0,IF(K437=K433,0,IF(K437=K432,0,1)))))</f>
        <v>0</v>
      </c>
    </row>
    <row r="438" spans="1:33" ht="12.95" customHeight="1" thickTop="1" thickBot="1">
      <c r="A438" s="2231"/>
      <c r="B438" s="2235"/>
      <c r="C438" s="2238"/>
      <c r="D438" s="2235"/>
      <c r="E438" s="2270"/>
      <c r="F438" s="2241"/>
      <c r="G438" s="2244"/>
      <c r="H438" s="2261"/>
      <c r="I438" s="2241"/>
      <c r="J438" s="2241"/>
      <c r="K438" s="1270"/>
      <c r="L438" s="622"/>
      <c r="M438" s="1271"/>
      <c r="N438" s="1272"/>
      <c r="O438" s="1272"/>
      <c r="P438" s="1273"/>
      <c r="Q438" s="1273"/>
      <c r="R438" s="1273"/>
      <c r="S438" s="1273"/>
      <c r="T438" s="1273"/>
      <c r="U438" s="1273"/>
      <c r="V438" s="1272"/>
      <c r="W438" s="2247"/>
      <c r="X438" s="2247"/>
      <c r="Y438" s="2263" t="str">
        <f>IF(Y432&gt;9,"Błąd","")</f>
        <v/>
      </c>
      <c r="Z438" s="2265"/>
      <c r="AA438" s="2258"/>
      <c r="AB438" s="2260"/>
      <c r="AC438" s="72">
        <f>IF(M438=M437,0,IF(M438=M436,0,IF(M438=M435,0,IF(M438=M434,0,IF(M438=M433,0,IF(M438=M432,0,1))))))</f>
        <v>0</v>
      </c>
      <c r="AD438" s="72" t="s">
        <v>272</v>
      </c>
      <c r="AE438" s="72" t="str">
        <f t="shared" si="20"/>
        <v>?</v>
      </c>
      <c r="AF438" s="434">
        <f t="shared" si="22"/>
        <v>0</v>
      </c>
      <c r="AG438" s="72">
        <f>IF(K438=K437,0,IF(K438=K436,0,IF(K438=K435,0,IF(K438=K434,0,IF(K438=K433,0,IF(K438=K432,0,1))))))</f>
        <v>0</v>
      </c>
    </row>
    <row r="439" spans="1:33" ht="12.95" customHeight="1" thickTop="1" thickBot="1">
      <c r="A439" s="2231"/>
      <c r="B439" s="2235"/>
      <c r="C439" s="2238"/>
      <c r="D439" s="2235"/>
      <c r="E439" s="2270"/>
      <c r="F439" s="2241"/>
      <c r="G439" s="2244"/>
      <c r="H439" s="2261"/>
      <c r="I439" s="2241"/>
      <c r="J439" s="2241"/>
      <c r="K439" s="1270"/>
      <c r="L439" s="622"/>
      <c r="M439" s="1271"/>
      <c r="N439" s="1272"/>
      <c r="O439" s="1272"/>
      <c r="P439" s="1273"/>
      <c r="Q439" s="1273"/>
      <c r="R439" s="1273"/>
      <c r="S439" s="1273"/>
      <c r="T439" s="1273"/>
      <c r="U439" s="1273"/>
      <c r="V439" s="1272"/>
      <c r="W439" s="2247"/>
      <c r="X439" s="2247"/>
      <c r="Y439" s="2263"/>
      <c r="Z439" s="2265"/>
      <c r="AA439" s="2258"/>
      <c r="AB439" s="2260"/>
      <c r="AC439" s="72">
        <f>IF(M439=M438,0,IF(M439=M437,0,IF(M439=M436,0,IF(M439=M435,0,IF(M439=M434,0,IF(M439=M433,0,IF(M439=M432,0,1)))))))</f>
        <v>0</v>
      </c>
      <c r="AD439" s="72" t="s">
        <v>272</v>
      </c>
      <c r="AE439" s="72" t="str">
        <f t="shared" si="20"/>
        <v>?</v>
      </c>
      <c r="AF439" s="434">
        <f>AF436</f>
        <v>0</v>
      </c>
      <c r="AG439" s="72">
        <f>IF(K439=K438,0,IF(K439=K437,0,IF(K439=K436,0,IF(K439=K435,0,IF(K439=K434,0,IF(K439=K433,0,IF(K439=K432,0,1)))))))</f>
        <v>0</v>
      </c>
    </row>
    <row r="440" spans="1:33" ht="12.95" customHeight="1" thickTop="1" thickBot="1">
      <c r="A440" s="2231"/>
      <c r="B440" s="2235"/>
      <c r="C440" s="2238"/>
      <c r="D440" s="2235"/>
      <c r="E440" s="2270"/>
      <c r="F440" s="2241"/>
      <c r="G440" s="2244"/>
      <c r="H440" s="2261"/>
      <c r="I440" s="2241"/>
      <c r="J440" s="2241"/>
      <c r="K440" s="1270"/>
      <c r="L440" s="622"/>
      <c r="M440" s="1271"/>
      <c r="N440" s="1272"/>
      <c r="O440" s="1272"/>
      <c r="P440" s="1273"/>
      <c r="Q440" s="1273"/>
      <c r="R440" s="1273"/>
      <c r="S440" s="1273"/>
      <c r="T440" s="1273"/>
      <c r="U440" s="1273"/>
      <c r="V440" s="1272"/>
      <c r="W440" s="2247"/>
      <c r="X440" s="2247"/>
      <c r="Y440" s="2263"/>
      <c r="Z440" s="2265"/>
      <c r="AA440" s="2258"/>
      <c r="AB440" s="2260"/>
      <c r="AC440" s="72">
        <f>IF(M440=M439,0,IF(M440=M438,0,IF(M440=M437,0,IF(M440=M436,0,IF(M440=M435,0,IF(M440=M434,0,IF(M440=M433,0,IF(M440=31,0,1))))))))</f>
        <v>0</v>
      </c>
      <c r="AD440" s="72" t="s">
        <v>272</v>
      </c>
      <c r="AE440" s="72" t="str">
        <f t="shared" si="20"/>
        <v>?</v>
      </c>
      <c r="AF440" s="434">
        <f t="shared" si="22"/>
        <v>0</v>
      </c>
      <c r="AG440" s="72">
        <f>IF(K440=K439,0,IF(K440=K438,0,IF(K440=K437,0,IF(K440=K436,0,IF(K440=K435,0,IF(K440=K434,0,IF(K440=K433,0,IF(K440=K432,0,1))))))))</f>
        <v>0</v>
      </c>
    </row>
    <row r="441" spans="1:33" ht="12.95" customHeight="1" thickTop="1" thickBot="1">
      <c r="A441" s="2275"/>
      <c r="B441" s="2236"/>
      <c r="C441" s="2239"/>
      <c r="D441" s="2236"/>
      <c r="E441" s="2271"/>
      <c r="F441" s="2242"/>
      <c r="G441" s="2245"/>
      <c r="H441" s="2262"/>
      <c r="I441" s="2242"/>
      <c r="J441" s="2242"/>
      <c r="K441" s="1268"/>
      <c r="L441" s="409"/>
      <c r="M441" s="1269"/>
      <c r="N441" s="1274"/>
      <c r="O441" s="1274"/>
      <c r="P441" s="1275"/>
      <c r="Q441" s="1275"/>
      <c r="R441" s="1275"/>
      <c r="S441" s="1275"/>
      <c r="T441" s="1275"/>
      <c r="U441" s="1275"/>
      <c r="V441" s="1274"/>
      <c r="W441" s="2248"/>
      <c r="X441" s="2248"/>
      <c r="Y441" s="2264"/>
      <c r="Z441" s="2265"/>
      <c r="AA441" s="2259"/>
      <c r="AB441" s="2260"/>
      <c r="AC441" s="72">
        <f>IF(M441=M440,0,IF(M441=M439,0,IF(M441=M438,0,IF(M441=M437,0,IF(M441=M436,0,IF(M441=M435,0,IF(M441=M434,0,IF(M441=M433,0,IF(M441=M432,0,1)))))))))</f>
        <v>0</v>
      </c>
      <c r="AD441" s="72" t="s">
        <v>272</v>
      </c>
      <c r="AE441" s="72" t="str">
        <f t="shared" si="20"/>
        <v>?</v>
      </c>
      <c r="AF441" s="434">
        <f t="shared" si="22"/>
        <v>0</v>
      </c>
      <c r="AG441" s="72">
        <f>IF(K441=K440,0,IF(K441=K439,0,IF(K441=K438,0,IF(K441=K437,0,IF(K441=K436,0,IF(K441=K435,0,IF(K441=K434,0,IF(K441=K433,0,IF(K441=K432,0,1)))))))))</f>
        <v>0</v>
      </c>
    </row>
    <row r="442" spans="1:33" ht="12.95" customHeight="1" thickTop="1" thickBot="1">
      <c r="A442" s="2231"/>
      <c r="B442" s="2234"/>
      <c r="C442" s="2237"/>
      <c r="D442" s="2234"/>
      <c r="E442" s="2269"/>
      <c r="F442" s="2240"/>
      <c r="G442" s="2243"/>
      <c r="H442" s="2276" t="s">
        <v>755</v>
      </c>
      <c r="I442" s="2240"/>
      <c r="J442" s="2240"/>
      <c r="K442" s="295"/>
      <c r="L442" s="408"/>
      <c r="M442" s="508"/>
      <c r="N442" s="111"/>
      <c r="O442" s="111"/>
      <c r="P442" s="16"/>
      <c r="Q442" s="16"/>
      <c r="R442" s="16"/>
      <c r="S442" s="16"/>
      <c r="T442" s="16"/>
      <c r="U442" s="16"/>
      <c r="V442" s="111"/>
      <c r="W442" s="2246">
        <f>SUM(P442:V451)</f>
        <v>0</v>
      </c>
      <c r="X442" s="2246">
        <f>IF(W442&gt;0,18,0)</f>
        <v>0</v>
      </c>
      <c r="Y442" s="2272">
        <f>IF((W442-X442)&gt;=0,W442-X442,0)</f>
        <v>0</v>
      </c>
      <c r="Z442" s="2265">
        <f>IF(W442&lt;X442,W442,X442)/IF(X442=0,1,X442)</f>
        <v>0</v>
      </c>
      <c r="AA442" s="2257" t="str">
        <f>IF(Z442=1,"pe",IF(Z442&gt;0,"ne",""))</f>
        <v/>
      </c>
      <c r="AB442" s="2260"/>
      <c r="AC442" s="72">
        <v>1</v>
      </c>
      <c r="AD442" s="72" t="s">
        <v>272</v>
      </c>
      <c r="AE442" s="72" t="str">
        <f t="shared" si="20"/>
        <v>?</v>
      </c>
      <c r="AF442" s="434">
        <f>$C442</f>
        <v>0</v>
      </c>
      <c r="AG442" s="26">
        <v>1</v>
      </c>
    </row>
    <row r="443" spans="1:33" ht="12.95" customHeight="1" thickTop="1" thickBot="1">
      <c r="A443" s="2231"/>
      <c r="B443" s="2235"/>
      <c r="C443" s="2238"/>
      <c r="D443" s="2235"/>
      <c r="E443" s="2270"/>
      <c r="F443" s="2241"/>
      <c r="G443" s="2244"/>
      <c r="H443" s="2277"/>
      <c r="I443" s="2241"/>
      <c r="J443" s="2241"/>
      <c r="K443" s="1270"/>
      <c r="L443" s="622"/>
      <c r="M443" s="1271"/>
      <c r="N443" s="1272"/>
      <c r="O443" s="1272"/>
      <c r="P443" s="1273"/>
      <c r="Q443" s="1273"/>
      <c r="R443" s="1273"/>
      <c r="S443" s="1273"/>
      <c r="T443" s="1273"/>
      <c r="U443" s="1273"/>
      <c r="V443" s="1272"/>
      <c r="W443" s="2247"/>
      <c r="X443" s="2247"/>
      <c r="Y443" s="2273"/>
      <c r="Z443" s="2265"/>
      <c r="AA443" s="2258"/>
      <c r="AB443" s="2260"/>
      <c r="AC443" s="72">
        <f>IF(M443=M442,0,1)</f>
        <v>0</v>
      </c>
      <c r="AD443" s="72" t="s">
        <v>272</v>
      </c>
      <c r="AE443" s="72" t="str">
        <f t="shared" si="20"/>
        <v>?</v>
      </c>
      <c r="AF443" s="434">
        <f t="shared" si="21"/>
        <v>0</v>
      </c>
      <c r="AG443" s="72">
        <f>IF(K443=K442,0,1)</f>
        <v>0</v>
      </c>
    </row>
    <row r="444" spans="1:33" ht="12.95" customHeight="1" thickTop="1" thickBot="1">
      <c r="A444" s="2231"/>
      <c r="B444" s="2235"/>
      <c r="C444" s="2238"/>
      <c r="D444" s="2235"/>
      <c r="E444" s="2270"/>
      <c r="F444" s="2241"/>
      <c r="G444" s="2244"/>
      <c r="H444" s="2261"/>
      <c r="I444" s="2241"/>
      <c r="J444" s="2241"/>
      <c r="K444" s="1270"/>
      <c r="L444" s="622"/>
      <c r="M444" s="1271"/>
      <c r="N444" s="1272"/>
      <c r="O444" s="1272"/>
      <c r="P444" s="1273"/>
      <c r="Q444" s="1273"/>
      <c r="R444" s="1273"/>
      <c r="S444" s="1273"/>
      <c r="T444" s="1273"/>
      <c r="U444" s="1273"/>
      <c r="V444" s="1272"/>
      <c r="W444" s="2247"/>
      <c r="X444" s="2247"/>
      <c r="Y444" s="2273"/>
      <c r="Z444" s="2265"/>
      <c r="AA444" s="2258"/>
      <c r="AB444" s="2260"/>
      <c r="AC444" s="72">
        <f>IF(M444=M443,0,IF(M444=M442,0,1))</f>
        <v>0</v>
      </c>
      <c r="AD444" s="72" t="s">
        <v>272</v>
      </c>
      <c r="AE444" s="72" t="str">
        <f t="shared" si="20"/>
        <v>?</v>
      </c>
      <c r="AF444" s="434">
        <f t="shared" si="21"/>
        <v>0</v>
      </c>
      <c r="AG444" s="72">
        <f>IF(K444=K443,0,IF(K444=K442,0,1))</f>
        <v>0</v>
      </c>
    </row>
    <row r="445" spans="1:33" ht="12.95" customHeight="1" thickTop="1" thickBot="1">
      <c r="A445" s="2231"/>
      <c r="B445" s="2235"/>
      <c r="C445" s="2238"/>
      <c r="D445" s="2235"/>
      <c r="E445" s="2270"/>
      <c r="F445" s="2241"/>
      <c r="G445" s="2244"/>
      <c r="H445" s="2261"/>
      <c r="I445" s="2241"/>
      <c r="J445" s="2241"/>
      <c r="K445" s="1270"/>
      <c r="L445" s="622"/>
      <c r="M445" s="1271"/>
      <c r="N445" s="1272"/>
      <c r="O445" s="1272"/>
      <c r="P445" s="1273"/>
      <c r="Q445" s="1273"/>
      <c r="R445" s="1273"/>
      <c r="S445" s="1273"/>
      <c r="T445" s="1273"/>
      <c r="U445" s="1273"/>
      <c r="V445" s="1272"/>
      <c r="W445" s="2247"/>
      <c r="X445" s="2247"/>
      <c r="Y445" s="2273"/>
      <c r="Z445" s="2265"/>
      <c r="AA445" s="2258"/>
      <c r="AB445" s="2260"/>
      <c r="AC445" s="72">
        <f>IF(M445=M444,0,IF(M445=M443,0,IF(M445=M442,0,1)))</f>
        <v>0</v>
      </c>
      <c r="AD445" s="72" t="s">
        <v>272</v>
      </c>
      <c r="AE445" s="72" t="str">
        <f t="shared" si="20"/>
        <v>?</v>
      </c>
      <c r="AF445" s="434">
        <f t="shared" si="21"/>
        <v>0</v>
      </c>
      <c r="AG445" s="72">
        <f>IF(K445=K444,0,IF(K445=K443,0,IF(K445=K442,0,1)))</f>
        <v>0</v>
      </c>
    </row>
    <row r="446" spans="1:33" ht="12.95" customHeight="1" thickTop="1" thickBot="1">
      <c r="A446" s="2231"/>
      <c r="B446" s="2235"/>
      <c r="C446" s="2238"/>
      <c r="D446" s="2235"/>
      <c r="E446" s="2270"/>
      <c r="F446" s="2241"/>
      <c r="G446" s="2244"/>
      <c r="H446" s="2261"/>
      <c r="I446" s="2241"/>
      <c r="J446" s="2241"/>
      <c r="K446" s="1270"/>
      <c r="L446" s="622"/>
      <c r="M446" s="1271"/>
      <c r="N446" s="1272"/>
      <c r="O446" s="1272"/>
      <c r="P446" s="1273"/>
      <c r="Q446" s="1273"/>
      <c r="R446" s="1273"/>
      <c r="S446" s="1273"/>
      <c r="T446" s="1273"/>
      <c r="U446" s="1273"/>
      <c r="V446" s="1272"/>
      <c r="W446" s="2247"/>
      <c r="X446" s="2247"/>
      <c r="Y446" s="2273"/>
      <c r="Z446" s="2265"/>
      <c r="AA446" s="2258"/>
      <c r="AB446" s="2260"/>
      <c r="AC446" s="72">
        <f>IF(M446=M445,0,IF(M446=M444,0,IF(M446=M443,0,IF(M446=M442,0,1))))</f>
        <v>0</v>
      </c>
      <c r="AD446" s="72" t="s">
        <v>272</v>
      </c>
      <c r="AE446" s="72" t="str">
        <f t="shared" si="20"/>
        <v>?</v>
      </c>
      <c r="AF446" s="434">
        <f t="shared" si="21"/>
        <v>0</v>
      </c>
      <c r="AG446" s="72">
        <f>IF(K446=K445,0,IF(K446=K444,0,IF(K446=K443,0,IF(K446=K442,0,1))))</f>
        <v>0</v>
      </c>
    </row>
    <row r="447" spans="1:33" ht="12.95" customHeight="1" thickTop="1" thickBot="1">
      <c r="A447" s="2231"/>
      <c r="B447" s="2235"/>
      <c r="C447" s="2238"/>
      <c r="D447" s="2235"/>
      <c r="E447" s="2270"/>
      <c r="F447" s="2241"/>
      <c r="G447" s="2244"/>
      <c r="H447" s="2261"/>
      <c r="I447" s="2241"/>
      <c r="J447" s="2241"/>
      <c r="K447" s="1270"/>
      <c r="L447" s="622"/>
      <c r="M447" s="1271"/>
      <c r="N447" s="1272"/>
      <c r="O447" s="1272"/>
      <c r="P447" s="1273"/>
      <c r="Q447" s="1273"/>
      <c r="R447" s="1273"/>
      <c r="S447" s="1273"/>
      <c r="T447" s="1273"/>
      <c r="U447" s="1273"/>
      <c r="V447" s="1272"/>
      <c r="W447" s="2247"/>
      <c r="X447" s="2247"/>
      <c r="Y447" s="2273"/>
      <c r="Z447" s="2265"/>
      <c r="AA447" s="2258"/>
      <c r="AB447" s="2260"/>
      <c r="AC447" s="72">
        <f>IF(M447=M446,0,IF(M447=M445,0,IF(M447=M444,0,IF(M447=M443,0,IF(M447=M442,0,1)))))</f>
        <v>0</v>
      </c>
      <c r="AD447" s="72" t="s">
        <v>272</v>
      </c>
      <c r="AE447" s="72" t="str">
        <f t="shared" si="20"/>
        <v>?</v>
      </c>
      <c r="AF447" s="434">
        <f t="shared" si="21"/>
        <v>0</v>
      </c>
      <c r="AG447" s="72">
        <f>IF(K447=K446,0,IF(K447=K445,0,IF(K447=K444,0,IF(K447=K443,0,IF(K447=K442,0,1)))))</f>
        <v>0</v>
      </c>
    </row>
    <row r="448" spans="1:33" ht="12.95" customHeight="1" thickTop="1" thickBot="1">
      <c r="A448" s="2231"/>
      <c r="B448" s="2235"/>
      <c r="C448" s="2238"/>
      <c r="D448" s="2235"/>
      <c r="E448" s="2270"/>
      <c r="F448" s="2241"/>
      <c r="G448" s="2244"/>
      <c r="H448" s="2261"/>
      <c r="I448" s="2241"/>
      <c r="J448" s="2241"/>
      <c r="K448" s="1270"/>
      <c r="L448" s="622"/>
      <c r="M448" s="1271"/>
      <c r="N448" s="1272"/>
      <c r="O448" s="1272"/>
      <c r="P448" s="1273"/>
      <c r="Q448" s="1273"/>
      <c r="R448" s="1273"/>
      <c r="S448" s="1273"/>
      <c r="T448" s="1273"/>
      <c r="U448" s="1273"/>
      <c r="V448" s="1272"/>
      <c r="W448" s="2247"/>
      <c r="X448" s="2247"/>
      <c r="Y448" s="2263" t="str">
        <f>IF(Y442&gt;9,"Błąd","")</f>
        <v/>
      </c>
      <c r="Z448" s="2265"/>
      <c r="AA448" s="2258"/>
      <c r="AB448" s="2260"/>
      <c r="AC448" s="72">
        <f>IF(M448=M447,0,IF(M448=M446,0,IF(M448=M445,0,IF(M448=M444,0,IF(M448=M443,0,IF(M448=M442,0,1))))))</f>
        <v>0</v>
      </c>
      <c r="AD448" s="72" t="s">
        <v>272</v>
      </c>
      <c r="AE448" s="72" t="str">
        <f t="shared" si="20"/>
        <v>?</v>
      </c>
      <c r="AF448" s="434">
        <f t="shared" si="21"/>
        <v>0</v>
      </c>
      <c r="AG448" s="72">
        <f>IF(K448=K447,0,IF(K448=K446,0,IF(K448=K445,0,IF(K448=K444,0,IF(K448=K443,0,IF(K448=K442,0,1))))))</f>
        <v>0</v>
      </c>
    </row>
    <row r="449" spans="1:33" ht="12.95" customHeight="1" thickTop="1" thickBot="1">
      <c r="A449" s="2231"/>
      <c r="B449" s="2235"/>
      <c r="C449" s="2238"/>
      <c r="D449" s="2235"/>
      <c r="E449" s="2270"/>
      <c r="F449" s="2241"/>
      <c r="G449" s="2244"/>
      <c r="H449" s="2261"/>
      <c r="I449" s="2241"/>
      <c r="J449" s="2241"/>
      <c r="K449" s="1270"/>
      <c r="L449" s="622"/>
      <c r="M449" s="1271"/>
      <c r="N449" s="1272"/>
      <c r="O449" s="1272"/>
      <c r="P449" s="1273"/>
      <c r="Q449" s="1273"/>
      <c r="R449" s="1273"/>
      <c r="S449" s="1273"/>
      <c r="T449" s="1273"/>
      <c r="U449" s="1273"/>
      <c r="V449" s="1272"/>
      <c r="W449" s="2247"/>
      <c r="X449" s="2247"/>
      <c r="Y449" s="2263"/>
      <c r="Z449" s="2265"/>
      <c r="AA449" s="2258"/>
      <c r="AB449" s="2260"/>
      <c r="AC449" s="72">
        <f>IF(M449=M448,0,IF(M449=M447,0,IF(M449=M446,0,IF(M449=M445,0,IF(M449=M444,0,IF(M449=M443,0,IF(M449=M442,0,1)))))))</f>
        <v>0</v>
      </c>
      <c r="AD449" s="72" t="s">
        <v>272</v>
      </c>
      <c r="AE449" s="72" t="str">
        <f t="shared" si="20"/>
        <v>?</v>
      </c>
      <c r="AF449" s="434">
        <f>AF446</f>
        <v>0</v>
      </c>
      <c r="AG449" s="72">
        <f>IF(K449=K448,0,IF(K449=K447,0,IF(K449=K446,0,IF(K449=K445,0,IF(K449=K444,0,IF(K449=K443,0,IF(K449=K442,0,1)))))))</f>
        <v>0</v>
      </c>
    </row>
    <row r="450" spans="1:33" ht="12.95" customHeight="1" thickTop="1" thickBot="1">
      <c r="A450" s="2231"/>
      <c r="B450" s="2235"/>
      <c r="C450" s="2238"/>
      <c r="D450" s="2235"/>
      <c r="E450" s="2270"/>
      <c r="F450" s="2241"/>
      <c r="G450" s="2244"/>
      <c r="H450" s="2261"/>
      <c r="I450" s="2241"/>
      <c r="J450" s="2241"/>
      <c r="K450" s="1270"/>
      <c r="L450" s="622"/>
      <c r="M450" s="1271"/>
      <c r="N450" s="1272"/>
      <c r="O450" s="1272"/>
      <c r="P450" s="1273"/>
      <c r="Q450" s="1273"/>
      <c r="R450" s="1273"/>
      <c r="S450" s="1273"/>
      <c r="T450" s="1273"/>
      <c r="U450" s="1273"/>
      <c r="V450" s="1272"/>
      <c r="W450" s="2247"/>
      <c r="X450" s="2247"/>
      <c r="Y450" s="2263"/>
      <c r="Z450" s="2265"/>
      <c r="AA450" s="2258"/>
      <c r="AB450" s="2260"/>
      <c r="AC450" s="72">
        <f>IF(M450=M449,0,IF(M450=M448,0,IF(M450=M447,0,IF(M450=M446,0,IF(M450=M445,0,IF(M450=M444,0,IF(M450=M443,0,IF(M450=31,0,1))))))))</f>
        <v>0</v>
      </c>
      <c r="AD450" s="72" t="s">
        <v>272</v>
      </c>
      <c r="AE450" s="72" t="str">
        <f t="shared" si="20"/>
        <v>?</v>
      </c>
      <c r="AF450" s="434">
        <f t="shared" si="21"/>
        <v>0</v>
      </c>
      <c r="AG450" s="72">
        <f>IF(K450=K449,0,IF(K450=K448,0,IF(K450=K447,0,IF(K450=K446,0,IF(K450=K445,0,IF(K450=K444,0,IF(K450=K443,0,IF(K450=K442,0,1))))))))</f>
        <v>0</v>
      </c>
    </row>
    <row r="451" spans="1:33" ht="12.95" customHeight="1" thickTop="1" thickBot="1">
      <c r="A451" s="2231"/>
      <c r="B451" s="2236"/>
      <c r="C451" s="2239"/>
      <c r="D451" s="2236"/>
      <c r="E451" s="2271"/>
      <c r="F451" s="2242"/>
      <c r="G451" s="2245"/>
      <c r="H451" s="2262"/>
      <c r="I451" s="2242"/>
      <c r="J451" s="2242"/>
      <c r="K451" s="1268"/>
      <c r="L451" s="410"/>
      <c r="M451" s="1269"/>
      <c r="N451" s="1274"/>
      <c r="O451" s="1274"/>
      <c r="P451" s="1275"/>
      <c r="Q451" s="1275"/>
      <c r="R451" s="1275"/>
      <c r="S451" s="1275"/>
      <c r="T451" s="1275"/>
      <c r="U451" s="1275"/>
      <c r="V451" s="1274"/>
      <c r="W451" s="2248"/>
      <c r="X451" s="2248"/>
      <c r="Y451" s="2264"/>
      <c r="Z451" s="2265"/>
      <c r="AA451" s="2259"/>
      <c r="AB451" s="2260"/>
      <c r="AC451" s="72">
        <f>IF(M451=M450,0,IF(M451=M449,0,IF(M451=M448,0,IF(M451=M447,0,IF(M451=M446,0,IF(M451=M445,0,IF(M451=M444,0,IF(M451=M443,0,IF(M451=M442,0,1)))))))))</f>
        <v>0</v>
      </c>
      <c r="AD451" s="72" t="s">
        <v>272</v>
      </c>
      <c r="AE451" s="72" t="str">
        <f t="shared" si="20"/>
        <v>?</v>
      </c>
      <c r="AF451" s="434">
        <f t="shared" si="21"/>
        <v>0</v>
      </c>
      <c r="AG451" s="72">
        <f>IF(K451=K450,0,IF(K451=K449,0,IF(K451=K448,0,IF(K451=K447,0,IF(K451=K446,0,IF(K451=K445,0,IF(K451=K444,0,IF(K451=K443,0,IF(K451=K442,0,1)))))))))</f>
        <v>0</v>
      </c>
    </row>
    <row r="452" spans="1:33" ht="12.95" customHeight="1" thickTop="1" thickBot="1">
      <c r="A452" s="2231"/>
      <c r="B452" s="2234"/>
      <c r="C452" s="2237"/>
      <c r="D452" s="2234"/>
      <c r="E452" s="2269"/>
      <c r="F452" s="2240"/>
      <c r="G452" s="2243"/>
      <c r="H452" s="2276" t="s">
        <v>755</v>
      </c>
      <c r="I452" s="2240"/>
      <c r="J452" s="2240"/>
      <c r="K452" s="295"/>
      <c r="L452" s="408"/>
      <c r="M452" s="508"/>
      <c r="N452" s="111"/>
      <c r="O452" s="111"/>
      <c r="P452" s="16"/>
      <c r="Q452" s="16"/>
      <c r="R452" s="16"/>
      <c r="S452" s="16"/>
      <c r="T452" s="16"/>
      <c r="U452" s="16"/>
      <c r="V452" s="111"/>
      <c r="W452" s="2246">
        <f>SUM(P452:V461)</f>
        <v>0</v>
      </c>
      <c r="X452" s="2246">
        <f>IF(W452&gt;0,18,0)</f>
        <v>0</v>
      </c>
      <c r="Y452" s="2272">
        <f>IF((W452-X452)&gt;=0,W452-X452,0)</f>
        <v>0</v>
      </c>
      <c r="Z452" s="2265">
        <f>IF(W452&lt;X452,W452,X452)/IF(X452=0,1,X452)</f>
        <v>0</v>
      </c>
      <c r="AA452" s="2257" t="str">
        <f>IF(Z452=1,"pe",IF(Z452&gt;0,"ne",""))</f>
        <v/>
      </c>
      <c r="AB452" s="2260"/>
      <c r="AC452" s="72">
        <v>1</v>
      </c>
      <c r="AD452" s="72" t="s">
        <v>272</v>
      </c>
      <c r="AE452" s="72" t="str">
        <f t="shared" si="20"/>
        <v>?</v>
      </c>
      <c r="AF452" s="434">
        <f>$C452</f>
        <v>0</v>
      </c>
      <c r="AG452" s="26">
        <v>1</v>
      </c>
    </row>
    <row r="453" spans="1:33" ht="12.95" customHeight="1" thickTop="1" thickBot="1">
      <c r="A453" s="2231"/>
      <c r="B453" s="2235"/>
      <c r="C453" s="2238"/>
      <c r="D453" s="2235"/>
      <c r="E453" s="2270"/>
      <c r="F453" s="2241"/>
      <c r="G453" s="2244"/>
      <c r="H453" s="2277"/>
      <c r="I453" s="2241"/>
      <c r="J453" s="2241"/>
      <c r="K453" s="1270"/>
      <c r="L453" s="622"/>
      <c r="M453" s="1271"/>
      <c r="N453" s="1272"/>
      <c r="O453" s="1272"/>
      <c r="P453" s="1273"/>
      <c r="Q453" s="1273"/>
      <c r="R453" s="1273"/>
      <c r="S453" s="1273"/>
      <c r="T453" s="1273"/>
      <c r="U453" s="1273"/>
      <c r="V453" s="1272"/>
      <c r="W453" s="2247"/>
      <c r="X453" s="2247"/>
      <c r="Y453" s="2273"/>
      <c r="Z453" s="2265"/>
      <c r="AA453" s="2258"/>
      <c r="AB453" s="2260"/>
      <c r="AC453" s="72">
        <f>IF(M453=M452,0,1)</f>
        <v>0</v>
      </c>
      <c r="AD453" s="72" t="s">
        <v>272</v>
      </c>
      <c r="AE453" s="72" t="str">
        <f t="shared" si="20"/>
        <v>?</v>
      </c>
      <c r="AF453" s="434">
        <f t="shared" si="21"/>
        <v>0</v>
      </c>
      <c r="AG453" s="72">
        <f>IF(K453=K452,0,1)</f>
        <v>0</v>
      </c>
    </row>
    <row r="454" spans="1:33" ht="12.95" customHeight="1" thickTop="1" thickBot="1">
      <c r="A454" s="2231"/>
      <c r="B454" s="2235"/>
      <c r="C454" s="2238"/>
      <c r="D454" s="2235"/>
      <c r="E454" s="2270"/>
      <c r="F454" s="2241"/>
      <c r="G454" s="2244"/>
      <c r="H454" s="2261"/>
      <c r="I454" s="2241"/>
      <c r="J454" s="2241"/>
      <c r="K454" s="1270"/>
      <c r="L454" s="622"/>
      <c r="M454" s="1271"/>
      <c r="N454" s="1272"/>
      <c r="O454" s="1272"/>
      <c r="P454" s="1273"/>
      <c r="Q454" s="1273"/>
      <c r="R454" s="1273"/>
      <c r="S454" s="1273"/>
      <c r="T454" s="1273"/>
      <c r="U454" s="1273"/>
      <c r="V454" s="1272"/>
      <c r="W454" s="2247"/>
      <c r="X454" s="2247"/>
      <c r="Y454" s="2273"/>
      <c r="Z454" s="2265"/>
      <c r="AA454" s="2258"/>
      <c r="AB454" s="2260"/>
      <c r="AC454" s="72">
        <f>IF(M454=M453,0,IF(M454=M452,0,1))</f>
        <v>0</v>
      </c>
      <c r="AD454" s="72" t="s">
        <v>272</v>
      </c>
      <c r="AE454" s="72" t="str">
        <f t="shared" ref="AE454:AE571" si="23">$C$1</f>
        <v>?</v>
      </c>
      <c r="AF454" s="434">
        <f t="shared" si="21"/>
        <v>0</v>
      </c>
      <c r="AG454" s="72">
        <f>IF(K454=K453,0,IF(K454=K452,0,1))</f>
        <v>0</v>
      </c>
    </row>
    <row r="455" spans="1:33" ht="12.95" customHeight="1" thickTop="1" thickBot="1">
      <c r="A455" s="2231"/>
      <c r="B455" s="2235"/>
      <c r="C455" s="2238"/>
      <c r="D455" s="2235"/>
      <c r="E455" s="2270"/>
      <c r="F455" s="2241"/>
      <c r="G455" s="2244"/>
      <c r="H455" s="2261"/>
      <c r="I455" s="2241"/>
      <c r="J455" s="2241"/>
      <c r="K455" s="1270"/>
      <c r="L455" s="622"/>
      <c r="M455" s="1271"/>
      <c r="N455" s="1272"/>
      <c r="O455" s="1272"/>
      <c r="P455" s="1273"/>
      <c r="Q455" s="1273"/>
      <c r="R455" s="1273"/>
      <c r="S455" s="1273"/>
      <c r="T455" s="1273"/>
      <c r="U455" s="1273"/>
      <c r="V455" s="1272"/>
      <c r="W455" s="2247"/>
      <c r="X455" s="2247"/>
      <c r="Y455" s="2273"/>
      <c r="Z455" s="2265"/>
      <c r="AA455" s="2258"/>
      <c r="AB455" s="2260"/>
      <c r="AC455" s="72">
        <f>IF(M455=M454,0,IF(M455=M453,0,IF(M455=M452,0,1)))</f>
        <v>0</v>
      </c>
      <c r="AD455" s="72" t="s">
        <v>272</v>
      </c>
      <c r="AE455" s="72" t="str">
        <f t="shared" si="23"/>
        <v>?</v>
      </c>
      <c r="AF455" s="434">
        <f t="shared" si="21"/>
        <v>0</v>
      </c>
      <c r="AG455" s="72">
        <f>IF(K455=K454,0,IF(K455=K453,0,IF(K455=K452,0,1)))</f>
        <v>0</v>
      </c>
    </row>
    <row r="456" spans="1:33" ht="12.95" customHeight="1" thickTop="1" thickBot="1">
      <c r="A456" s="2231"/>
      <c r="B456" s="2235"/>
      <c r="C456" s="2238"/>
      <c r="D456" s="2235"/>
      <c r="E456" s="2270"/>
      <c r="F456" s="2241"/>
      <c r="G456" s="2244"/>
      <c r="H456" s="2261"/>
      <c r="I456" s="2241"/>
      <c r="J456" s="2241"/>
      <c r="K456" s="1270"/>
      <c r="L456" s="622"/>
      <c r="M456" s="1271"/>
      <c r="N456" s="1272"/>
      <c r="O456" s="1272"/>
      <c r="P456" s="1273"/>
      <c r="Q456" s="1273"/>
      <c r="R456" s="1273"/>
      <c r="S456" s="1273"/>
      <c r="T456" s="1273"/>
      <c r="U456" s="1273"/>
      <c r="V456" s="1272"/>
      <c r="W456" s="2247"/>
      <c r="X456" s="2247"/>
      <c r="Y456" s="2273"/>
      <c r="Z456" s="2265"/>
      <c r="AA456" s="2258"/>
      <c r="AB456" s="2260"/>
      <c r="AC456" s="72">
        <f>IF(M456=M455,0,IF(M456=M454,0,IF(M456=M453,0,IF(M456=M452,0,1))))</f>
        <v>0</v>
      </c>
      <c r="AD456" s="72" t="s">
        <v>272</v>
      </c>
      <c r="AE456" s="72" t="str">
        <f t="shared" si="23"/>
        <v>?</v>
      </c>
      <c r="AF456" s="434">
        <f t="shared" si="21"/>
        <v>0</v>
      </c>
      <c r="AG456" s="72">
        <f>IF(K456=K455,0,IF(K456=K454,0,IF(K456=K453,0,IF(K456=K452,0,1))))</f>
        <v>0</v>
      </c>
    </row>
    <row r="457" spans="1:33" ht="12.95" customHeight="1" thickTop="1" thickBot="1">
      <c r="A457" s="2231"/>
      <c r="B457" s="2235"/>
      <c r="C457" s="2238"/>
      <c r="D457" s="2235"/>
      <c r="E457" s="2270"/>
      <c r="F457" s="2241"/>
      <c r="G457" s="2244"/>
      <c r="H457" s="2261"/>
      <c r="I457" s="2241"/>
      <c r="J457" s="2241"/>
      <c r="K457" s="1270"/>
      <c r="L457" s="622"/>
      <c r="M457" s="1271"/>
      <c r="N457" s="1272"/>
      <c r="O457" s="1272"/>
      <c r="P457" s="1273"/>
      <c r="Q457" s="1273"/>
      <c r="R457" s="1273"/>
      <c r="S457" s="1273"/>
      <c r="T457" s="1273"/>
      <c r="U457" s="1273"/>
      <c r="V457" s="1272"/>
      <c r="W457" s="2247"/>
      <c r="X457" s="2247"/>
      <c r="Y457" s="2273"/>
      <c r="Z457" s="2265"/>
      <c r="AA457" s="2258"/>
      <c r="AB457" s="2260"/>
      <c r="AC457" s="72">
        <f>IF(M457=M456,0,IF(M457=M455,0,IF(M457=M454,0,IF(M457=M453,0,IF(M457=M452,0,1)))))</f>
        <v>0</v>
      </c>
      <c r="AD457" s="72" t="s">
        <v>272</v>
      </c>
      <c r="AE457" s="72" t="str">
        <f t="shared" si="23"/>
        <v>?</v>
      </c>
      <c r="AF457" s="434">
        <f t="shared" si="21"/>
        <v>0</v>
      </c>
      <c r="AG457" s="72">
        <f>IF(K457=K456,0,IF(K457=K455,0,IF(K457=K454,0,IF(K457=K453,0,IF(K457=K452,0,1)))))</f>
        <v>0</v>
      </c>
    </row>
    <row r="458" spans="1:33" ht="12.95" customHeight="1" thickTop="1" thickBot="1">
      <c r="A458" s="2231"/>
      <c r="B458" s="2235"/>
      <c r="C458" s="2238"/>
      <c r="D458" s="2235"/>
      <c r="E458" s="2270"/>
      <c r="F458" s="2241"/>
      <c r="G458" s="2244"/>
      <c r="H458" s="2261"/>
      <c r="I458" s="2241"/>
      <c r="J458" s="2241"/>
      <c r="K458" s="1270"/>
      <c r="L458" s="622"/>
      <c r="M458" s="1271"/>
      <c r="N458" s="1272"/>
      <c r="O458" s="1272"/>
      <c r="P458" s="1273"/>
      <c r="Q458" s="1273"/>
      <c r="R458" s="1273"/>
      <c r="S458" s="1273"/>
      <c r="T458" s="1273"/>
      <c r="U458" s="1273"/>
      <c r="V458" s="1272"/>
      <c r="W458" s="2247"/>
      <c r="X458" s="2247"/>
      <c r="Y458" s="2263" t="str">
        <f>IF(Y452&gt;9,"Błąd","")</f>
        <v/>
      </c>
      <c r="Z458" s="2265"/>
      <c r="AA458" s="2258"/>
      <c r="AB458" s="2260"/>
      <c r="AC458" s="72">
        <f>IF(M458=M457,0,IF(M458=M456,0,IF(M458=M455,0,IF(M458=M454,0,IF(M458=M453,0,IF(M458=M452,0,1))))))</f>
        <v>0</v>
      </c>
      <c r="AD458" s="72" t="s">
        <v>272</v>
      </c>
      <c r="AE458" s="72" t="str">
        <f t="shared" si="23"/>
        <v>?</v>
      </c>
      <c r="AF458" s="434">
        <f t="shared" si="21"/>
        <v>0</v>
      </c>
      <c r="AG458" s="72">
        <f>IF(K458=K457,0,IF(K458=K456,0,IF(K458=K455,0,IF(K458=K454,0,IF(K458=K453,0,IF(K458=K452,0,1))))))</f>
        <v>0</v>
      </c>
    </row>
    <row r="459" spans="1:33" ht="12.95" customHeight="1" thickTop="1" thickBot="1">
      <c r="A459" s="2231"/>
      <c r="B459" s="2235"/>
      <c r="C459" s="2238"/>
      <c r="D459" s="2235"/>
      <c r="E459" s="2270"/>
      <c r="F459" s="2241"/>
      <c r="G459" s="2244"/>
      <c r="H459" s="2261"/>
      <c r="I459" s="2241"/>
      <c r="J459" s="2241"/>
      <c r="K459" s="1270"/>
      <c r="L459" s="622"/>
      <c r="M459" s="1271"/>
      <c r="N459" s="1272"/>
      <c r="O459" s="1272"/>
      <c r="P459" s="1273"/>
      <c r="Q459" s="1273"/>
      <c r="R459" s="1273"/>
      <c r="S459" s="1273"/>
      <c r="T459" s="1273"/>
      <c r="U459" s="1273"/>
      <c r="V459" s="1272"/>
      <c r="W459" s="2247"/>
      <c r="X459" s="2247"/>
      <c r="Y459" s="2263"/>
      <c r="Z459" s="2265"/>
      <c r="AA459" s="2258"/>
      <c r="AB459" s="2260"/>
      <c r="AC459" s="72">
        <f>IF(M459=M458,0,IF(M459=M457,0,IF(M459=M456,0,IF(M459=M455,0,IF(M459=M454,0,IF(M459=M453,0,IF(M459=M452,0,1)))))))</f>
        <v>0</v>
      </c>
      <c r="AD459" s="72" t="s">
        <v>272</v>
      </c>
      <c r="AE459" s="72" t="str">
        <f t="shared" si="23"/>
        <v>?</v>
      </c>
      <c r="AF459" s="434">
        <f>AF456</f>
        <v>0</v>
      </c>
      <c r="AG459" s="72">
        <f>IF(K459=K458,0,IF(K459=K457,0,IF(K459=K456,0,IF(K459=K455,0,IF(K459=K454,0,IF(K459=K453,0,IF(K459=K452,0,1)))))))</f>
        <v>0</v>
      </c>
    </row>
    <row r="460" spans="1:33" ht="12.95" customHeight="1" thickTop="1" thickBot="1">
      <c r="A460" s="2231"/>
      <c r="B460" s="2235"/>
      <c r="C460" s="2238"/>
      <c r="D460" s="2235"/>
      <c r="E460" s="2270"/>
      <c r="F460" s="2241"/>
      <c r="G460" s="2244"/>
      <c r="H460" s="2261"/>
      <c r="I460" s="2241"/>
      <c r="J460" s="2241"/>
      <c r="K460" s="1270"/>
      <c r="L460" s="622"/>
      <c r="M460" s="1271"/>
      <c r="N460" s="1272"/>
      <c r="O460" s="1272"/>
      <c r="P460" s="1273"/>
      <c r="Q460" s="1273"/>
      <c r="R460" s="1273"/>
      <c r="S460" s="1273"/>
      <c r="T460" s="1273"/>
      <c r="U460" s="1273"/>
      <c r="V460" s="1272"/>
      <c r="W460" s="2247"/>
      <c r="X460" s="2247"/>
      <c r="Y460" s="2263"/>
      <c r="Z460" s="2265"/>
      <c r="AA460" s="2258"/>
      <c r="AB460" s="2260"/>
      <c r="AC460" s="72">
        <f>IF(M460=M459,0,IF(M460=M458,0,IF(M460=M457,0,IF(M460=M456,0,IF(M460=M455,0,IF(M460=M454,IF(M460=M453,0,IF(M460=31,0,1))))))))</f>
        <v>0</v>
      </c>
      <c r="AD460" s="72" t="s">
        <v>272</v>
      </c>
      <c r="AE460" s="72" t="str">
        <f t="shared" si="23"/>
        <v>?</v>
      </c>
      <c r="AF460" s="434">
        <f t="shared" si="21"/>
        <v>0</v>
      </c>
      <c r="AG460" s="72">
        <f>IF(K460=K459,0,IF(K460=K458,0,IF(K460=K457,0,IF(K460=K456,0,IF(K460=K455,0,IF(K460=K454,0,IF(K460=K453,0,IF(K460=K452,0,1))))))))</f>
        <v>0</v>
      </c>
    </row>
    <row r="461" spans="1:33" ht="12.95" customHeight="1" thickTop="1" thickBot="1">
      <c r="A461" s="2231"/>
      <c r="B461" s="2236"/>
      <c r="C461" s="2239"/>
      <c r="D461" s="2236"/>
      <c r="E461" s="2271"/>
      <c r="F461" s="2242"/>
      <c r="G461" s="2245"/>
      <c r="H461" s="2262"/>
      <c r="I461" s="2242"/>
      <c r="J461" s="2242"/>
      <c r="K461" s="1268"/>
      <c r="L461" s="410"/>
      <c r="M461" s="1269"/>
      <c r="N461" s="1274"/>
      <c r="O461" s="1274"/>
      <c r="P461" s="1275"/>
      <c r="Q461" s="1275"/>
      <c r="R461" s="1275"/>
      <c r="S461" s="1275"/>
      <c r="T461" s="1275"/>
      <c r="U461" s="1275"/>
      <c r="V461" s="1274"/>
      <c r="W461" s="2248"/>
      <c r="X461" s="2248"/>
      <c r="Y461" s="2264"/>
      <c r="Z461" s="2265"/>
      <c r="AA461" s="2259"/>
      <c r="AB461" s="2260"/>
      <c r="AC461" s="72">
        <f>IF(M461=M460,0,IF(M461=M459,0,IF(M461=M458,0,IF(M461=M457,0,IF(M461=M456,0,IF(M461=M455,0,IF(M461=M454,0,IF(M461=M453,0,IF(M461=M452,0,1)))))))))</f>
        <v>0</v>
      </c>
      <c r="AD461" s="72" t="s">
        <v>272</v>
      </c>
      <c r="AE461" s="72" t="str">
        <f t="shared" si="23"/>
        <v>?</v>
      </c>
      <c r="AF461" s="434">
        <f t="shared" si="21"/>
        <v>0</v>
      </c>
      <c r="AG461" s="72">
        <f>IF(K461=K460,0,IF(K461=K459,0,IF(K461=K458,0,IF(K461=K457,0,IF(K461=K456,0,IF(K461=K455,0,IF(K461=K454,0,IF(K461=K453,0,IF(K461=K452,0,1)))))))))</f>
        <v>0</v>
      </c>
    </row>
    <row r="462" spans="1:33" ht="12.95" customHeight="1" thickTop="1" thickBot="1">
      <c r="A462" s="2231"/>
      <c r="B462" s="2234"/>
      <c r="C462" s="2237"/>
      <c r="D462" s="2234"/>
      <c r="E462" s="2269"/>
      <c r="F462" s="2240"/>
      <c r="G462" s="2243"/>
      <c r="H462" s="2276" t="s">
        <v>755</v>
      </c>
      <c r="I462" s="2240"/>
      <c r="J462" s="2240"/>
      <c r="K462" s="295"/>
      <c r="L462" s="408"/>
      <c r="M462" s="508"/>
      <c r="N462" s="111"/>
      <c r="O462" s="111"/>
      <c r="P462" s="16"/>
      <c r="Q462" s="16"/>
      <c r="R462" s="16"/>
      <c r="S462" s="16"/>
      <c r="T462" s="16"/>
      <c r="U462" s="16"/>
      <c r="V462" s="111"/>
      <c r="W462" s="2246">
        <f>SUM(P462:V471)</f>
        <v>0</v>
      </c>
      <c r="X462" s="2246">
        <f>IF(W462&gt;0,18,0)</f>
        <v>0</v>
      </c>
      <c r="Y462" s="2272">
        <f>IF((W462-X462)&gt;=0,W462-X462,0)</f>
        <v>0</v>
      </c>
      <c r="Z462" s="2254">
        <f>IF(W462&lt;X462,W462,X462)/IF(X462=0,1,X462)</f>
        <v>0</v>
      </c>
      <c r="AA462" s="2257" t="str">
        <f>IF(Z462=1,"pe",IF(Z462&gt;0,"ne",""))</f>
        <v/>
      </c>
      <c r="AB462" s="2278"/>
      <c r="AC462" s="72">
        <v>1</v>
      </c>
      <c r="AD462" s="72" t="s">
        <v>272</v>
      </c>
      <c r="AE462" s="72" t="str">
        <f t="shared" si="23"/>
        <v>?</v>
      </c>
      <c r="AF462" s="434">
        <f>$C462</f>
        <v>0</v>
      </c>
      <c r="AG462" s="26">
        <v>1</v>
      </c>
    </row>
    <row r="463" spans="1:33" ht="12.95" customHeight="1" thickTop="1" thickBot="1">
      <c r="A463" s="2231"/>
      <c r="B463" s="2235"/>
      <c r="C463" s="2238"/>
      <c r="D463" s="2235"/>
      <c r="E463" s="2270"/>
      <c r="F463" s="2241"/>
      <c r="G463" s="2244"/>
      <c r="H463" s="2277"/>
      <c r="I463" s="2241"/>
      <c r="J463" s="2241"/>
      <c r="K463" s="1270"/>
      <c r="L463" s="622"/>
      <c r="M463" s="1271"/>
      <c r="N463" s="1272"/>
      <c r="O463" s="1272"/>
      <c r="P463" s="1273"/>
      <c r="Q463" s="1273"/>
      <c r="R463" s="1273"/>
      <c r="S463" s="1273"/>
      <c r="T463" s="1273"/>
      <c r="U463" s="1273"/>
      <c r="V463" s="1272"/>
      <c r="W463" s="2247"/>
      <c r="X463" s="2247"/>
      <c r="Y463" s="2273"/>
      <c r="Z463" s="2255"/>
      <c r="AA463" s="2258"/>
      <c r="AB463" s="2285"/>
      <c r="AC463" s="72">
        <f>IF(M463=M462,0,1)</f>
        <v>0</v>
      </c>
      <c r="AD463" s="72" t="s">
        <v>272</v>
      </c>
      <c r="AE463" s="72" t="str">
        <f t="shared" si="23"/>
        <v>?</v>
      </c>
      <c r="AF463" s="434">
        <f t="shared" si="21"/>
        <v>0</v>
      </c>
      <c r="AG463" s="72">
        <f>IF(K463=K462,0,1)</f>
        <v>0</v>
      </c>
    </row>
    <row r="464" spans="1:33" ht="12.95" customHeight="1" thickTop="1" thickBot="1">
      <c r="A464" s="2231"/>
      <c r="B464" s="2235"/>
      <c r="C464" s="2238"/>
      <c r="D464" s="2235"/>
      <c r="E464" s="2270"/>
      <c r="F464" s="2241"/>
      <c r="G464" s="2244"/>
      <c r="H464" s="2261"/>
      <c r="I464" s="2241"/>
      <c r="J464" s="2241"/>
      <c r="K464" s="1270"/>
      <c r="L464" s="622"/>
      <c r="M464" s="1271"/>
      <c r="N464" s="1272"/>
      <c r="O464" s="1272"/>
      <c r="P464" s="1273"/>
      <c r="Q464" s="1273"/>
      <c r="R464" s="1273"/>
      <c r="S464" s="1273"/>
      <c r="T464" s="1273"/>
      <c r="U464" s="1273"/>
      <c r="V464" s="1272"/>
      <c r="W464" s="2247"/>
      <c r="X464" s="2247"/>
      <c r="Y464" s="2273"/>
      <c r="Z464" s="2255"/>
      <c r="AA464" s="2258"/>
      <c r="AB464" s="2285"/>
      <c r="AC464" s="72">
        <f>IF(M464=M463,0,IF(M464=M462,0,1))</f>
        <v>0</v>
      </c>
      <c r="AD464" s="72" t="s">
        <v>272</v>
      </c>
      <c r="AE464" s="72" t="str">
        <f t="shared" si="23"/>
        <v>?</v>
      </c>
      <c r="AF464" s="434">
        <f t="shared" si="21"/>
        <v>0</v>
      </c>
      <c r="AG464" s="72">
        <f>IF(K464=K463,0,IF(K464=K462,0,1))</f>
        <v>0</v>
      </c>
    </row>
    <row r="465" spans="1:33" ht="12.95" customHeight="1" thickTop="1" thickBot="1">
      <c r="A465" s="2231"/>
      <c r="B465" s="2235"/>
      <c r="C465" s="2238"/>
      <c r="D465" s="2235"/>
      <c r="E465" s="2270"/>
      <c r="F465" s="2241"/>
      <c r="G465" s="2244"/>
      <c r="H465" s="2261"/>
      <c r="I465" s="2241"/>
      <c r="J465" s="2241"/>
      <c r="K465" s="1270"/>
      <c r="L465" s="622"/>
      <c r="M465" s="1271"/>
      <c r="N465" s="1272"/>
      <c r="O465" s="1272"/>
      <c r="P465" s="1273"/>
      <c r="Q465" s="1273"/>
      <c r="R465" s="1273"/>
      <c r="S465" s="1273"/>
      <c r="T465" s="1273"/>
      <c r="U465" s="1273"/>
      <c r="V465" s="1272"/>
      <c r="W465" s="2247"/>
      <c r="X465" s="2247"/>
      <c r="Y465" s="2273"/>
      <c r="Z465" s="2255"/>
      <c r="AA465" s="2258"/>
      <c r="AB465" s="2285"/>
      <c r="AC465" s="72">
        <f>IF(M465=M464,0,IF(M465=M463,0,IF(M465=M462,0,1)))</f>
        <v>0</v>
      </c>
      <c r="AD465" s="72" t="s">
        <v>272</v>
      </c>
      <c r="AE465" s="72" t="str">
        <f t="shared" si="23"/>
        <v>?</v>
      </c>
      <c r="AF465" s="434">
        <f t="shared" si="21"/>
        <v>0</v>
      </c>
      <c r="AG465" s="72">
        <f>IF(K465=K464,0,IF(K465=K463,0,IF(K465=K462,0,1)))</f>
        <v>0</v>
      </c>
    </row>
    <row r="466" spans="1:33" ht="12.95" customHeight="1" thickTop="1" thickBot="1">
      <c r="A466" s="2231"/>
      <c r="B466" s="2235"/>
      <c r="C466" s="2238"/>
      <c r="D466" s="2235"/>
      <c r="E466" s="2270"/>
      <c r="F466" s="2241"/>
      <c r="G466" s="2244"/>
      <c r="H466" s="2261"/>
      <c r="I466" s="2241"/>
      <c r="J466" s="2241"/>
      <c r="K466" s="1270"/>
      <c r="L466" s="622"/>
      <c r="M466" s="1271"/>
      <c r="N466" s="1272"/>
      <c r="O466" s="1272"/>
      <c r="P466" s="1273"/>
      <c r="Q466" s="1273"/>
      <c r="R466" s="1273"/>
      <c r="S466" s="1273"/>
      <c r="T466" s="1273"/>
      <c r="U466" s="1273"/>
      <c r="V466" s="1272"/>
      <c r="W466" s="2247"/>
      <c r="X466" s="2247"/>
      <c r="Y466" s="2273"/>
      <c r="Z466" s="2255"/>
      <c r="AA466" s="2258"/>
      <c r="AB466" s="2285"/>
      <c r="AC466" s="72">
        <f>IF(M466=M465,0,IF(M466=M464,0,IF(M466=M463,0,IF(M466=M462,0,1))))</f>
        <v>0</v>
      </c>
      <c r="AD466" s="72" t="s">
        <v>272</v>
      </c>
      <c r="AE466" s="72" t="str">
        <f t="shared" si="23"/>
        <v>?</v>
      </c>
      <c r="AF466" s="434">
        <f t="shared" si="21"/>
        <v>0</v>
      </c>
      <c r="AG466" s="72">
        <f>IF(K466=K465,0,IF(K466=K464,0,IF(K466=K463,0,IF(K466=K462,0,1))))</f>
        <v>0</v>
      </c>
    </row>
    <row r="467" spans="1:33" ht="12.95" customHeight="1" thickTop="1" thickBot="1">
      <c r="A467" s="2231"/>
      <c r="B467" s="2235"/>
      <c r="C467" s="2238"/>
      <c r="D467" s="2235"/>
      <c r="E467" s="2270"/>
      <c r="F467" s="2241"/>
      <c r="G467" s="2244"/>
      <c r="H467" s="2261"/>
      <c r="I467" s="2241"/>
      <c r="J467" s="2241"/>
      <c r="K467" s="1270"/>
      <c r="L467" s="622"/>
      <c r="M467" s="1271"/>
      <c r="N467" s="1272"/>
      <c r="O467" s="1272"/>
      <c r="P467" s="1273"/>
      <c r="Q467" s="1273"/>
      <c r="R467" s="1273"/>
      <c r="S467" s="1273"/>
      <c r="T467" s="1273"/>
      <c r="U467" s="1273"/>
      <c r="V467" s="1272"/>
      <c r="W467" s="2247"/>
      <c r="X467" s="2247"/>
      <c r="Y467" s="2273"/>
      <c r="Z467" s="2255"/>
      <c r="AA467" s="2258"/>
      <c r="AB467" s="2285"/>
      <c r="AC467" s="72">
        <f>IF(M467=M466,0,IF(M467=M465,0,IF(M467=M464,0,IF(M467=M463,0,IF(M467=M462,0,1)))))</f>
        <v>0</v>
      </c>
      <c r="AD467" s="72" t="s">
        <v>272</v>
      </c>
      <c r="AE467" s="72" t="str">
        <f t="shared" si="23"/>
        <v>?</v>
      </c>
      <c r="AF467" s="434">
        <f t="shared" si="21"/>
        <v>0</v>
      </c>
      <c r="AG467" s="72">
        <f>IF(K467=K466,0,IF(K467=K465,0,IF(K467=K464,0,IF(K467=K463,0,IF(K467=K462,0,1)))))</f>
        <v>0</v>
      </c>
    </row>
    <row r="468" spans="1:33" ht="12.95" customHeight="1" thickTop="1" thickBot="1">
      <c r="A468" s="2231"/>
      <c r="B468" s="2235"/>
      <c r="C468" s="2238"/>
      <c r="D468" s="2235"/>
      <c r="E468" s="2270"/>
      <c r="F468" s="2241"/>
      <c r="G468" s="2244"/>
      <c r="H468" s="2261"/>
      <c r="I468" s="2241"/>
      <c r="J468" s="2241"/>
      <c r="K468" s="1270"/>
      <c r="L468" s="622"/>
      <c r="M468" s="1271"/>
      <c r="N468" s="1272"/>
      <c r="O468" s="1272"/>
      <c r="P468" s="1273"/>
      <c r="Q468" s="1273"/>
      <c r="R468" s="1273"/>
      <c r="S468" s="1273"/>
      <c r="T468" s="1273"/>
      <c r="U468" s="1273"/>
      <c r="V468" s="1272"/>
      <c r="W468" s="2247"/>
      <c r="X468" s="2247"/>
      <c r="Y468" s="2263" t="str">
        <f>IF(Y462&gt;9,"Błąd","")</f>
        <v/>
      </c>
      <c r="Z468" s="2255"/>
      <c r="AA468" s="2258"/>
      <c r="AB468" s="2285"/>
      <c r="AC468" s="72">
        <f>IF(M468=M467,0,IF(M468=M466,0,IF(M468=M465,0,IF(M468=M464,0,IF(M468=M463,0,IF(M468=M462,0,1))))))</f>
        <v>0</v>
      </c>
      <c r="AD468" s="72" t="s">
        <v>272</v>
      </c>
      <c r="AE468" s="72" t="str">
        <f t="shared" si="23"/>
        <v>?</v>
      </c>
      <c r="AF468" s="434">
        <f t="shared" si="21"/>
        <v>0</v>
      </c>
      <c r="AG468" s="72">
        <f>IF(K468=K467,0,IF(K468=K466,0,IF(K468=K465,0,IF(K468=K464,0,IF(K468=K463,0,IF(K468=K462,0,1))))))</f>
        <v>0</v>
      </c>
    </row>
    <row r="469" spans="1:33" ht="12.95" customHeight="1" thickTop="1" thickBot="1">
      <c r="A469" s="2231"/>
      <c r="B469" s="2235"/>
      <c r="C469" s="2238"/>
      <c r="D469" s="2235"/>
      <c r="E469" s="2270"/>
      <c r="F469" s="2241"/>
      <c r="G469" s="2244"/>
      <c r="H469" s="2261"/>
      <c r="I469" s="2241"/>
      <c r="J469" s="2241"/>
      <c r="K469" s="1270"/>
      <c r="L469" s="622"/>
      <c r="M469" s="1271"/>
      <c r="N469" s="1272"/>
      <c r="O469" s="1272"/>
      <c r="P469" s="1273"/>
      <c r="Q469" s="1273"/>
      <c r="R469" s="1273"/>
      <c r="S469" s="1273"/>
      <c r="T469" s="1273"/>
      <c r="U469" s="1273"/>
      <c r="V469" s="1272"/>
      <c r="W469" s="2247"/>
      <c r="X469" s="2247"/>
      <c r="Y469" s="2263"/>
      <c r="Z469" s="2255"/>
      <c r="AA469" s="2258"/>
      <c r="AB469" s="2285"/>
      <c r="AC469" s="72">
        <f>IF(M469=M468,0,IF(M469=M467,0,IF(M469=M466,0,IF(M469=M465,0,IF(M469=M464,0,IF(M469=M463,0,IF(M469=M462,0,1)))))))</f>
        <v>0</v>
      </c>
      <c r="AD469" s="72" t="s">
        <v>272</v>
      </c>
      <c r="AE469" s="72" t="str">
        <f t="shared" si="23"/>
        <v>?</v>
      </c>
      <c r="AF469" s="434">
        <f>AF466</f>
        <v>0</v>
      </c>
      <c r="AG469" s="72">
        <f>IF(K469=K468,0,IF(K469=K467,0,IF(K469=K466,0,IF(K469=K465,0,IF(K469=K464,0,IF(K469=K463,0,IF(K469=K462,0,1)))))))</f>
        <v>0</v>
      </c>
    </row>
    <row r="470" spans="1:33" ht="12.95" customHeight="1" thickTop="1" thickBot="1">
      <c r="A470" s="2231"/>
      <c r="B470" s="2235"/>
      <c r="C470" s="2238"/>
      <c r="D470" s="2235"/>
      <c r="E470" s="2270"/>
      <c r="F470" s="2241"/>
      <c r="G470" s="2244"/>
      <c r="H470" s="2261"/>
      <c r="I470" s="2241"/>
      <c r="J470" s="2241"/>
      <c r="K470" s="1270"/>
      <c r="L470" s="622"/>
      <c r="M470" s="1271"/>
      <c r="N470" s="1272"/>
      <c r="O470" s="1272"/>
      <c r="P470" s="1273"/>
      <c r="Q470" s="1273"/>
      <c r="R470" s="1273"/>
      <c r="S470" s="1273"/>
      <c r="T470" s="1273"/>
      <c r="U470" s="1273"/>
      <c r="V470" s="1272"/>
      <c r="W470" s="2247"/>
      <c r="X470" s="2247"/>
      <c r="Y470" s="2263"/>
      <c r="Z470" s="2255"/>
      <c r="AA470" s="2258"/>
      <c r="AB470" s="2285"/>
      <c r="AC470" s="72">
        <f>IF(M470=M469,0,IF(M470=M468,0,IF(M470=M467,0,IF(M470=M466,0,IF(M470=M465,0,IF(M470=M464,0,IF(M470=M463,0,IF(M470=31,0,1))))))))</f>
        <v>0</v>
      </c>
      <c r="AD470" s="72" t="s">
        <v>272</v>
      </c>
      <c r="AE470" s="72" t="str">
        <f t="shared" si="23"/>
        <v>?</v>
      </c>
      <c r="AF470" s="434">
        <f t="shared" si="21"/>
        <v>0</v>
      </c>
      <c r="AG470" s="72">
        <f>IF(K470=K469,0,IF(K470=K468,0,IF(K470=K467,0,IF(K470=K466,0,IF(K470=K465,0,IF(K470=K464,0,IF(K470=K463,0,IF(K470=K462,0,1))))))))</f>
        <v>0</v>
      </c>
    </row>
    <row r="471" spans="1:33" ht="12.95" customHeight="1" thickTop="1" thickBot="1">
      <c r="A471" s="2231"/>
      <c r="B471" s="2236"/>
      <c r="C471" s="2239"/>
      <c r="D471" s="2236"/>
      <c r="E471" s="2271"/>
      <c r="F471" s="2242"/>
      <c r="G471" s="2245"/>
      <c r="H471" s="2262"/>
      <c r="I471" s="2242"/>
      <c r="J471" s="2242"/>
      <c r="K471" s="1268"/>
      <c r="L471" s="410"/>
      <c r="M471" s="1269"/>
      <c r="N471" s="1274"/>
      <c r="O471" s="1274"/>
      <c r="P471" s="1275"/>
      <c r="Q471" s="1275"/>
      <c r="R471" s="1275"/>
      <c r="S471" s="1275"/>
      <c r="T471" s="1275"/>
      <c r="U471" s="1275"/>
      <c r="V471" s="1274"/>
      <c r="W471" s="2248"/>
      <c r="X471" s="2248"/>
      <c r="Y471" s="2264"/>
      <c r="Z471" s="2256"/>
      <c r="AA471" s="2259"/>
      <c r="AB471" s="2286"/>
      <c r="AC471" s="72">
        <f>IF(M471=M470,0,IF(M471=M469,0,IF(M471=M468,0,IF(M471=M467,0,IF(M471=M466,0,IF(M471=M465,0,IF(M471=M464,0,IF(M471=M463,0,IF(M471=M462,0,1)))))))))</f>
        <v>0</v>
      </c>
      <c r="AD471" s="72" t="s">
        <v>272</v>
      </c>
      <c r="AE471" s="72" t="str">
        <f t="shared" si="23"/>
        <v>?</v>
      </c>
      <c r="AF471" s="434">
        <f t="shared" si="21"/>
        <v>0</v>
      </c>
      <c r="AG471" s="72">
        <f>IF(K471=K470,0,IF(K471=K469,0,IF(K471=K468,0,IF(K471=K467,0,IF(K471=K466,0,IF(K471=K465,0,IF(K471=K464,0,IF(K471=K463,0,IF(K471=K462,0,1)))))))))</f>
        <v>0</v>
      </c>
    </row>
    <row r="472" spans="1:33" ht="12.95" customHeight="1" thickTop="1" thickBot="1">
      <c r="A472" s="2231"/>
      <c r="B472" s="2234"/>
      <c r="C472" s="2237"/>
      <c r="D472" s="2234"/>
      <c r="E472" s="2269"/>
      <c r="F472" s="2240"/>
      <c r="G472" s="2243"/>
      <c r="H472" s="2276" t="s">
        <v>755</v>
      </c>
      <c r="I472" s="2240"/>
      <c r="J472" s="2240"/>
      <c r="K472" s="295"/>
      <c r="L472" s="408"/>
      <c r="M472" s="508"/>
      <c r="N472" s="111"/>
      <c r="O472" s="111"/>
      <c r="P472" s="16"/>
      <c r="Q472" s="16"/>
      <c r="R472" s="16"/>
      <c r="S472" s="16"/>
      <c r="T472" s="16"/>
      <c r="U472" s="16"/>
      <c r="V472" s="111"/>
      <c r="W472" s="2246">
        <f>SUM(P472:V481)</f>
        <v>0</v>
      </c>
      <c r="X472" s="2246">
        <f>IF(W472&gt;0,18,0)</f>
        <v>0</v>
      </c>
      <c r="Y472" s="2272">
        <f>IF((W472-X472)&gt;=0,W472-X472,0)</f>
        <v>0</v>
      </c>
      <c r="Z472" s="2254">
        <f>IF(W472&lt;X472,W472,X472)/IF(X472=0,1,X472)</f>
        <v>0</v>
      </c>
      <c r="AA472" s="2257" t="str">
        <f>IF(Z472=1,"pe",IF(Z472&gt;0,"ne",""))</f>
        <v/>
      </c>
      <c r="AB472" s="2260"/>
      <c r="AC472" s="72">
        <v>1</v>
      </c>
      <c r="AD472" s="72" t="s">
        <v>272</v>
      </c>
      <c r="AE472" s="72" t="str">
        <f t="shared" si="23"/>
        <v>?</v>
      </c>
      <c r="AF472" s="434">
        <f>$C472</f>
        <v>0</v>
      </c>
      <c r="AG472" s="26">
        <v>1</v>
      </c>
    </row>
    <row r="473" spans="1:33" ht="12.95" customHeight="1" thickTop="1" thickBot="1">
      <c r="A473" s="2231"/>
      <c r="B473" s="2235"/>
      <c r="C473" s="2238"/>
      <c r="D473" s="2235"/>
      <c r="E473" s="2270"/>
      <c r="F473" s="2241"/>
      <c r="G473" s="2244"/>
      <c r="H473" s="2277"/>
      <c r="I473" s="2241"/>
      <c r="J473" s="2241"/>
      <c r="K473" s="1270"/>
      <c r="L473" s="622"/>
      <c r="M473" s="1271"/>
      <c r="N473" s="1272"/>
      <c r="O473" s="1272"/>
      <c r="P473" s="1273"/>
      <c r="Q473" s="1273"/>
      <c r="R473" s="1273"/>
      <c r="S473" s="1273"/>
      <c r="T473" s="627"/>
      <c r="U473" s="1273"/>
      <c r="V473" s="1272"/>
      <c r="W473" s="2247"/>
      <c r="X473" s="2247"/>
      <c r="Y473" s="2273"/>
      <c r="Z473" s="2255"/>
      <c r="AA473" s="2258"/>
      <c r="AB473" s="2260"/>
      <c r="AC473" s="72">
        <f>IF(M473=M472,0,1)</f>
        <v>0</v>
      </c>
      <c r="AD473" s="72" t="s">
        <v>272</v>
      </c>
      <c r="AE473" s="72" t="str">
        <f t="shared" si="23"/>
        <v>?</v>
      </c>
      <c r="AF473" s="434">
        <f t="shared" si="21"/>
        <v>0</v>
      </c>
      <c r="AG473" s="72">
        <f>IF(K473=K472,0,1)</f>
        <v>0</v>
      </c>
    </row>
    <row r="474" spans="1:33" ht="12.95" customHeight="1" thickTop="1" thickBot="1">
      <c r="A474" s="2231"/>
      <c r="B474" s="2235"/>
      <c r="C474" s="2238"/>
      <c r="D474" s="2235"/>
      <c r="E474" s="2270"/>
      <c r="F474" s="2241"/>
      <c r="G474" s="2244"/>
      <c r="H474" s="2261"/>
      <c r="I474" s="2241"/>
      <c r="J474" s="2241"/>
      <c r="K474" s="1270"/>
      <c r="L474" s="622"/>
      <c r="M474" s="1271"/>
      <c r="N474" s="1272"/>
      <c r="O474" s="1272"/>
      <c r="P474" s="1273"/>
      <c r="Q474" s="1273"/>
      <c r="R474" s="1273"/>
      <c r="S474" s="1273"/>
      <c r="T474" s="1273"/>
      <c r="U474" s="1273"/>
      <c r="V474" s="1272"/>
      <c r="W474" s="2247"/>
      <c r="X474" s="2247"/>
      <c r="Y474" s="2273"/>
      <c r="Z474" s="2255"/>
      <c r="AA474" s="2258"/>
      <c r="AB474" s="2260"/>
      <c r="AC474" s="72">
        <f>IF(M474=M473,0,IF(M474=M472,0,1))</f>
        <v>0</v>
      </c>
      <c r="AD474" s="72" t="s">
        <v>272</v>
      </c>
      <c r="AE474" s="72" t="str">
        <f t="shared" si="23"/>
        <v>?</v>
      </c>
      <c r="AF474" s="434">
        <f t="shared" si="21"/>
        <v>0</v>
      </c>
      <c r="AG474" s="72">
        <f>IF(K474=K473,0,IF(K474=K472,0,1))</f>
        <v>0</v>
      </c>
    </row>
    <row r="475" spans="1:33" ht="12.95" customHeight="1" thickTop="1" thickBot="1">
      <c r="A475" s="2231"/>
      <c r="B475" s="2235"/>
      <c r="C475" s="2238"/>
      <c r="D475" s="2235"/>
      <c r="E475" s="2270"/>
      <c r="F475" s="2241"/>
      <c r="G475" s="2244"/>
      <c r="H475" s="2261"/>
      <c r="I475" s="2241"/>
      <c r="J475" s="2241"/>
      <c r="K475" s="1270"/>
      <c r="L475" s="622"/>
      <c r="M475" s="1271"/>
      <c r="N475" s="1272"/>
      <c r="O475" s="1272"/>
      <c r="P475" s="1273"/>
      <c r="Q475" s="1273"/>
      <c r="R475" s="1273"/>
      <c r="S475" s="1273"/>
      <c r="T475" s="1273"/>
      <c r="U475" s="1273"/>
      <c r="V475" s="1272"/>
      <c r="W475" s="2247"/>
      <c r="X475" s="2247"/>
      <c r="Y475" s="2273"/>
      <c r="Z475" s="2255"/>
      <c r="AA475" s="2258"/>
      <c r="AB475" s="2260"/>
      <c r="AC475" s="72">
        <f>IF(M475=M474,0,IF(M475=M473,0,IF(M475=M472,0,1)))</f>
        <v>0</v>
      </c>
      <c r="AD475" s="72" t="s">
        <v>272</v>
      </c>
      <c r="AE475" s="72" t="str">
        <f t="shared" si="23"/>
        <v>?</v>
      </c>
      <c r="AF475" s="434">
        <f t="shared" si="21"/>
        <v>0</v>
      </c>
      <c r="AG475" s="72">
        <f>IF(K475=K474,0,IF(K475=K473,0,IF(K475=K472,0,1)))</f>
        <v>0</v>
      </c>
    </row>
    <row r="476" spans="1:33" ht="12.95" customHeight="1" thickTop="1" thickBot="1">
      <c r="A476" s="2231"/>
      <c r="B476" s="2235"/>
      <c r="C476" s="2238"/>
      <c r="D476" s="2235"/>
      <c r="E476" s="2270"/>
      <c r="F476" s="2241"/>
      <c r="G476" s="2244"/>
      <c r="H476" s="2261"/>
      <c r="I476" s="2241"/>
      <c r="J476" s="2241"/>
      <c r="K476" s="1270"/>
      <c r="L476" s="622"/>
      <c r="M476" s="1271"/>
      <c r="N476" s="1272"/>
      <c r="O476" s="1272"/>
      <c r="P476" s="1273"/>
      <c r="Q476" s="1273"/>
      <c r="R476" s="1273"/>
      <c r="S476" s="1273"/>
      <c r="T476" s="1273"/>
      <c r="U476" s="1273"/>
      <c r="V476" s="1272"/>
      <c r="W476" s="2247"/>
      <c r="X476" s="2247"/>
      <c r="Y476" s="2273"/>
      <c r="Z476" s="2255"/>
      <c r="AA476" s="2258"/>
      <c r="AB476" s="2260"/>
      <c r="AC476" s="72">
        <f>IF(M476=M475,0,IF(M476=M474,0,IF(M476=M473,0,IF(M476=M472,0,1))))</f>
        <v>0</v>
      </c>
      <c r="AD476" s="72" t="s">
        <v>272</v>
      </c>
      <c r="AE476" s="72" t="str">
        <f t="shared" si="23"/>
        <v>?</v>
      </c>
      <c r="AF476" s="434">
        <f t="shared" si="21"/>
        <v>0</v>
      </c>
      <c r="AG476" s="72">
        <f>IF(K476=K475,0,IF(K476=K474,0,IF(K476=K473,0,IF(K476=K472,0,1))))</f>
        <v>0</v>
      </c>
    </row>
    <row r="477" spans="1:33" ht="12.95" customHeight="1" thickTop="1" thickBot="1">
      <c r="A477" s="2231"/>
      <c r="B477" s="2235"/>
      <c r="C477" s="2238"/>
      <c r="D477" s="2235"/>
      <c r="E477" s="2270"/>
      <c r="F477" s="2241"/>
      <c r="G477" s="2244"/>
      <c r="H477" s="2261"/>
      <c r="I477" s="2241"/>
      <c r="J477" s="2241"/>
      <c r="K477" s="1270"/>
      <c r="L477" s="622"/>
      <c r="M477" s="1271"/>
      <c r="N477" s="1272"/>
      <c r="O477" s="1272"/>
      <c r="P477" s="1273"/>
      <c r="Q477" s="1273"/>
      <c r="R477" s="1273"/>
      <c r="S477" s="1273"/>
      <c r="T477" s="1273"/>
      <c r="U477" s="1273"/>
      <c r="V477" s="1272"/>
      <c r="W477" s="2247"/>
      <c r="X477" s="2247"/>
      <c r="Y477" s="2273"/>
      <c r="Z477" s="2255"/>
      <c r="AA477" s="2258"/>
      <c r="AB477" s="2260"/>
      <c r="AC477" s="72">
        <f>IF(M477=M476,0,IF(M477=M475,0,IF(M477=M474,0,IF(M477=M473,0,IF(M477=M472,0,1)))))</f>
        <v>0</v>
      </c>
      <c r="AD477" s="72" t="s">
        <v>272</v>
      </c>
      <c r="AE477" s="72" t="str">
        <f t="shared" si="23"/>
        <v>?</v>
      </c>
      <c r="AF477" s="434">
        <f t="shared" si="21"/>
        <v>0</v>
      </c>
      <c r="AG477" s="72">
        <f>IF(K477=K476,0,IF(K477=K475,0,IF(K477=K474,0,IF(K477=K473,0,IF(K477=K472,0,1)))))</f>
        <v>0</v>
      </c>
    </row>
    <row r="478" spans="1:33" ht="12.95" customHeight="1" thickTop="1" thickBot="1">
      <c r="A478" s="2231"/>
      <c r="B478" s="2235"/>
      <c r="C478" s="2238"/>
      <c r="D478" s="2235"/>
      <c r="E478" s="2270"/>
      <c r="F478" s="2241"/>
      <c r="G478" s="2244"/>
      <c r="H478" s="2261"/>
      <c r="I478" s="2241"/>
      <c r="J478" s="2241"/>
      <c r="K478" s="1270"/>
      <c r="L478" s="622"/>
      <c r="M478" s="1271"/>
      <c r="N478" s="1272"/>
      <c r="O478" s="1272"/>
      <c r="P478" s="1273"/>
      <c r="Q478" s="1273"/>
      <c r="R478" s="1273"/>
      <c r="S478" s="1273"/>
      <c r="T478" s="1273"/>
      <c r="U478" s="1273"/>
      <c r="V478" s="1272"/>
      <c r="W478" s="2247"/>
      <c r="X478" s="2247"/>
      <c r="Y478" s="2263" t="str">
        <f>IF(Y472&gt;9,"Błąd","")</f>
        <v/>
      </c>
      <c r="Z478" s="2255"/>
      <c r="AA478" s="2258"/>
      <c r="AB478" s="2260"/>
      <c r="AC478" s="72">
        <f>IF(M478=M477,0,IF(M478=M476,0,IF(M478=M475,0,IF(M478=M474,0,IF(M478=M473,0,IF(M478=M472,0,1))))))</f>
        <v>0</v>
      </c>
      <c r="AD478" s="72" t="s">
        <v>272</v>
      </c>
      <c r="AE478" s="72" t="str">
        <f t="shared" si="23"/>
        <v>?</v>
      </c>
      <c r="AF478" s="434">
        <f t="shared" si="21"/>
        <v>0</v>
      </c>
      <c r="AG478" s="72">
        <f>IF(K478=K477,0,IF(K478=K476,0,IF(K478=K475,0,IF(K478=K474,0,IF(K478=K473,0,IF(K478=K472,0,1))))))</f>
        <v>0</v>
      </c>
    </row>
    <row r="479" spans="1:33" ht="12.95" customHeight="1" thickTop="1" thickBot="1">
      <c r="A479" s="2231"/>
      <c r="B479" s="2235"/>
      <c r="C479" s="2238"/>
      <c r="D479" s="2235"/>
      <c r="E479" s="2270"/>
      <c r="F479" s="2241"/>
      <c r="G479" s="2244"/>
      <c r="H479" s="2261"/>
      <c r="I479" s="2241"/>
      <c r="J479" s="2241"/>
      <c r="K479" s="1270"/>
      <c r="L479" s="622"/>
      <c r="M479" s="1271"/>
      <c r="N479" s="1272"/>
      <c r="O479" s="1272"/>
      <c r="P479" s="1273"/>
      <c r="Q479" s="1273"/>
      <c r="R479" s="1273"/>
      <c r="S479" s="1273"/>
      <c r="T479" s="1273"/>
      <c r="U479" s="1273"/>
      <c r="V479" s="1272"/>
      <c r="W479" s="2247"/>
      <c r="X479" s="2247"/>
      <c r="Y479" s="2263"/>
      <c r="Z479" s="2255"/>
      <c r="AA479" s="2258"/>
      <c r="AB479" s="2260"/>
      <c r="AC479" s="72">
        <f>IF(M479=M478,0,IF(M479=M477,0,IF(M479=M476,0,IF(M479=M475,0,IF(M479=M474,0,IF(M479=M473,0,IF(M479=M472,0,1)))))))</f>
        <v>0</v>
      </c>
      <c r="AD479" s="72" t="s">
        <v>272</v>
      </c>
      <c r="AE479" s="72" t="str">
        <f t="shared" si="23"/>
        <v>?</v>
      </c>
      <c r="AF479" s="434">
        <f>AF476</f>
        <v>0</v>
      </c>
      <c r="AG479" s="72">
        <f>IF(K479=K478,0,IF(K479=K477,0,IF(K479=K476,0,IF(K479=K475,0,IF(K479=K474,0,IF(K479=K473,0,IF(K479=K472,0,1)))))))</f>
        <v>0</v>
      </c>
    </row>
    <row r="480" spans="1:33" ht="12.95" customHeight="1" thickTop="1" thickBot="1">
      <c r="A480" s="2231"/>
      <c r="B480" s="2235"/>
      <c r="C480" s="2238"/>
      <c r="D480" s="2235"/>
      <c r="E480" s="2270"/>
      <c r="F480" s="2241"/>
      <c r="G480" s="2244"/>
      <c r="H480" s="2261"/>
      <c r="I480" s="2241"/>
      <c r="J480" s="2241"/>
      <c r="K480" s="1270"/>
      <c r="L480" s="622"/>
      <c r="M480" s="1271"/>
      <c r="N480" s="1272"/>
      <c r="O480" s="1272"/>
      <c r="P480" s="1273"/>
      <c r="Q480" s="1273"/>
      <c r="R480" s="1273"/>
      <c r="S480" s="1273"/>
      <c r="T480" s="1273"/>
      <c r="U480" s="1273"/>
      <c r="V480" s="1272"/>
      <c r="W480" s="2247"/>
      <c r="X480" s="2247"/>
      <c r="Y480" s="2263"/>
      <c r="Z480" s="2255"/>
      <c r="AA480" s="2258"/>
      <c r="AB480" s="2260"/>
      <c r="AC480" s="72">
        <f>IF(M480=M479,0,IF(M480=M478,0,IF(M480=M477,0,IF(M480=M476,0,IF(M480=M475,0,IF(M480=M474,0,IF(M480=M473,0,IF(M480=31,0,1))))))))</f>
        <v>0</v>
      </c>
      <c r="AD480" s="72" t="s">
        <v>272</v>
      </c>
      <c r="AE480" s="72" t="str">
        <f t="shared" si="23"/>
        <v>?</v>
      </c>
      <c r="AF480" s="434">
        <f t="shared" si="21"/>
        <v>0</v>
      </c>
      <c r="AG480" s="72">
        <f>IF(K480=K479,0,IF(K480=K478,0,IF(K480=K477,0,IF(K480=K476,0,IF(K480=K475,0,IF(K480=K474,0,IF(K480=K473,0,IF(K480=K472,0,1))))))))</f>
        <v>0</v>
      </c>
    </row>
    <row r="481" spans="1:33" ht="12.95" customHeight="1" thickTop="1" thickBot="1">
      <c r="A481" s="2231"/>
      <c r="B481" s="2236"/>
      <c r="C481" s="2239"/>
      <c r="D481" s="2236"/>
      <c r="E481" s="2271"/>
      <c r="F481" s="2242"/>
      <c r="G481" s="2245"/>
      <c r="H481" s="2262"/>
      <c r="I481" s="2242"/>
      <c r="J481" s="2242"/>
      <c r="K481" s="1268"/>
      <c r="L481" s="410"/>
      <c r="M481" s="1269"/>
      <c r="N481" s="1274"/>
      <c r="O481" s="1274"/>
      <c r="P481" s="1275"/>
      <c r="Q481" s="1275"/>
      <c r="R481" s="1275"/>
      <c r="S481" s="1275"/>
      <c r="T481" s="1275"/>
      <c r="U481" s="1275"/>
      <c r="V481" s="1274"/>
      <c r="W481" s="2248"/>
      <c r="X481" s="2248"/>
      <c r="Y481" s="2264"/>
      <c r="Z481" s="2256"/>
      <c r="AA481" s="2259"/>
      <c r="AB481" s="2260"/>
      <c r="AC481" s="72">
        <f>IF(M481=M480,0,IF(M481=M479,0,IF(M481=M478,0,IF(M481=M477,0,IF(M481=M476,0,IF(M481=M475,0,IF(M481=M474,0,IF(M481=M473,0,IF(M481=M472,0,1)))))))))</f>
        <v>0</v>
      </c>
      <c r="AD481" s="72" t="s">
        <v>272</v>
      </c>
      <c r="AE481" s="72" t="str">
        <f t="shared" si="23"/>
        <v>?</v>
      </c>
      <c r="AF481" s="434">
        <f t="shared" si="21"/>
        <v>0</v>
      </c>
      <c r="AG481" s="72">
        <f>IF(K481=K480,0,IF(K481=K479,0,IF(K481=K478,0,IF(K481=K477,0,IF(K481=K476,0,IF(K481=K475,0,IF(K481=K474,0,IF(K481=K473,0,IF(K481=K472,0,1)))))))))</f>
        <v>0</v>
      </c>
    </row>
    <row r="482" spans="1:33" ht="12.95" customHeight="1" thickTop="1" thickBot="1">
      <c r="A482" s="2231"/>
      <c r="B482" s="2234"/>
      <c r="C482" s="2237"/>
      <c r="D482" s="2234"/>
      <c r="E482" s="2269"/>
      <c r="F482" s="2240"/>
      <c r="G482" s="2243"/>
      <c r="H482" s="2276" t="s">
        <v>755</v>
      </c>
      <c r="I482" s="2240"/>
      <c r="J482" s="2240"/>
      <c r="K482" s="295"/>
      <c r="L482" s="408"/>
      <c r="M482" s="508"/>
      <c r="N482" s="111"/>
      <c r="O482" s="111"/>
      <c r="P482" s="16"/>
      <c r="Q482" s="16"/>
      <c r="R482" s="16"/>
      <c r="S482" s="16"/>
      <c r="T482" s="16"/>
      <c r="U482" s="16"/>
      <c r="V482" s="111"/>
      <c r="W482" s="2246">
        <f>SUM(P482:V491)</f>
        <v>0</v>
      </c>
      <c r="X482" s="2246">
        <f>IF(W482&gt;0,18,0)</f>
        <v>0</v>
      </c>
      <c r="Y482" s="2272">
        <f>IF((W482-X482)&gt;=0,W482-X482,0)</f>
        <v>0</v>
      </c>
      <c r="Z482" s="2265">
        <f>IF(W482&lt;X482,W482,X482)/IF(X482=0,1,X482)</f>
        <v>0</v>
      </c>
      <c r="AA482" s="2257" t="str">
        <f>IF(Z482=1,"pe",IF(Z482&gt;0,"ne",""))</f>
        <v/>
      </c>
      <c r="AB482" s="2260"/>
      <c r="AC482" s="72">
        <v>1</v>
      </c>
      <c r="AD482" s="72" t="s">
        <v>272</v>
      </c>
      <c r="AE482" s="72" t="str">
        <f t="shared" si="23"/>
        <v>?</v>
      </c>
      <c r="AF482" s="434">
        <f>$C482</f>
        <v>0</v>
      </c>
      <c r="AG482" s="26">
        <v>1</v>
      </c>
    </row>
    <row r="483" spans="1:33" ht="12.95" customHeight="1" thickTop="1" thickBot="1">
      <c r="A483" s="2231"/>
      <c r="B483" s="2235"/>
      <c r="C483" s="2238"/>
      <c r="D483" s="2235"/>
      <c r="E483" s="2270"/>
      <c r="F483" s="2241"/>
      <c r="G483" s="2244"/>
      <c r="H483" s="2277"/>
      <c r="I483" s="2241"/>
      <c r="J483" s="2241"/>
      <c r="K483" s="1270"/>
      <c r="L483" s="622"/>
      <c r="M483" s="1271"/>
      <c r="N483" s="1272"/>
      <c r="O483" s="1272"/>
      <c r="P483" s="1273"/>
      <c r="Q483" s="1273"/>
      <c r="R483" s="1273"/>
      <c r="S483" s="1273"/>
      <c r="T483" s="1273"/>
      <c r="U483" s="1273"/>
      <c r="V483" s="1272"/>
      <c r="W483" s="2247"/>
      <c r="X483" s="2247"/>
      <c r="Y483" s="2273"/>
      <c r="Z483" s="2265"/>
      <c r="AA483" s="2258"/>
      <c r="AB483" s="2260"/>
      <c r="AC483" s="72">
        <f>IF(M483=M482,0,1)</f>
        <v>0</v>
      </c>
      <c r="AD483" s="72" t="s">
        <v>272</v>
      </c>
      <c r="AE483" s="72" t="str">
        <f t="shared" si="23"/>
        <v>?</v>
      </c>
      <c r="AF483" s="434">
        <f t="shared" si="21"/>
        <v>0</v>
      </c>
      <c r="AG483" s="72">
        <f>IF(K483=K482,0,1)</f>
        <v>0</v>
      </c>
    </row>
    <row r="484" spans="1:33" ht="12.95" customHeight="1" thickTop="1" thickBot="1">
      <c r="A484" s="2231"/>
      <c r="B484" s="2235"/>
      <c r="C484" s="2238"/>
      <c r="D484" s="2235"/>
      <c r="E484" s="2270"/>
      <c r="F484" s="2241"/>
      <c r="G484" s="2244"/>
      <c r="H484" s="2261"/>
      <c r="I484" s="2241"/>
      <c r="J484" s="2241"/>
      <c r="K484" s="1270"/>
      <c r="L484" s="622"/>
      <c r="M484" s="1271"/>
      <c r="N484" s="1272"/>
      <c r="O484" s="1272"/>
      <c r="P484" s="1273"/>
      <c r="Q484" s="1273"/>
      <c r="R484" s="1273"/>
      <c r="S484" s="1273"/>
      <c r="T484" s="1273"/>
      <c r="U484" s="1273"/>
      <c r="V484" s="1272"/>
      <c r="W484" s="2247"/>
      <c r="X484" s="2247"/>
      <c r="Y484" s="2273"/>
      <c r="Z484" s="2265"/>
      <c r="AA484" s="2258"/>
      <c r="AB484" s="2260"/>
      <c r="AC484" s="72">
        <f>IF(M484=M483,0,IF(M484=M482,0,1))</f>
        <v>0</v>
      </c>
      <c r="AD484" s="72" t="s">
        <v>272</v>
      </c>
      <c r="AE484" s="72" t="str">
        <f t="shared" si="23"/>
        <v>?</v>
      </c>
      <c r="AF484" s="434">
        <f t="shared" si="21"/>
        <v>0</v>
      </c>
      <c r="AG484" s="72">
        <f>IF(K484=K483,0,IF(K484=K482,0,1))</f>
        <v>0</v>
      </c>
    </row>
    <row r="485" spans="1:33" ht="12.95" customHeight="1" thickTop="1" thickBot="1">
      <c r="A485" s="2231"/>
      <c r="B485" s="2235"/>
      <c r="C485" s="2238"/>
      <c r="D485" s="2235"/>
      <c r="E485" s="2270"/>
      <c r="F485" s="2241"/>
      <c r="G485" s="2244"/>
      <c r="H485" s="2261"/>
      <c r="I485" s="2241"/>
      <c r="J485" s="2241"/>
      <c r="K485" s="1270"/>
      <c r="L485" s="622"/>
      <c r="M485" s="1271"/>
      <c r="N485" s="1272"/>
      <c r="O485" s="1272"/>
      <c r="P485" s="1273"/>
      <c r="Q485" s="1273"/>
      <c r="R485" s="1273"/>
      <c r="S485" s="1273"/>
      <c r="T485" s="1273"/>
      <c r="U485" s="1273"/>
      <c r="V485" s="1272"/>
      <c r="W485" s="2247"/>
      <c r="X485" s="2247"/>
      <c r="Y485" s="2273"/>
      <c r="Z485" s="2265"/>
      <c r="AA485" s="2258"/>
      <c r="AB485" s="2260"/>
      <c r="AC485" s="72">
        <f>IF(M485=M484,0,IF(M485=M483,0,IF(M485=M482,0,1)))</f>
        <v>0</v>
      </c>
      <c r="AD485" s="72" t="s">
        <v>272</v>
      </c>
      <c r="AE485" s="72" t="str">
        <f t="shared" si="23"/>
        <v>?</v>
      </c>
      <c r="AF485" s="434">
        <f t="shared" si="21"/>
        <v>0</v>
      </c>
      <c r="AG485" s="72">
        <f>IF(K485=K484,0,IF(K485=K483,0,IF(K485=K482,0,1)))</f>
        <v>0</v>
      </c>
    </row>
    <row r="486" spans="1:33" ht="12.95" customHeight="1" thickTop="1" thickBot="1">
      <c r="A486" s="2231"/>
      <c r="B486" s="2235"/>
      <c r="C486" s="2238"/>
      <c r="D486" s="2235"/>
      <c r="E486" s="2270"/>
      <c r="F486" s="2241"/>
      <c r="G486" s="2244"/>
      <c r="H486" s="2261"/>
      <c r="I486" s="2241"/>
      <c r="J486" s="2241"/>
      <c r="K486" s="1270"/>
      <c r="L486" s="622"/>
      <c r="M486" s="1271"/>
      <c r="N486" s="1272"/>
      <c r="O486" s="1272"/>
      <c r="P486" s="1273"/>
      <c r="Q486" s="1273"/>
      <c r="R486" s="1273"/>
      <c r="S486" s="1273"/>
      <c r="T486" s="1273"/>
      <c r="U486" s="1273"/>
      <c r="V486" s="1272"/>
      <c r="W486" s="2247"/>
      <c r="X486" s="2247"/>
      <c r="Y486" s="2273"/>
      <c r="Z486" s="2265"/>
      <c r="AA486" s="2258"/>
      <c r="AB486" s="2260"/>
      <c r="AC486" s="72">
        <f>IF(M486=M485,0,IF(M486=M484,0,IF(M486=M483,0,IF(M486=M482,0,1))))</f>
        <v>0</v>
      </c>
      <c r="AD486" s="72" t="s">
        <v>272</v>
      </c>
      <c r="AE486" s="72" t="str">
        <f t="shared" si="23"/>
        <v>?</v>
      </c>
      <c r="AF486" s="434">
        <f t="shared" si="21"/>
        <v>0</v>
      </c>
      <c r="AG486" s="72">
        <f>IF(K486=K485,0,IF(K486=K484,0,IF(K486=K483,0,IF(K486=K482,0,1))))</f>
        <v>0</v>
      </c>
    </row>
    <row r="487" spans="1:33" ht="12.95" customHeight="1" thickTop="1" thickBot="1">
      <c r="A487" s="2231"/>
      <c r="B487" s="2235"/>
      <c r="C487" s="2238"/>
      <c r="D487" s="2235"/>
      <c r="E487" s="2270"/>
      <c r="F487" s="2241"/>
      <c r="G487" s="2244"/>
      <c r="H487" s="2261"/>
      <c r="I487" s="2241"/>
      <c r="J487" s="2241"/>
      <c r="K487" s="1270"/>
      <c r="L487" s="622"/>
      <c r="M487" s="1271"/>
      <c r="N487" s="1272"/>
      <c r="O487" s="1272"/>
      <c r="P487" s="1273"/>
      <c r="Q487" s="1273"/>
      <c r="R487" s="1273"/>
      <c r="S487" s="1273"/>
      <c r="T487" s="1273"/>
      <c r="U487" s="1273"/>
      <c r="V487" s="1272"/>
      <c r="W487" s="2247"/>
      <c r="X487" s="2247"/>
      <c r="Y487" s="2273"/>
      <c r="Z487" s="2265"/>
      <c r="AA487" s="2258"/>
      <c r="AB487" s="2260"/>
      <c r="AC487" s="72">
        <f>IF(M487=M486,0,IF(M487=M485,0,IF(M487=M484,0,IF(M487=M483,0,IF(M487=M482,0,1)))))</f>
        <v>0</v>
      </c>
      <c r="AD487" s="72" t="s">
        <v>272</v>
      </c>
      <c r="AE487" s="72" t="str">
        <f t="shared" si="23"/>
        <v>?</v>
      </c>
      <c r="AF487" s="434">
        <f t="shared" si="21"/>
        <v>0</v>
      </c>
      <c r="AG487" s="72">
        <f>IF(K487=K486,0,IF(K487=K485,0,IF(K487=K484,0,IF(K487=K483,0,IF(K487=K482,0,1)))))</f>
        <v>0</v>
      </c>
    </row>
    <row r="488" spans="1:33" ht="12.95" customHeight="1" thickTop="1" thickBot="1">
      <c r="A488" s="2231"/>
      <c r="B488" s="2235"/>
      <c r="C488" s="2238"/>
      <c r="D488" s="2235"/>
      <c r="E488" s="2270"/>
      <c r="F488" s="2241"/>
      <c r="G488" s="2244"/>
      <c r="H488" s="2261"/>
      <c r="I488" s="2241"/>
      <c r="J488" s="2241"/>
      <c r="K488" s="1270"/>
      <c r="L488" s="622"/>
      <c r="M488" s="1271"/>
      <c r="N488" s="1272"/>
      <c r="O488" s="1272"/>
      <c r="P488" s="1273"/>
      <c r="Q488" s="1273"/>
      <c r="R488" s="1273"/>
      <c r="S488" s="1273"/>
      <c r="T488" s="1273"/>
      <c r="U488" s="1273"/>
      <c r="V488" s="1272"/>
      <c r="W488" s="2247"/>
      <c r="X488" s="2247"/>
      <c r="Y488" s="2263" t="str">
        <f>IF(Y482&gt;9,"Błąd","")</f>
        <v/>
      </c>
      <c r="Z488" s="2265"/>
      <c r="AA488" s="2258"/>
      <c r="AB488" s="2260"/>
      <c r="AC488" s="72">
        <f>IF(M488=M487,0,IF(M488=M486,0,IF(M488=M485,0,IF(M488=M484,0,IF(M488=M483,0,IF(M488=M482,0,1))))))</f>
        <v>0</v>
      </c>
      <c r="AD488" s="72" t="s">
        <v>272</v>
      </c>
      <c r="AE488" s="72" t="str">
        <f t="shared" si="23"/>
        <v>?</v>
      </c>
      <c r="AF488" s="434">
        <f t="shared" si="21"/>
        <v>0</v>
      </c>
      <c r="AG488" s="72">
        <f>IF(K488=K487,0,IF(K488=K486,0,IF(K488=K485,0,IF(K488=K484,0,IF(K488=K483,0,IF(K488=K482,0,1))))))</f>
        <v>0</v>
      </c>
    </row>
    <row r="489" spans="1:33" ht="12.95" customHeight="1" thickTop="1" thickBot="1">
      <c r="A489" s="2231"/>
      <c r="B489" s="2235"/>
      <c r="C489" s="2238"/>
      <c r="D489" s="2235"/>
      <c r="E489" s="2270"/>
      <c r="F489" s="2241"/>
      <c r="G489" s="2244"/>
      <c r="H489" s="2261"/>
      <c r="I489" s="2241"/>
      <c r="J489" s="2241"/>
      <c r="K489" s="1270"/>
      <c r="L489" s="622"/>
      <c r="M489" s="1271"/>
      <c r="N489" s="1272"/>
      <c r="O489" s="1272"/>
      <c r="P489" s="1273"/>
      <c r="Q489" s="1273"/>
      <c r="R489" s="1273"/>
      <c r="S489" s="1273"/>
      <c r="T489" s="1273"/>
      <c r="U489" s="1273"/>
      <c r="V489" s="1272"/>
      <c r="W489" s="2247"/>
      <c r="X489" s="2247"/>
      <c r="Y489" s="2263"/>
      <c r="Z489" s="2265"/>
      <c r="AA489" s="2258"/>
      <c r="AB489" s="2260"/>
      <c r="AC489" s="72">
        <f>IF(M489=M488,0,IF(M489=M487,0,IF(M489=M486,0,IF(M489=M485,0,IF(M489=M484,0,IF(M489=M483,0,IF(M489=M482,0,1)))))))</f>
        <v>0</v>
      </c>
      <c r="AD489" s="72" t="s">
        <v>272</v>
      </c>
      <c r="AE489" s="72" t="str">
        <f t="shared" si="23"/>
        <v>?</v>
      </c>
      <c r="AF489" s="434">
        <f>AF486</f>
        <v>0</v>
      </c>
      <c r="AG489" s="72">
        <f>IF(K489=K488,0,IF(K489=K487,0,IF(K489=K486,0,IF(K489=K485,0,IF(K489=K484,0,IF(K489=K483,0,IF(K489=K482,0,1)))))))</f>
        <v>0</v>
      </c>
    </row>
    <row r="490" spans="1:33" ht="12.95" customHeight="1" thickTop="1" thickBot="1">
      <c r="A490" s="2231"/>
      <c r="B490" s="2235"/>
      <c r="C490" s="2238"/>
      <c r="D490" s="2235"/>
      <c r="E490" s="2270"/>
      <c r="F490" s="2241"/>
      <c r="G490" s="2244"/>
      <c r="H490" s="2261"/>
      <c r="I490" s="2241"/>
      <c r="J490" s="2241"/>
      <c r="K490" s="1270"/>
      <c r="L490" s="622"/>
      <c r="M490" s="1271"/>
      <c r="N490" s="1272"/>
      <c r="O490" s="1272"/>
      <c r="P490" s="1273"/>
      <c r="Q490" s="1273"/>
      <c r="R490" s="1273"/>
      <c r="S490" s="1273"/>
      <c r="T490" s="1273"/>
      <c r="U490" s="1273"/>
      <c r="V490" s="1272"/>
      <c r="W490" s="2247"/>
      <c r="X490" s="2247"/>
      <c r="Y490" s="2263"/>
      <c r="Z490" s="2265"/>
      <c r="AA490" s="2258"/>
      <c r="AB490" s="2260"/>
      <c r="AC490" s="72">
        <f>IF(M490=M489,0,IF(M490=M488,0,IF(M490=M487,0,IF(M490=M486,0,IF(M490=M485,0,IF(M490=M484,0,IF(M490=M483,0,IF(M490=31,0,1))))))))</f>
        <v>0</v>
      </c>
      <c r="AD490" s="72" t="s">
        <v>272</v>
      </c>
      <c r="AE490" s="72" t="str">
        <f t="shared" si="23"/>
        <v>?</v>
      </c>
      <c r="AF490" s="434">
        <f t="shared" si="21"/>
        <v>0</v>
      </c>
      <c r="AG490" s="72">
        <f>IF(K490=K489,0,IF(K490=K488,0,IF(K490=K487,0,IF(K490=K486,0,IF(K490=K485,0,IF(K490=K484,0,IF(K490=K483,0,IF(K490=K482,0,1))))))))</f>
        <v>0</v>
      </c>
    </row>
    <row r="491" spans="1:33" ht="12.95" customHeight="1" thickTop="1" thickBot="1">
      <c r="A491" s="2275"/>
      <c r="B491" s="2236"/>
      <c r="C491" s="2239"/>
      <c r="D491" s="2236"/>
      <c r="E491" s="2271"/>
      <c r="F491" s="2242"/>
      <c r="G491" s="2245"/>
      <c r="H491" s="2262"/>
      <c r="I491" s="2242"/>
      <c r="J491" s="2242"/>
      <c r="K491" s="1268"/>
      <c r="L491" s="409"/>
      <c r="M491" s="1269"/>
      <c r="N491" s="1274"/>
      <c r="O491" s="1274"/>
      <c r="P491" s="1275"/>
      <c r="Q491" s="1275"/>
      <c r="R491" s="1275"/>
      <c r="S491" s="1275"/>
      <c r="T491" s="1275"/>
      <c r="U491" s="1275"/>
      <c r="V491" s="1274"/>
      <c r="W491" s="2248"/>
      <c r="X491" s="2248"/>
      <c r="Y491" s="2264"/>
      <c r="Z491" s="2265"/>
      <c r="AA491" s="2259"/>
      <c r="AB491" s="2260"/>
      <c r="AC491" s="72">
        <f>IF(M491=M490,0,IF(M491=M489,0,IF(M491=M488,0,IF(M491=M487,0,IF(M491=M486,0,IF(M491=M485,0,IF(M491=M484,0,IF(M491=M483,0,IF(M491=M482,0,1)))))))))</f>
        <v>0</v>
      </c>
      <c r="AD491" s="72" t="s">
        <v>272</v>
      </c>
      <c r="AE491" s="72" t="str">
        <f t="shared" si="23"/>
        <v>?</v>
      </c>
      <c r="AF491" s="434">
        <f t="shared" si="21"/>
        <v>0</v>
      </c>
      <c r="AG491" s="72">
        <f>IF(K491=K490,0,IF(K491=K489,0,IF(K491=K488,0,IF(K491=K487,0,IF(K491=K486,0,IF(K491=K485,0,IF(K491=K484,0,IF(K491=K483,0,IF(K491=K482,0,1)))))))))</f>
        <v>0</v>
      </c>
    </row>
    <row r="492" spans="1:33" ht="12.95" customHeight="1" thickTop="1" thickBot="1">
      <c r="A492" s="2231"/>
      <c r="B492" s="2234"/>
      <c r="C492" s="2237"/>
      <c r="D492" s="2234"/>
      <c r="E492" s="2269"/>
      <c r="F492" s="2240"/>
      <c r="G492" s="2243"/>
      <c r="H492" s="2276" t="s">
        <v>755</v>
      </c>
      <c r="I492" s="2240"/>
      <c r="J492" s="2240"/>
      <c r="K492" s="295"/>
      <c r="L492" s="408"/>
      <c r="M492" s="508"/>
      <c r="N492" s="111"/>
      <c r="O492" s="111"/>
      <c r="P492" s="16"/>
      <c r="Q492" s="16"/>
      <c r="R492" s="16"/>
      <c r="S492" s="16"/>
      <c r="T492" s="16"/>
      <c r="U492" s="16"/>
      <c r="V492" s="111"/>
      <c r="W492" s="2246">
        <f>SUM(P492:V501)</f>
        <v>0</v>
      </c>
      <c r="X492" s="2246">
        <f>IF(W492&gt;0,18,0)</f>
        <v>0</v>
      </c>
      <c r="Y492" s="2272">
        <f>IF((W492-X492)&gt;=0,W492-X492,0)</f>
        <v>0</v>
      </c>
      <c r="Z492" s="2265">
        <f>IF(W492&lt;X492,W492,X492)/IF(X492=0,1,X492)</f>
        <v>0</v>
      </c>
      <c r="AA492" s="2257" t="str">
        <f>IF(Z492=1,"pe",IF(Z492&gt;0,"ne",""))</f>
        <v/>
      </c>
      <c r="AB492" s="2260"/>
      <c r="AC492" s="72">
        <v>1</v>
      </c>
      <c r="AD492" s="72" t="s">
        <v>272</v>
      </c>
      <c r="AE492" s="72" t="str">
        <f t="shared" si="23"/>
        <v>?</v>
      </c>
      <c r="AF492" s="434">
        <f>$C492</f>
        <v>0</v>
      </c>
      <c r="AG492" s="26">
        <v>1</v>
      </c>
    </row>
    <row r="493" spans="1:33" ht="12.95" customHeight="1" thickTop="1" thickBot="1">
      <c r="A493" s="2231"/>
      <c r="B493" s="2235"/>
      <c r="C493" s="2238"/>
      <c r="D493" s="2235"/>
      <c r="E493" s="2270"/>
      <c r="F493" s="2241"/>
      <c r="G493" s="2244"/>
      <c r="H493" s="2277"/>
      <c r="I493" s="2241"/>
      <c r="J493" s="2241"/>
      <c r="K493" s="1270"/>
      <c r="L493" s="622"/>
      <c r="M493" s="1271"/>
      <c r="N493" s="1272"/>
      <c r="O493" s="1272"/>
      <c r="P493" s="1273"/>
      <c r="Q493" s="1273"/>
      <c r="R493" s="1273"/>
      <c r="S493" s="1273"/>
      <c r="T493" s="1273"/>
      <c r="U493" s="1273"/>
      <c r="V493" s="1272"/>
      <c r="W493" s="2247"/>
      <c r="X493" s="2247"/>
      <c r="Y493" s="2273"/>
      <c r="Z493" s="2265"/>
      <c r="AA493" s="2258"/>
      <c r="AB493" s="2260"/>
      <c r="AC493" s="72">
        <f>IF(M493=M492,0,1)</f>
        <v>0</v>
      </c>
      <c r="AD493" s="72" t="s">
        <v>272</v>
      </c>
      <c r="AE493" s="72" t="str">
        <f t="shared" si="23"/>
        <v>?</v>
      </c>
      <c r="AF493" s="434">
        <f t="shared" si="21"/>
        <v>0</v>
      </c>
      <c r="AG493" s="72">
        <f>IF(K493=K492,0,1)</f>
        <v>0</v>
      </c>
    </row>
    <row r="494" spans="1:33" ht="12.95" customHeight="1" thickTop="1" thickBot="1">
      <c r="A494" s="2231"/>
      <c r="B494" s="2235"/>
      <c r="C494" s="2238"/>
      <c r="D494" s="2235"/>
      <c r="E494" s="2270"/>
      <c r="F494" s="2241"/>
      <c r="G494" s="2244"/>
      <c r="H494" s="2261"/>
      <c r="I494" s="2241"/>
      <c r="J494" s="2241"/>
      <c r="K494" s="1270"/>
      <c r="L494" s="622"/>
      <c r="M494" s="1271"/>
      <c r="N494" s="1272"/>
      <c r="O494" s="1272"/>
      <c r="P494" s="1273"/>
      <c r="Q494" s="1273"/>
      <c r="R494" s="1273"/>
      <c r="S494" s="1273"/>
      <c r="T494" s="1273"/>
      <c r="U494" s="1273"/>
      <c r="V494" s="1272"/>
      <c r="W494" s="2247"/>
      <c r="X494" s="2247"/>
      <c r="Y494" s="2273"/>
      <c r="Z494" s="2265"/>
      <c r="AA494" s="2258"/>
      <c r="AB494" s="2260"/>
      <c r="AC494" s="72">
        <f>IF(M494=M493,0,IF(M494=M492,0,1))</f>
        <v>0</v>
      </c>
      <c r="AD494" s="72" t="s">
        <v>272</v>
      </c>
      <c r="AE494" s="72" t="str">
        <f t="shared" si="23"/>
        <v>?</v>
      </c>
      <c r="AF494" s="434">
        <f t="shared" si="21"/>
        <v>0</v>
      </c>
      <c r="AG494" s="72">
        <f>IF(K494=K493,0,IF(K494=K492,0,1))</f>
        <v>0</v>
      </c>
    </row>
    <row r="495" spans="1:33" ht="12.95" customHeight="1" thickTop="1" thickBot="1">
      <c r="A495" s="2231"/>
      <c r="B495" s="2235"/>
      <c r="C495" s="2238"/>
      <c r="D495" s="2235"/>
      <c r="E495" s="2270"/>
      <c r="F495" s="2241"/>
      <c r="G495" s="2244"/>
      <c r="H495" s="2261"/>
      <c r="I495" s="2241"/>
      <c r="J495" s="2241"/>
      <c r="K495" s="1270"/>
      <c r="L495" s="622"/>
      <c r="M495" s="1271"/>
      <c r="N495" s="1272"/>
      <c r="O495" s="1272"/>
      <c r="P495" s="1273"/>
      <c r="Q495" s="1273"/>
      <c r="R495" s="1273"/>
      <c r="S495" s="1273"/>
      <c r="T495" s="1273"/>
      <c r="U495" s="1273"/>
      <c r="V495" s="1272"/>
      <c r="W495" s="2247"/>
      <c r="X495" s="2247"/>
      <c r="Y495" s="2273"/>
      <c r="Z495" s="2265"/>
      <c r="AA495" s="2258"/>
      <c r="AB495" s="2260"/>
      <c r="AC495" s="72">
        <f>IF(M495=M494,0,IF(M495=M493,0,IF(M495=M492,0,1)))</f>
        <v>0</v>
      </c>
      <c r="AD495" s="72" t="s">
        <v>272</v>
      </c>
      <c r="AE495" s="72" t="str">
        <f t="shared" si="23"/>
        <v>?</v>
      </c>
      <c r="AF495" s="434">
        <f t="shared" si="21"/>
        <v>0</v>
      </c>
      <c r="AG495" s="72">
        <f>IF(K495=K494,0,IF(K495=K493,0,IF(K495=K492,0,1)))</f>
        <v>0</v>
      </c>
    </row>
    <row r="496" spans="1:33" ht="12.95" customHeight="1" thickTop="1" thickBot="1">
      <c r="A496" s="2231"/>
      <c r="B496" s="2235"/>
      <c r="C496" s="2238"/>
      <c r="D496" s="2235"/>
      <c r="E496" s="2270"/>
      <c r="F496" s="2241"/>
      <c r="G496" s="2244"/>
      <c r="H496" s="2261"/>
      <c r="I496" s="2241"/>
      <c r="J496" s="2241"/>
      <c r="K496" s="1270"/>
      <c r="L496" s="622"/>
      <c r="M496" s="1271"/>
      <c r="N496" s="1272"/>
      <c r="O496" s="1272"/>
      <c r="P496" s="1273"/>
      <c r="Q496" s="1273"/>
      <c r="R496" s="1273"/>
      <c r="S496" s="1273"/>
      <c r="T496" s="1273"/>
      <c r="U496" s="1273"/>
      <c r="V496" s="1272"/>
      <c r="W496" s="2247"/>
      <c r="X496" s="2247"/>
      <c r="Y496" s="2273"/>
      <c r="Z496" s="2265"/>
      <c r="AA496" s="2258"/>
      <c r="AB496" s="2260"/>
      <c r="AC496" s="72">
        <f>IF(M496=M495,0,IF(M496=M494,0,IF(M496=M493,0,IF(M496=M492,0,1))))</f>
        <v>0</v>
      </c>
      <c r="AD496" s="72" t="s">
        <v>272</v>
      </c>
      <c r="AE496" s="72" t="str">
        <f t="shared" si="23"/>
        <v>?</v>
      </c>
      <c r="AF496" s="434">
        <f t="shared" si="21"/>
        <v>0</v>
      </c>
      <c r="AG496" s="72">
        <f>IF(K496=K495,0,IF(K496=K494,0,IF(K496=K493,0,IF(K496=K492,0,1))))</f>
        <v>0</v>
      </c>
    </row>
    <row r="497" spans="1:33" ht="12.95" customHeight="1" thickTop="1" thickBot="1">
      <c r="A497" s="2231"/>
      <c r="B497" s="2235"/>
      <c r="C497" s="2238"/>
      <c r="D497" s="2235"/>
      <c r="E497" s="2270"/>
      <c r="F497" s="2241"/>
      <c r="G497" s="2244"/>
      <c r="H497" s="2261"/>
      <c r="I497" s="2241"/>
      <c r="J497" s="2241"/>
      <c r="K497" s="1270"/>
      <c r="L497" s="622"/>
      <c r="M497" s="1271"/>
      <c r="N497" s="1272"/>
      <c r="O497" s="1272"/>
      <c r="P497" s="1273"/>
      <c r="Q497" s="1273"/>
      <c r="R497" s="1273"/>
      <c r="S497" s="1273"/>
      <c r="T497" s="1273"/>
      <c r="U497" s="1273"/>
      <c r="V497" s="1272"/>
      <c r="W497" s="2247"/>
      <c r="X497" s="2247"/>
      <c r="Y497" s="2273"/>
      <c r="Z497" s="2265"/>
      <c r="AA497" s="2258"/>
      <c r="AB497" s="2260"/>
      <c r="AC497" s="72">
        <f>IF(M497=M496,0,IF(M497=M495,0,IF(M497=M494,0,IF(M497=M493,0,IF(M497=M492,0,1)))))</f>
        <v>0</v>
      </c>
      <c r="AD497" s="72" t="s">
        <v>272</v>
      </c>
      <c r="AE497" s="72" t="str">
        <f t="shared" si="23"/>
        <v>?</v>
      </c>
      <c r="AF497" s="434">
        <f t="shared" si="21"/>
        <v>0</v>
      </c>
      <c r="AG497" s="72">
        <f>IF(K497=K496,0,IF(K497=K495,0,IF(K497=K494,0,IF(K497=K493,0,IF(K497=K492,0,1)))))</f>
        <v>0</v>
      </c>
    </row>
    <row r="498" spans="1:33" ht="12.95" customHeight="1" thickTop="1" thickBot="1">
      <c r="A498" s="2231"/>
      <c r="B498" s="2235"/>
      <c r="C498" s="2238"/>
      <c r="D498" s="2235"/>
      <c r="E498" s="2270"/>
      <c r="F498" s="2241"/>
      <c r="G498" s="2244"/>
      <c r="H498" s="2261"/>
      <c r="I498" s="2241"/>
      <c r="J498" s="2241"/>
      <c r="K498" s="1270"/>
      <c r="L498" s="622"/>
      <c r="M498" s="1271"/>
      <c r="N498" s="1272"/>
      <c r="O498" s="1272"/>
      <c r="P498" s="1273"/>
      <c r="Q498" s="1273"/>
      <c r="R498" s="1273"/>
      <c r="S498" s="1273"/>
      <c r="T498" s="1273"/>
      <c r="U498" s="1273"/>
      <c r="V498" s="1272"/>
      <c r="W498" s="2247"/>
      <c r="X498" s="2247"/>
      <c r="Y498" s="2263" t="str">
        <f>IF(Y492&gt;9,"Błąd","")</f>
        <v/>
      </c>
      <c r="Z498" s="2265"/>
      <c r="AA498" s="2258"/>
      <c r="AB498" s="2260"/>
      <c r="AC498" s="72">
        <f>IF(M498=M497,0,IF(M498=M496,0,IF(M498=M495,0,IF(M498=M494,0,IF(M498=M493,0,IF(M498=M492,0,1))))))</f>
        <v>0</v>
      </c>
      <c r="AD498" s="72" t="s">
        <v>272</v>
      </c>
      <c r="AE498" s="72" t="str">
        <f t="shared" si="23"/>
        <v>?</v>
      </c>
      <c r="AF498" s="434">
        <f t="shared" si="21"/>
        <v>0</v>
      </c>
      <c r="AG498" s="72">
        <f>IF(K498=K497,0,IF(K498=K496,0,IF(K498=K495,0,IF(K498=K494,0,IF(K498=K493,0,IF(K498=K492,0,1))))))</f>
        <v>0</v>
      </c>
    </row>
    <row r="499" spans="1:33" ht="12.95" customHeight="1" thickTop="1" thickBot="1">
      <c r="A499" s="2231"/>
      <c r="B499" s="2235"/>
      <c r="C499" s="2238"/>
      <c r="D499" s="2235"/>
      <c r="E499" s="2270"/>
      <c r="F499" s="2241"/>
      <c r="G499" s="2244"/>
      <c r="H499" s="2261"/>
      <c r="I499" s="2241"/>
      <c r="J499" s="2241"/>
      <c r="K499" s="1270"/>
      <c r="L499" s="622"/>
      <c r="M499" s="1271"/>
      <c r="N499" s="1272"/>
      <c r="O499" s="1272"/>
      <c r="P499" s="1273"/>
      <c r="Q499" s="1273"/>
      <c r="R499" s="1273"/>
      <c r="S499" s="1273"/>
      <c r="T499" s="1273"/>
      <c r="U499" s="1273"/>
      <c r="V499" s="1272"/>
      <c r="W499" s="2247"/>
      <c r="X499" s="2247"/>
      <c r="Y499" s="2263"/>
      <c r="Z499" s="2265"/>
      <c r="AA499" s="2258"/>
      <c r="AB499" s="2260"/>
      <c r="AC499" s="72">
        <f>IF(M499=M498,0,IF(M499=M497,0,IF(M499=M496,0,IF(M499=M495,0,IF(M499=M494,0,IF(M499=M493,0,IF(M499=M492,0,1)))))))</f>
        <v>0</v>
      </c>
      <c r="AD499" s="72" t="s">
        <v>272</v>
      </c>
      <c r="AE499" s="72" t="str">
        <f t="shared" si="23"/>
        <v>?</v>
      </c>
      <c r="AF499" s="434">
        <f>AF496</f>
        <v>0</v>
      </c>
      <c r="AG499" s="72">
        <f>IF(K499=K498,0,IF(K499=K497,0,IF(K499=K496,0,IF(K499=K495,0,IF(K499=K494,0,IF(K499=K493,0,IF(K499=K492,0,1)))))))</f>
        <v>0</v>
      </c>
    </row>
    <row r="500" spans="1:33" ht="12.95" customHeight="1" thickTop="1" thickBot="1">
      <c r="A500" s="2231"/>
      <c r="B500" s="2235"/>
      <c r="C500" s="2238"/>
      <c r="D500" s="2235"/>
      <c r="E500" s="2270"/>
      <c r="F500" s="2241"/>
      <c r="G500" s="2244"/>
      <c r="H500" s="2261"/>
      <c r="I500" s="2241"/>
      <c r="J500" s="2241"/>
      <c r="K500" s="1270"/>
      <c r="L500" s="622"/>
      <c r="M500" s="1271"/>
      <c r="N500" s="1272"/>
      <c r="O500" s="1272"/>
      <c r="P500" s="1273"/>
      <c r="Q500" s="1273"/>
      <c r="R500" s="1273"/>
      <c r="S500" s="1273"/>
      <c r="T500" s="1273"/>
      <c r="U500" s="1273"/>
      <c r="V500" s="1272"/>
      <c r="W500" s="2247"/>
      <c r="X500" s="2247"/>
      <c r="Y500" s="2263"/>
      <c r="Z500" s="2265"/>
      <c r="AA500" s="2258"/>
      <c r="AB500" s="2260"/>
      <c r="AC500" s="72">
        <f>IF(M500=M499,0,IF(M500=M498,0,IF(M500=M497,0,IF(M500=M496,0,IF(M500=M495,0,IF(M500=M494,0,IF(M500=M493,0,IF(M500=31,0,1))))))))</f>
        <v>0</v>
      </c>
      <c r="AD500" s="72" t="s">
        <v>272</v>
      </c>
      <c r="AE500" s="72" t="str">
        <f t="shared" si="23"/>
        <v>?</v>
      </c>
      <c r="AF500" s="434">
        <f t="shared" si="21"/>
        <v>0</v>
      </c>
      <c r="AG500" s="72">
        <f>IF(K500=K499,0,IF(K500=K498,0,IF(K500=K497,0,IF(K500=K496,0,IF(K500=K495,0,IF(K500=K494,0,IF(K500=K493,0,IF(K500=K492,0,1))))))))</f>
        <v>0</v>
      </c>
    </row>
    <row r="501" spans="1:33" ht="12.95" customHeight="1" thickTop="1" thickBot="1">
      <c r="A501" s="2231"/>
      <c r="B501" s="2236"/>
      <c r="C501" s="2239"/>
      <c r="D501" s="2236"/>
      <c r="E501" s="2271"/>
      <c r="F501" s="2242"/>
      <c r="G501" s="2245"/>
      <c r="H501" s="2262"/>
      <c r="I501" s="2242"/>
      <c r="J501" s="2242"/>
      <c r="K501" s="1268"/>
      <c r="L501" s="1127"/>
      <c r="M501" s="1269"/>
      <c r="N501" s="1274"/>
      <c r="O501" s="1274"/>
      <c r="P501" s="1275"/>
      <c r="Q501" s="1275"/>
      <c r="R501" s="1275"/>
      <c r="S501" s="1275"/>
      <c r="T501" s="1275"/>
      <c r="U501" s="1275"/>
      <c r="V501" s="1274"/>
      <c r="W501" s="2248"/>
      <c r="X501" s="2248"/>
      <c r="Y501" s="2264"/>
      <c r="Z501" s="2265"/>
      <c r="AA501" s="2259"/>
      <c r="AB501" s="2260"/>
      <c r="AC501" s="72">
        <f>IF(M501=M500,0,IF(M501=M499,0,IF(M501=M498,0,IF(M501=M497,0,IF(M501=M496,0,IF(M501=M495,0,IF(M501=M494,0,IF(M501=M493,0,IF(M501=M492,0,1)))))))))</f>
        <v>0</v>
      </c>
      <c r="AD501" s="72" t="s">
        <v>272</v>
      </c>
      <c r="AE501" s="72" t="str">
        <f t="shared" si="23"/>
        <v>?</v>
      </c>
      <c r="AF501" s="434">
        <f t="shared" si="21"/>
        <v>0</v>
      </c>
      <c r="AG501" s="72">
        <f>IF(K501=K500,0,IF(K501=K499,0,IF(K501=K498,0,IF(K501=K497,0,IF(K501=K496,0,IF(K501=K495,0,IF(K501=K494,0,IF(K501=K493,0,IF(K501=K492,0,1)))))))))</f>
        <v>0</v>
      </c>
    </row>
    <row r="502" spans="1:33" ht="12.95" customHeight="1" thickTop="1" thickBot="1">
      <c r="A502" s="2231"/>
      <c r="B502" s="2234"/>
      <c r="C502" s="2237"/>
      <c r="D502" s="2234"/>
      <c r="E502" s="2269"/>
      <c r="F502" s="2240"/>
      <c r="G502" s="2243"/>
      <c r="H502" s="2276" t="s">
        <v>755</v>
      </c>
      <c r="I502" s="2240"/>
      <c r="J502" s="2240"/>
      <c r="K502" s="295"/>
      <c r="L502" s="622"/>
      <c r="M502" s="508"/>
      <c r="N502" s="111"/>
      <c r="O502" s="111"/>
      <c r="P502" s="16"/>
      <c r="Q502" s="16"/>
      <c r="R502" s="16"/>
      <c r="S502" s="16"/>
      <c r="T502" s="16"/>
      <c r="U502" s="16"/>
      <c r="V502" s="111"/>
      <c r="W502" s="2246">
        <f>SUM(P502:V511)</f>
        <v>0</v>
      </c>
      <c r="X502" s="2246">
        <f>IF(W502&gt;0,18,0)</f>
        <v>0</v>
      </c>
      <c r="Y502" s="2272">
        <f>IF((W502-X502)&gt;=0,W502-X502,0)</f>
        <v>0</v>
      </c>
      <c r="Z502" s="2265">
        <f>IF(W502&lt;X502,W502,X502)/IF(X502=0,1,X502)</f>
        <v>0</v>
      </c>
      <c r="AA502" s="2257" t="str">
        <f>IF(Z502=1,"pe",IF(Z502&gt;0,"ne",""))</f>
        <v/>
      </c>
      <c r="AB502" s="2260"/>
      <c r="AC502" s="72">
        <v>1</v>
      </c>
      <c r="AD502" s="72" t="s">
        <v>272</v>
      </c>
      <c r="AE502" s="72" t="str">
        <f t="shared" si="23"/>
        <v>?</v>
      </c>
      <c r="AF502" s="434">
        <f>$C502</f>
        <v>0</v>
      </c>
      <c r="AG502" s="26">
        <v>1</v>
      </c>
    </row>
    <row r="503" spans="1:33" ht="12.95" customHeight="1" thickTop="1" thickBot="1">
      <c r="A503" s="2231"/>
      <c r="B503" s="2235"/>
      <c r="C503" s="2238"/>
      <c r="D503" s="2235"/>
      <c r="E503" s="2270"/>
      <c r="F503" s="2241"/>
      <c r="G503" s="2244"/>
      <c r="H503" s="2277"/>
      <c r="I503" s="2241"/>
      <c r="J503" s="2241"/>
      <c r="K503" s="1270"/>
      <c r="L503" s="622"/>
      <c r="M503" s="1271"/>
      <c r="N503" s="1272"/>
      <c r="O503" s="1272"/>
      <c r="P503" s="1273"/>
      <c r="Q503" s="1273"/>
      <c r="R503" s="1273"/>
      <c r="S503" s="1273"/>
      <c r="T503" s="1273"/>
      <c r="U503" s="1273"/>
      <c r="V503" s="1272"/>
      <c r="W503" s="2247"/>
      <c r="X503" s="2247"/>
      <c r="Y503" s="2273"/>
      <c r="Z503" s="2265"/>
      <c r="AA503" s="2258"/>
      <c r="AB503" s="2260"/>
      <c r="AC503" s="72">
        <f>IF(M503=M502,0,1)</f>
        <v>0</v>
      </c>
      <c r="AD503" s="72" t="s">
        <v>272</v>
      </c>
      <c r="AE503" s="72" t="str">
        <f t="shared" si="23"/>
        <v>?</v>
      </c>
      <c r="AF503" s="434">
        <f t="shared" si="21"/>
        <v>0</v>
      </c>
      <c r="AG503" s="72">
        <f>IF(K503=K502,0,1)</f>
        <v>0</v>
      </c>
    </row>
    <row r="504" spans="1:33" ht="12.95" customHeight="1" thickTop="1" thickBot="1">
      <c r="A504" s="2231"/>
      <c r="B504" s="2235"/>
      <c r="C504" s="2238"/>
      <c r="D504" s="2235"/>
      <c r="E504" s="2270"/>
      <c r="F504" s="2241"/>
      <c r="G504" s="2244"/>
      <c r="H504" s="2261"/>
      <c r="I504" s="2241"/>
      <c r="J504" s="2241"/>
      <c r="K504" s="1270"/>
      <c r="L504" s="622"/>
      <c r="M504" s="1271"/>
      <c r="N504" s="1272"/>
      <c r="O504" s="1272"/>
      <c r="P504" s="1273"/>
      <c r="Q504" s="1273"/>
      <c r="R504" s="1273"/>
      <c r="S504" s="1273"/>
      <c r="T504" s="1273"/>
      <c r="U504" s="1273"/>
      <c r="V504" s="1272"/>
      <c r="W504" s="2247"/>
      <c r="X504" s="2247"/>
      <c r="Y504" s="2273"/>
      <c r="Z504" s="2265"/>
      <c r="AA504" s="2258"/>
      <c r="AB504" s="2260"/>
      <c r="AC504" s="72">
        <f>IF(M504=M503,0,IF(M504=M502,0,1))</f>
        <v>0</v>
      </c>
      <c r="AD504" s="72" t="s">
        <v>272</v>
      </c>
      <c r="AE504" s="72" t="str">
        <f t="shared" si="23"/>
        <v>?</v>
      </c>
      <c r="AF504" s="434">
        <f t="shared" si="21"/>
        <v>0</v>
      </c>
      <c r="AG504" s="72">
        <f>IF(K504=K503,0,IF(K504=K502,0,1))</f>
        <v>0</v>
      </c>
    </row>
    <row r="505" spans="1:33" ht="12.95" customHeight="1" thickTop="1" thickBot="1">
      <c r="A505" s="2231"/>
      <c r="B505" s="2235"/>
      <c r="C505" s="2238"/>
      <c r="D505" s="2235"/>
      <c r="E505" s="2270"/>
      <c r="F505" s="2241"/>
      <c r="G505" s="2244"/>
      <c r="H505" s="2261"/>
      <c r="I505" s="2241"/>
      <c r="J505" s="2241"/>
      <c r="K505" s="1270"/>
      <c r="L505" s="622"/>
      <c r="M505" s="1271"/>
      <c r="N505" s="1272"/>
      <c r="O505" s="1272"/>
      <c r="P505" s="1273"/>
      <c r="Q505" s="1273"/>
      <c r="R505" s="1273"/>
      <c r="S505" s="1273"/>
      <c r="T505" s="1273"/>
      <c r="U505" s="1273"/>
      <c r="V505" s="1272"/>
      <c r="W505" s="2247"/>
      <c r="X505" s="2247"/>
      <c r="Y505" s="2273"/>
      <c r="Z505" s="2265"/>
      <c r="AA505" s="2258"/>
      <c r="AB505" s="2260"/>
      <c r="AC505" s="72">
        <f>IF(M505=M504,0,IF(M505=M503,0,IF(M505=M502,0,1)))</f>
        <v>0</v>
      </c>
      <c r="AD505" s="72" t="s">
        <v>272</v>
      </c>
      <c r="AE505" s="72" t="str">
        <f t="shared" si="23"/>
        <v>?</v>
      </c>
      <c r="AF505" s="434">
        <f t="shared" si="21"/>
        <v>0</v>
      </c>
      <c r="AG505" s="72">
        <f>IF(K505=K504,0,IF(K505=K503,0,IF(K505=K502,0,1)))</f>
        <v>0</v>
      </c>
    </row>
    <row r="506" spans="1:33" ht="12.95" customHeight="1" thickTop="1" thickBot="1">
      <c r="A506" s="2231"/>
      <c r="B506" s="2235"/>
      <c r="C506" s="2238"/>
      <c r="D506" s="2235"/>
      <c r="E506" s="2270"/>
      <c r="F506" s="2241"/>
      <c r="G506" s="2244"/>
      <c r="H506" s="2261"/>
      <c r="I506" s="2241"/>
      <c r="J506" s="2241"/>
      <c r="K506" s="1270"/>
      <c r="L506" s="622"/>
      <c r="M506" s="1271"/>
      <c r="N506" s="1272"/>
      <c r="O506" s="1272"/>
      <c r="P506" s="1273"/>
      <c r="Q506" s="1273"/>
      <c r="R506" s="1273"/>
      <c r="S506" s="1273"/>
      <c r="T506" s="1273"/>
      <c r="U506" s="1273"/>
      <c r="V506" s="1272"/>
      <c r="W506" s="2247"/>
      <c r="X506" s="2247"/>
      <c r="Y506" s="2273"/>
      <c r="Z506" s="2265"/>
      <c r="AA506" s="2258"/>
      <c r="AB506" s="2260"/>
      <c r="AC506" s="72">
        <f>IF(M506=M505,0,IF(M506=M504,0,IF(M506=M503,0,IF(M506=M502,0,1))))</f>
        <v>0</v>
      </c>
      <c r="AD506" s="72" t="s">
        <v>272</v>
      </c>
      <c r="AE506" s="72" t="str">
        <f t="shared" si="23"/>
        <v>?</v>
      </c>
      <c r="AF506" s="434">
        <f t="shared" si="21"/>
        <v>0</v>
      </c>
      <c r="AG506" s="72">
        <f>IF(K506=K505,0,IF(K506=K504,0,IF(K506=K503,0,IF(K506=K502,0,1))))</f>
        <v>0</v>
      </c>
    </row>
    <row r="507" spans="1:33" ht="12.95" customHeight="1" thickTop="1" thickBot="1">
      <c r="A507" s="2231"/>
      <c r="B507" s="2235"/>
      <c r="C507" s="2238"/>
      <c r="D507" s="2235"/>
      <c r="E507" s="2270"/>
      <c r="F507" s="2241"/>
      <c r="G507" s="2244"/>
      <c r="H507" s="2261"/>
      <c r="I507" s="2241"/>
      <c r="J507" s="2241"/>
      <c r="K507" s="1270"/>
      <c r="L507" s="622"/>
      <c r="M507" s="1271"/>
      <c r="N507" s="1272"/>
      <c r="O507" s="1272"/>
      <c r="P507" s="1273"/>
      <c r="Q507" s="1273"/>
      <c r="R507" s="1273"/>
      <c r="S507" s="1273"/>
      <c r="T507" s="1273"/>
      <c r="U507" s="1273"/>
      <c r="V507" s="1272"/>
      <c r="W507" s="2247"/>
      <c r="X507" s="2247"/>
      <c r="Y507" s="2273"/>
      <c r="Z507" s="2265"/>
      <c r="AA507" s="2258"/>
      <c r="AB507" s="2260"/>
      <c r="AC507" s="72">
        <f>IF(M507=M506,0,IF(M507=M505,0,IF(M507=M504,0,IF(M507=M503,0,IF(M507=M502,0,1)))))</f>
        <v>0</v>
      </c>
      <c r="AD507" s="72" t="s">
        <v>272</v>
      </c>
      <c r="AE507" s="72" t="str">
        <f t="shared" si="23"/>
        <v>?</v>
      </c>
      <c r="AF507" s="434">
        <f t="shared" si="21"/>
        <v>0</v>
      </c>
      <c r="AG507" s="72">
        <f>IF(K507=K506,0,IF(K507=K505,0,IF(K507=K504,0,IF(K507=K503,0,IF(K507=K502,0,1)))))</f>
        <v>0</v>
      </c>
    </row>
    <row r="508" spans="1:33" ht="12.95" customHeight="1" thickTop="1" thickBot="1">
      <c r="A508" s="2231"/>
      <c r="B508" s="2235"/>
      <c r="C508" s="2238"/>
      <c r="D508" s="2235"/>
      <c r="E508" s="2270"/>
      <c r="F508" s="2241"/>
      <c r="G508" s="2244"/>
      <c r="H508" s="2261"/>
      <c r="I508" s="2241"/>
      <c r="J508" s="2241"/>
      <c r="K508" s="1270"/>
      <c r="L508" s="622"/>
      <c r="M508" s="1271"/>
      <c r="N508" s="1272"/>
      <c r="O508" s="1272"/>
      <c r="P508" s="1273"/>
      <c r="Q508" s="1273"/>
      <c r="R508" s="1273"/>
      <c r="S508" s="1273"/>
      <c r="T508" s="1273"/>
      <c r="U508" s="1273"/>
      <c r="V508" s="1272"/>
      <c r="W508" s="2247"/>
      <c r="X508" s="2247"/>
      <c r="Y508" s="2263" t="str">
        <f>IF(Y502&gt;9,"Błąd","")</f>
        <v/>
      </c>
      <c r="Z508" s="2265"/>
      <c r="AA508" s="2258"/>
      <c r="AB508" s="2260"/>
      <c r="AC508" s="72">
        <f>IF(M508=M507,0,IF(M508=M506,0,IF(M508=M505,0,IF(M508=M504,0,IF(M508=M503,0,IF(M508=M502,0,1))))))</f>
        <v>0</v>
      </c>
      <c r="AD508" s="72" t="s">
        <v>272</v>
      </c>
      <c r="AE508" s="72" t="str">
        <f t="shared" si="23"/>
        <v>?</v>
      </c>
      <c r="AF508" s="434">
        <f t="shared" si="21"/>
        <v>0</v>
      </c>
      <c r="AG508" s="72">
        <f>IF(K508=K507,0,IF(K508=K506,0,IF(K508=K505,0,IF(K508=K504,0,IF(K508=K503,0,IF(K508=K502,0,1))))))</f>
        <v>0</v>
      </c>
    </row>
    <row r="509" spans="1:33" ht="12.95" customHeight="1" thickTop="1" thickBot="1">
      <c r="A509" s="2231"/>
      <c r="B509" s="2235"/>
      <c r="C509" s="2238"/>
      <c r="D509" s="2235"/>
      <c r="E509" s="2270"/>
      <c r="F509" s="2241"/>
      <c r="G509" s="2244"/>
      <c r="H509" s="2261"/>
      <c r="I509" s="2241"/>
      <c r="J509" s="2241"/>
      <c r="K509" s="1270"/>
      <c r="L509" s="622"/>
      <c r="M509" s="1271"/>
      <c r="N509" s="1272"/>
      <c r="O509" s="1272"/>
      <c r="P509" s="1273"/>
      <c r="Q509" s="1273"/>
      <c r="R509" s="1273"/>
      <c r="S509" s="1273"/>
      <c r="T509" s="1273"/>
      <c r="U509" s="1273"/>
      <c r="V509" s="1272"/>
      <c r="W509" s="2247"/>
      <c r="X509" s="2247"/>
      <c r="Y509" s="2263"/>
      <c r="Z509" s="2265"/>
      <c r="AA509" s="2258"/>
      <c r="AB509" s="2260"/>
      <c r="AC509" s="72">
        <f>IF(M509=M508,0,IF(M509=M507,0,IF(M509=M506,0,IF(M509=M505,0,IF(M509=M504,0,IF(M509=M503,0,IF(M509=M502,0,1)))))))</f>
        <v>0</v>
      </c>
      <c r="AD509" s="72" t="s">
        <v>272</v>
      </c>
      <c r="AE509" s="72" t="str">
        <f t="shared" si="23"/>
        <v>?</v>
      </c>
      <c r="AF509" s="434">
        <f>AF506</f>
        <v>0</v>
      </c>
      <c r="AG509" s="72">
        <f>IF(K509=K508,0,IF(K509=K507,0,IF(K509=K506,0,IF(K509=K505,0,IF(K509=K504,0,IF(K509=K503,0,IF(K509=K502,0,1)))))))</f>
        <v>0</v>
      </c>
    </row>
    <row r="510" spans="1:33" ht="12.95" customHeight="1" thickTop="1" thickBot="1">
      <c r="A510" s="2231"/>
      <c r="B510" s="2235"/>
      <c r="C510" s="2238"/>
      <c r="D510" s="2235"/>
      <c r="E510" s="2270"/>
      <c r="F510" s="2241"/>
      <c r="G510" s="2244"/>
      <c r="H510" s="2261"/>
      <c r="I510" s="2241"/>
      <c r="J510" s="2241"/>
      <c r="K510" s="1270"/>
      <c r="L510" s="622"/>
      <c r="M510" s="1271"/>
      <c r="N510" s="1272"/>
      <c r="O510" s="1272"/>
      <c r="P510" s="1273"/>
      <c r="Q510" s="1273"/>
      <c r="R510" s="1273"/>
      <c r="S510" s="1273"/>
      <c r="T510" s="1273"/>
      <c r="U510" s="1273"/>
      <c r="V510" s="1272"/>
      <c r="W510" s="2247"/>
      <c r="X510" s="2247"/>
      <c r="Y510" s="2263"/>
      <c r="Z510" s="2265"/>
      <c r="AA510" s="2258"/>
      <c r="AB510" s="2260"/>
      <c r="AC510" s="72">
        <f>IF(M510=M509,0,IF(M510=M508,0,IF(M510=M507,0,IF(M510=M506,0,IF(M510=M505,0,IF(M510=M504,IF(M510=M503,0,IF(M510=31,0,1))))))))</f>
        <v>0</v>
      </c>
      <c r="AD510" s="72" t="s">
        <v>272</v>
      </c>
      <c r="AE510" s="72" t="str">
        <f t="shared" si="23"/>
        <v>?</v>
      </c>
      <c r="AF510" s="434">
        <f t="shared" si="21"/>
        <v>0</v>
      </c>
      <c r="AG510" s="72">
        <f>IF(K510=K509,0,IF(K510=K508,0,IF(K510=K507,0,IF(K510=K506,0,IF(K510=K505,0,IF(K510=K504,0,IF(K510=K503,0,IF(K510=K502,0,1))))))))</f>
        <v>0</v>
      </c>
    </row>
    <row r="511" spans="1:33" ht="12.95" customHeight="1" thickTop="1" thickBot="1">
      <c r="A511" s="2231"/>
      <c r="B511" s="2236"/>
      <c r="C511" s="2239"/>
      <c r="D511" s="2236"/>
      <c r="E511" s="2271"/>
      <c r="F511" s="2242"/>
      <c r="G511" s="2245"/>
      <c r="H511" s="2262"/>
      <c r="I511" s="2242"/>
      <c r="J511" s="2242"/>
      <c r="K511" s="1268"/>
      <c r="L511" s="410"/>
      <c r="M511" s="1269"/>
      <c r="N511" s="1274"/>
      <c r="O511" s="1274"/>
      <c r="P511" s="1275"/>
      <c r="Q511" s="1275"/>
      <c r="R511" s="1275"/>
      <c r="S511" s="1275"/>
      <c r="T511" s="1275"/>
      <c r="U511" s="1275"/>
      <c r="V511" s="1274"/>
      <c r="W511" s="2248"/>
      <c r="X511" s="2248"/>
      <c r="Y511" s="2264"/>
      <c r="Z511" s="2265"/>
      <c r="AA511" s="2259"/>
      <c r="AB511" s="2260"/>
      <c r="AC511" s="72">
        <f>IF(M511=M510,0,IF(M511=M509,0,IF(M511=M508,0,IF(M511=M507,0,IF(M511=M506,0,IF(M511=M505,0,IF(M511=M504,0,IF(M511=M503,0,IF(M511=M502,0,1)))))))))</f>
        <v>0</v>
      </c>
      <c r="AD511" s="72" t="s">
        <v>272</v>
      </c>
      <c r="AE511" s="72" t="str">
        <f t="shared" si="23"/>
        <v>?</v>
      </c>
      <c r="AF511" s="434">
        <f t="shared" si="21"/>
        <v>0</v>
      </c>
      <c r="AG511" s="72">
        <f>IF(K511=K510,0,IF(K511=K509,0,IF(K511=K508,0,IF(K511=K507,0,IF(K511=K506,0,IF(K511=K505,0,IF(K511=K504,0,IF(K511=K503,0,IF(K511=K502,0,1)))))))))</f>
        <v>0</v>
      </c>
    </row>
    <row r="512" spans="1:33" ht="12.95" customHeight="1" thickTop="1" thickBot="1">
      <c r="A512" s="2231"/>
      <c r="B512" s="2234"/>
      <c r="C512" s="2237"/>
      <c r="D512" s="2234"/>
      <c r="E512" s="2269"/>
      <c r="F512" s="2240"/>
      <c r="G512" s="2243"/>
      <c r="H512" s="2276" t="s">
        <v>755</v>
      </c>
      <c r="I512" s="2240"/>
      <c r="J512" s="2240"/>
      <c r="K512" s="295"/>
      <c r="L512" s="408"/>
      <c r="M512" s="508"/>
      <c r="N512" s="111"/>
      <c r="O512" s="111"/>
      <c r="P512" s="16"/>
      <c r="Q512" s="16"/>
      <c r="R512" s="16"/>
      <c r="S512" s="16"/>
      <c r="T512" s="16"/>
      <c r="U512" s="16"/>
      <c r="V512" s="111"/>
      <c r="W512" s="2246">
        <f>SUM(P512:V521)</f>
        <v>0</v>
      </c>
      <c r="X512" s="2246">
        <f>IF(W512&gt;0,18,0)</f>
        <v>0</v>
      </c>
      <c r="Y512" s="2272">
        <f>IF((W512-X512)&gt;=0,W512-X512,0)</f>
        <v>0</v>
      </c>
      <c r="Z512" s="2265">
        <f>IF(W512&lt;X512,W512,X512)/IF(X512=0,1,X512)</f>
        <v>0</v>
      </c>
      <c r="AA512" s="2257" t="str">
        <f>IF(Z512=1,"pe",IF(Z512&gt;0,"ne",""))</f>
        <v/>
      </c>
      <c r="AB512" s="2260"/>
      <c r="AC512" s="72">
        <v>1</v>
      </c>
      <c r="AD512" s="72" t="s">
        <v>272</v>
      </c>
      <c r="AE512" s="72" t="str">
        <f t="shared" si="23"/>
        <v>?</v>
      </c>
      <c r="AF512" s="434">
        <f>$C512</f>
        <v>0</v>
      </c>
      <c r="AG512" s="26">
        <v>1</v>
      </c>
    </row>
    <row r="513" spans="1:33" ht="12.95" customHeight="1" thickTop="1" thickBot="1">
      <c r="A513" s="2231"/>
      <c r="B513" s="2235"/>
      <c r="C513" s="2238"/>
      <c r="D513" s="2235"/>
      <c r="E513" s="2270"/>
      <c r="F513" s="2241"/>
      <c r="G513" s="2244"/>
      <c r="H513" s="2277"/>
      <c r="I513" s="2241"/>
      <c r="J513" s="2241"/>
      <c r="K513" s="1270"/>
      <c r="L513" s="622"/>
      <c r="M513" s="1271"/>
      <c r="N513" s="1272"/>
      <c r="O513" s="1272"/>
      <c r="P513" s="1273"/>
      <c r="Q513" s="1273"/>
      <c r="R513" s="1273"/>
      <c r="S513" s="1273"/>
      <c r="T513" s="1273"/>
      <c r="U513" s="1273"/>
      <c r="V513" s="1272"/>
      <c r="W513" s="2247"/>
      <c r="X513" s="2247"/>
      <c r="Y513" s="2273"/>
      <c r="Z513" s="2265"/>
      <c r="AA513" s="2258"/>
      <c r="AB513" s="2260"/>
      <c r="AC513" s="72">
        <f>IF(M513=M512,0,1)</f>
        <v>0</v>
      </c>
      <c r="AD513" s="72" t="s">
        <v>272</v>
      </c>
      <c r="AE513" s="72" t="str">
        <f t="shared" si="23"/>
        <v>?</v>
      </c>
      <c r="AF513" s="434">
        <f t="shared" si="21"/>
        <v>0</v>
      </c>
      <c r="AG513" s="72">
        <f>IF(K513=K512,0,1)</f>
        <v>0</v>
      </c>
    </row>
    <row r="514" spans="1:33" ht="12.95" customHeight="1" thickTop="1" thickBot="1">
      <c r="A514" s="2231"/>
      <c r="B514" s="2235"/>
      <c r="C514" s="2238"/>
      <c r="D514" s="2235"/>
      <c r="E514" s="2270"/>
      <c r="F514" s="2241"/>
      <c r="G514" s="2244"/>
      <c r="H514" s="2261"/>
      <c r="I514" s="2241"/>
      <c r="J514" s="2241"/>
      <c r="K514" s="1270"/>
      <c r="L514" s="622"/>
      <c r="M514" s="1271"/>
      <c r="N514" s="1272"/>
      <c r="O514" s="1272"/>
      <c r="P514" s="1273"/>
      <c r="Q514" s="1273"/>
      <c r="R514" s="1273"/>
      <c r="S514" s="1273"/>
      <c r="T514" s="1273"/>
      <c r="U514" s="1273"/>
      <c r="V514" s="1272"/>
      <c r="W514" s="2247"/>
      <c r="X514" s="2247"/>
      <c r="Y514" s="2273"/>
      <c r="Z514" s="2265"/>
      <c r="AA514" s="2258"/>
      <c r="AB514" s="2260"/>
      <c r="AC514" s="72">
        <f>IF(M514=M513,0,IF(M514=M512,0,1))</f>
        <v>0</v>
      </c>
      <c r="AD514" s="72" t="s">
        <v>272</v>
      </c>
      <c r="AE514" s="72" t="str">
        <f t="shared" si="23"/>
        <v>?</v>
      </c>
      <c r="AF514" s="434">
        <f t="shared" si="21"/>
        <v>0</v>
      </c>
      <c r="AG514" s="72">
        <f>IF(K514=K513,0,IF(K514=K512,0,1))</f>
        <v>0</v>
      </c>
    </row>
    <row r="515" spans="1:33" ht="12.95" customHeight="1" thickTop="1" thickBot="1">
      <c r="A515" s="2231"/>
      <c r="B515" s="2235"/>
      <c r="C515" s="2238"/>
      <c r="D515" s="2235"/>
      <c r="E515" s="2270"/>
      <c r="F515" s="2241"/>
      <c r="G515" s="2244"/>
      <c r="H515" s="2261"/>
      <c r="I515" s="2241"/>
      <c r="J515" s="2241"/>
      <c r="K515" s="1270"/>
      <c r="L515" s="622"/>
      <c r="M515" s="1271"/>
      <c r="N515" s="1272"/>
      <c r="O515" s="1272"/>
      <c r="P515" s="1273"/>
      <c r="Q515" s="1273"/>
      <c r="R515" s="1273"/>
      <c r="S515" s="1273"/>
      <c r="T515" s="1273"/>
      <c r="U515" s="1273"/>
      <c r="V515" s="1272"/>
      <c r="W515" s="2247"/>
      <c r="X515" s="2247"/>
      <c r="Y515" s="2273"/>
      <c r="Z515" s="2265"/>
      <c r="AA515" s="2258"/>
      <c r="AB515" s="2260"/>
      <c r="AC515" s="72">
        <f>IF(M515=M514,0,IF(M515=M513,0,IF(M515=M512,0,1)))</f>
        <v>0</v>
      </c>
      <c r="AD515" s="72" t="s">
        <v>272</v>
      </c>
      <c r="AE515" s="72" t="str">
        <f t="shared" si="23"/>
        <v>?</v>
      </c>
      <c r="AF515" s="434">
        <f t="shared" si="21"/>
        <v>0</v>
      </c>
      <c r="AG515" s="72">
        <f>IF(K515=K514,0,IF(K515=K513,0,IF(K515=K512,0,1)))</f>
        <v>0</v>
      </c>
    </row>
    <row r="516" spans="1:33" ht="12.95" customHeight="1" thickTop="1" thickBot="1">
      <c r="A516" s="2231"/>
      <c r="B516" s="2235"/>
      <c r="C516" s="2238"/>
      <c r="D516" s="2235"/>
      <c r="E516" s="2270"/>
      <c r="F516" s="2241"/>
      <c r="G516" s="2244"/>
      <c r="H516" s="2261"/>
      <c r="I516" s="2241"/>
      <c r="J516" s="2241"/>
      <c r="K516" s="1270"/>
      <c r="L516" s="622"/>
      <c r="M516" s="1271"/>
      <c r="N516" s="1272"/>
      <c r="O516" s="1272"/>
      <c r="P516" s="1273"/>
      <c r="Q516" s="1273"/>
      <c r="R516" s="1273"/>
      <c r="S516" s="1273"/>
      <c r="T516" s="1273"/>
      <c r="U516" s="1273"/>
      <c r="V516" s="1272"/>
      <c r="W516" s="2247"/>
      <c r="X516" s="2247"/>
      <c r="Y516" s="2273"/>
      <c r="Z516" s="2265"/>
      <c r="AA516" s="2258"/>
      <c r="AB516" s="2260"/>
      <c r="AC516" s="72">
        <f>IF(M516=M515,0,IF(M516=M514,0,IF(M516=M513,0,IF(M516=M512,0,1))))</f>
        <v>0</v>
      </c>
      <c r="AD516" s="72" t="s">
        <v>272</v>
      </c>
      <c r="AE516" s="72" t="str">
        <f t="shared" si="23"/>
        <v>?</v>
      </c>
      <c r="AF516" s="434">
        <f t="shared" si="21"/>
        <v>0</v>
      </c>
      <c r="AG516" s="72">
        <f>IF(K516=K515,0,IF(K516=K514,0,IF(K516=K513,0,IF(K516=K512,0,1))))</f>
        <v>0</v>
      </c>
    </row>
    <row r="517" spans="1:33" ht="12.95" customHeight="1" thickTop="1" thickBot="1">
      <c r="A517" s="2231"/>
      <c r="B517" s="2235"/>
      <c r="C517" s="2238"/>
      <c r="D517" s="2235"/>
      <c r="E517" s="2270"/>
      <c r="F517" s="2241"/>
      <c r="G517" s="2244"/>
      <c r="H517" s="2261"/>
      <c r="I517" s="2241"/>
      <c r="J517" s="2241"/>
      <c r="K517" s="1270"/>
      <c r="L517" s="622"/>
      <c r="M517" s="1271"/>
      <c r="N517" s="1272"/>
      <c r="O517" s="1272"/>
      <c r="P517" s="1273"/>
      <c r="Q517" s="1273"/>
      <c r="R517" s="1273"/>
      <c r="S517" s="1273"/>
      <c r="T517" s="1273"/>
      <c r="U517" s="1273"/>
      <c r="V517" s="1272"/>
      <c r="W517" s="2247"/>
      <c r="X517" s="2247"/>
      <c r="Y517" s="2273"/>
      <c r="Z517" s="2265"/>
      <c r="AA517" s="2258"/>
      <c r="AB517" s="2260"/>
      <c r="AC517" s="72">
        <f>IF(M517=M516,0,IF(M517=M515,0,IF(M517=M514,0,IF(M517=M513,0,IF(M517=M512,0,1)))))</f>
        <v>0</v>
      </c>
      <c r="AD517" s="72" t="s">
        <v>272</v>
      </c>
      <c r="AE517" s="72" t="str">
        <f t="shared" si="23"/>
        <v>?</v>
      </c>
      <c r="AF517" s="434">
        <f t="shared" si="21"/>
        <v>0</v>
      </c>
      <c r="AG517" s="72">
        <f>IF(K517=K516,0,IF(K517=K515,0,IF(K517=K514,0,IF(K517=K513,0,IF(K517=K512,0,1)))))</f>
        <v>0</v>
      </c>
    </row>
    <row r="518" spans="1:33" ht="12.95" customHeight="1" thickTop="1" thickBot="1">
      <c r="A518" s="2231"/>
      <c r="B518" s="2235"/>
      <c r="C518" s="2238"/>
      <c r="D518" s="2235"/>
      <c r="E518" s="2270"/>
      <c r="F518" s="2241"/>
      <c r="G518" s="2244"/>
      <c r="H518" s="2261"/>
      <c r="I518" s="2241"/>
      <c r="J518" s="2241"/>
      <c r="K518" s="1270"/>
      <c r="L518" s="622"/>
      <c r="M518" s="1271"/>
      <c r="N518" s="1272"/>
      <c r="O518" s="1272"/>
      <c r="P518" s="1273"/>
      <c r="Q518" s="1273"/>
      <c r="R518" s="1273"/>
      <c r="S518" s="1273"/>
      <c r="T518" s="1273"/>
      <c r="U518" s="1273"/>
      <c r="V518" s="1272"/>
      <c r="W518" s="2247"/>
      <c r="X518" s="2247"/>
      <c r="Y518" s="2263" t="str">
        <f>IF(Y512&gt;9,"Błąd","")</f>
        <v/>
      </c>
      <c r="Z518" s="2265"/>
      <c r="AA518" s="2258"/>
      <c r="AB518" s="2260"/>
      <c r="AC518" s="72">
        <f>IF(M518=M517,0,IF(M518=M516,0,IF(M518=M515,0,IF(M518=M514,0,IF(M518=M513,0,IF(M518=M512,0,1))))))</f>
        <v>0</v>
      </c>
      <c r="AD518" s="72" t="s">
        <v>272</v>
      </c>
      <c r="AE518" s="72" t="str">
        <f t="shared" si="23"/>
        <v>?</v>
      </c>
      <c r="AF518" s="434">
        <f t="shared" si="21"/>
        <v>0</v>
      </c>
      <c r="AG518" s="72">
        <f>IF(K518=K517,0,IF(K518=K516,0,IF(K518=K515,0,IF(K518=K514,0,IF(K518=K513,0,IF(K518=K512,0,1))))))</f>
        <v>0</v>
      </c>
    </row>
    <row r="519" spans="1:33" ht="12.95" customHeight="1" thickTop="1" thickBot="1">
      <c r="A519" s="2231"/>
      <c r="B519" s="2235"/>
      <c r="C519" s="2238"/>
      <c r="D519" s="2235"/>
      <c r="E519" s="2270"/>
      <c r="F519" s="2241"/>
      <c r="G519" s="2244"/>
      <c r="H519" s="2261"/>
      <c r="I519" s="2241"/>
      <c r="J519" s="2241"/>
      <c r="K519" s="1270"/>
      <c r="L519" s="622"/>
      <c r="M519" s="1271"/>
      <c r="N519" s="1272"/>
      <c r="O519" s="1272"/>
      <c r="P519" s="1273"/>
      <c r="Q519" s="1273"/>
      <c r="R519" s="1273"/>
      <c r="S519" s="1273"/>
      <c r="T519" s="1273"/>
      <c r="U519" s="1273"/>
      <c r="V519" s="1272"/>
      <c r="W519" s="2247"/>
      <c r="X519" s="2247"/>
      <c r="Y519" s="2263"/>
      <c r="Z519" s="2265"/>
      <c r="AA519" s="2258"/>
      <c r="AB519" s="2260"/>
      <c r="AC519" s="72">
        <f>IF(M519=M518,0,IF(M519=M517,0,IF(M519=M516,0,IF(M519=M515,0,IF(M519=M514,0,IF(M519=M513,0,IF(M519=M512,0,1)))))))</f>
        <v>0</v>
      </c>
      <c r="AD519" s="72" t="s">
        <v>272</v>
      </c>
      <c r="AE519" s="72" t="str">
        <f t="shared" si="23"/>
        <v>?</v>
      </c>
      <c r="AF519" s="434">
        <f>AF516</f>
        <v>0</v>
      </c>
      <c r="AG519" s="72">
        <f>IF(K519=K518,0,IF(K519=K517,0,IF(K519=K516,0,IF(K519=K515,0,IF(K519=K514,0,IF(K519=K513,0,IF(K519=K512,0,1)))))))</f>
        <v>0</v>
      </c>
    </row>
    <row r="520" spans="1:33" ht="12.95" customHeight="1" thickTop="1" thickBot="1">
      <c r="A520" s="2231"/>
      <c r="B520" s="2235"/>
      <c r="C520" s="2238"/>
      <c r="D520" s="2235"/>
      <c r="E520" s="2270"/>
      <c r="F520" s="2241"/>
      <c r="G520" s="2244"/>
      <c r="H520" s="2261"/>
      <c r="I520" s="2241"/>
      <c r="J520" s="2241"/>
      <c r="K520" s="1270"/>
      <c r="L520" s="622"/>
      <c r="M520" s="1271"/>
      <c r="N520" s="1272"/>
      <c r="O520" s="1272"/>
      <c r="P520" s="1273"/>
      <c r="Q520" s="1273"/>
      <c r="R520" s="1273"/>
      <c r="S520" s="1273"/>
      <c r="T520" s="1273"/>
      <c r="U520" s="1273"/>
      <c r="V520" s="1272"/>
      <c r="W520" s="2247"/>
      <c r="X520" s="2247"/>
      <c r="Y520" s="2263"/>
      <c r="Z520" s="2265"/>
      <c r="AA520" s="2258"/>
      <c r="AB520" s="2260"/>
      <c r="AC520" s="72">
        <f>IF(M520=M519,0,IF(M520=M518,0,IF(M520=M517,0,IF(M520=M516,0,IF(M520=M515,0,IF(M520=M514,0,IF(M520=M513,0,IF(M520=31,0,1))))))))</f>
        <v>0</v>
      </c>
      <c r="AD520" s="72" t="s">
        <v>272</v>
      </c>
      <c r="AE520" s="72" t="str">
        <f t="shared" si="23"/>
        <v>?</v>
      </c>
      <c r="AF520" s="434">
        <f t="shared" si="21"/>
        <v>0</v>
      </c>
      <c r="AG520" s="72">
        <f>IF(K520=K519,0,IF(K520=K518,0,IF(K520=K517,0,IF(K520=K516,0,IF(K520=K515,0,IF(K520=K514,0,IF(K520=K513,0,IF(K520=K512,0,1))))))))</f>
        <v>0</v>
      </c>
    </row>
    <row r="521" spans="1:33" ht="12.95" customHeight="1" thickTop="1" thickBot="1">
      <c r="A521" s="2231"/>
      <c r="B521" s="2236"/>
      <c r="C521" s="2239"/>
      <c r="D521" s="2236"/>
      <c r="E521" s="2271"/>
      <c r="F521" s="2242"/>
      <c r="G521" s="2245"/>
      <c r="H521" s="2262"/>
      <c r="I521" s="2242"/>
      <c r="J521" s="2242"/>
      <c r="K521" s="1268"/>
      <c r="L521" s="1127"/>
      <c r="M521" s="1269"/>
      <c r="N521" s="1274"/>
      <c r="O521" s="1274"/>
      <c r="P521" s="1275"/>
      <c r="Q521" s="1275"/>
      <c r="R521" s="1275"/>
      <c r="S521" s="1275"/>
      <c r="T521" s="1275"/>
      <c r="U521" s="1275"/>
      <c r="V521" s="1274"/>
      <c r="W521" s="2248"/>
      <c r="X521" s="2248"/>
      <c r="Y521" s="2264"/>
      <c r="Z521" s="2265"/>
      <c r="AA521" s="2259"/>
      <c r="AB521" s="2260"/>
      <c r="AC521" s="72">
        <f>IF(M521=M520,0,IF(M521=M519,0,IF(M521=M518,0,IF(M521=M517,0,IF(M521=M516,0,IF(M521=M515,0,IF(M521=M514,0,IF(M521=M513,0,IF(M521=M512,0,1)))))))))</f>
        <v>0</v>
      </c>
      <c r="AD521" s="72" t="s">
        <v>272</v>
      </c>
      <c r="AE521" s="72" t="str">
        <f t="shared" si="23"/>
        <v>?</v>
      </c>
      <c r="AF521" s="434">
        <f t="shared" si="21"/>
        <v>0</v>
      </c>
      <c r="AG521" s="72">
        <f>IF(K521=K520,0,IF(K521=K519,0,IF(K521=K518,0,IF(K521=K517,0,IF(K521=K516,0,IF(K521=K515,0,IF(K521=K514,0,IF(K521=K513,0,IF(K521=K512,0,1)))))))))</f>
        <v>0</v>
      </c>
    </row>
    <row r="522" spans="1:33" ht="12.95" customHeight="1" thickTop="1" thickBot="1">
      <c r="A522" s="2231"/>
      <c r="B522" s="2234"/>
      <c r="C522" s="2237"/>
      <c r="D522" s="2234"/>
      <c r="E522" s="2269"/>
      <c r="F522" s="2240"/>
      <c r="G522" s="2243"/>
      <c r="H522" s="2276" t="s">
        <v>755</v>
      </c>
      <c r="I522" s="2240"/>
      <c r="J522" s="2240"/>
      <c r="K522" s="295"/>
      <c r="L522" s="408"/>
      <c r="M522" s="508"/>
      <c r="N522" s="111"/>
      <c r="O522" s="111"/>
      <c r="P522" s="16"/>
      <c r="Q522" s="16"/>
      <c r="R522" s="16"/>
      <c r="S522" s="16"/>
      <c r="T522" s="16"/>
      <c r="U522" s="16"/>
      <c r="V522" s="111"/>
      <c r="W522" s="2246">
        <f>SUM(P522:V531)</f>
        <v>0</v>
      </c>
      <c r="X522" s="2246">
        <f>IF(W522&gt;0,18,0)</f>
        <v>0</v>
      </c>
      <c r="Y522" s="2272">
        <f>IF((W522-X522)&gt;=0,W522-X522,0)</f>
        <v>0</v>
      </c>
      <c r="Z522" s="2265">
        <f>IF(W522&lt;X522,W522,X522)/IF(X522=0,1,X522)</f>
        <v>0</v>
      </c>
      <c r="AA522" s="2257" t="str">
        <f>IF(Z522=1,"pe",IF(Z522&gt;0,"ne",""))</f>
        <v/>
      </c>
      <c r="AB522" s="2260"/>
      <c r="AC522" s="72">
        <v>1</v>
      </c>
      <c r="AD522" s="72" t="s">
        <v>272</v>
      </c>
      <c r="AE522" s="72" t="str">
        <f t="shared" si="23"/>
        <v>?</v>
      </c>
      <c r="AF522" s="434">
        <f>$C522</f>
        <v>0</v>
      </c>
      <c r="AG522" s="26">
        <v>1</v>
      </c>
    </row>
    <row r="523" spans="1:33" ht="12.95" customHeight="1" thickTop="1" thickBot="1">
      <c r="A523" s="2231"/>
      <c r="B523" s="2235"/>
      <c r="C523" s="2238"/>
      <c r="D523" s="2235"/>
      <c r="E523" s="2270"/>
      <c r="F523" s="2241"/>
      <c r="G523" s="2244"/>
      <c r="H523" s="2277"/>
      <c r="I523" s="2241"/>
      <c r="J523" s="2241"/>
      <c r="K523" s="298"/>
      <c r="L523" s="114"/>
      <c r="M523" s="511"/>
      <c r="N523" s="112"/>
      <c r="O523" s="626"/>
      <c r="P523" s="14"/>
      <c r="Q523" s="14"/>
      <c r="R523" s="14"/>
      <c r="S523" s="14"/>
      <c r="T523" s="14"/>
      <c r="U523" s="14"/>
      <c r="V523" s="112"/>
      <c r="W523" s="2247"/>
      <c r="X523" s="2247"/>
      <c r="Y523" s="2273"/>
      <c r="Z523" s="2265"/>
      <c r="AA523" s="2258"/>
      <c r="AB523" s="2260"/>
      <c r="AC523" s="72">
        <f>IF(M523=M522,0,1)</f>
        <v>0</v>
      </c>
      <c r="AD523" s="72" t="s">
        <v>272</v>
      </c>
      <c r="AE523" s="72" t="str">
        <f t="shared" si="23"/>
        <v>?</v>
      </c>
      <c r="AF523" s="434">
        <f t="shared" si="21"/>
        <v>0</v>
      </c>
      <c r="AG523" s="72">
        <f>IF(K523=K522,0,1)</f>
        <v>0</v>
      </c>
    </row>
    <row r="524" spans="1:33" ht="12.95" customHeight="1" thickTop="1" thickBot="1">
      <c r="A524" s="2231"/>
      <c r="B524" s="2235"/>
      <c r="C524" s="2238"/>
      <c r="D524" s="2235"/>
      <c r="E524" s="2270"/>
      <c r="F524" s="2241"/>
      <c r="G524" s="2244"/>
      <c r="H524" s="2261"/>
      <c r="I524" s="2241"/>
      <c r="J524" s="2241"/>
      <c r="K524" s="298"/>
      <c r="L524" s="114"/>
      <c r="M524" s="511"/>
      <c r="N524" s="112"/>
      <c r="O524" s="626"/>
      <c r="P524" s="14"/>
      <c r="Q524" s="14"/>
      <c r="R524" s="14"/>
      <c r="S524" s="14"/>
      <c r="T524" s="14"/>
      <c r="U524" s="14"/>
      <c r="V524" s="112"/>
      <c r="W524" s="2247"/>
      <c r="X524" s="2247"/>
      <c r="Y524" s="2273"/>
      <c r="Z524" s="2265"/>
      <c r="AA524" s="2258"/>
      <c r="AB524" s="2260"/>
      <c r="AC524" s="72">
        <f>IF(M524=M523,0,IF(M524=M522,0,1))</f>
        <v>0</v>
      </c>
      <c r="AD524" s="72" t="s">
        <v>272</v>
      </c>
      <c r="AE524" s="72" t="str">
        <f t="shared" si="23"/>
        <v>?</v>
      </c>
      <c r="AF524" s="434">
        <f t="shared" si="21"/>
        <v>0</v>
      </c>
      <c r="AG524" s="72">
        <f>IF(K524=K523,0,IF(K524=K522,0,1))</f>
        <v>0</v>
      </c>
    </row>
    <row r="525" spans="1:33" ht="12.95" customHeight="1" thickTop="1" thickBot="1">
      <c r="A525" s="2231"/>
      <c r="B525" s="2235"/>
      <c r="C525" s="2238"/>
      <c r="D525" s="2235"/>
      <c r="E525" s="2270"/>
      <c r="F525" s="2241"/>
      <c r="G525" s="2244"/>
      <c r="H525" s="2261"/>
      <c r="I525" s="2241"/>
      <c r="J525" s="2241"/>
      <c r="K525" s="628"/>
      <c r="L525" s="622"/>
      <c r="M525" s="629"/>
      <c r="N525" s="626"/>
      <c r="O525" s="626"/>
      <c r="P525" s="625"/>
      <c r="Q525" s="14"/>
      <c r="R525" s="14"/>
      <c r="S525" s="14"/>
      <c r="T525" s="14"/>
      <c r="U525" s="14"/>
      <c r="V525" s="112"/>
      <c r="W525" s="2247"/>
      <c r="X525" s="2247"/>
      <c r="Y525" s="2273"/>
      <c r="Z525" s="2265"/>
      <c r="AA525" s="2258"/>
      <c r="AB525" s="2260"/>
      <c r="AC525" s="72">
        <f>IF(M525=M524,0,IF(M525=M523,0,IF(M525=M522,0,1)))</f>
        <v>0</v>
      </c>
      <c r="AD525" s="72" t="s">
        <v>272</v>
      </c>
      <c r="AE525" s="72" t="str">
        <f t="shared" si="23"/>
        <v>?</v>
      </c>
      <c r="AF525" s="434">
        <f t="shared" si="21"/>
        <v>0</v>
      </c>
      <c r="AG525" s="72">
        <f>IF(K525=K524,0,IF(K525=K523,0,IF(K525=K522,0,1)))</f>
        <v>0</v>
      </c>
    </row>
    <row r="526" spans="1:33" ht="12.95" customHeight="1" thickTop="1" thickBot="1">
      <c r="A526" s="2231"/>
      <c r="B526" s="2235"/>
      <c r="C526" s="2238"/>
      <c r="D526" s="2235"/>
      <c r="E526" s="2270"/>
      <c r="F526" s="2241"/>
      <c r="G526" s="2244"/>
      <c r="H526" s="2261"/>
      <c r="I526" s="2241"/>
      <c r="J526" s="2241"/>
      <c r="K526" s="628"/>
      <c r="L526" s="622"/>
      <c r="M526" s="629"/>
      <c r="N526" s="626"/>
      <c r="O526" s="626"/>
      <c r="P526" s="625"/>
      <c r="Q526" s="14"/>
      <c r="R526" s="14"/>
      <c r="S526" s="14"/>
      <c r="T526" s="14"/>
      <c r="U526" s="14"/>
      <c r="V526" s="112"/>
      <c r="W526" s="2247"/>
      <c r="X526" s="2247"/>
      <c r="Y526" s="2273"/>
      <c r="Z526" s="2265"/>
      <c r="AA526" s="2258"/>
      <c r="AB526" s="2260"/>
      <c r="AC526" s="72">
        <f>IF(M526=M525,0,IF(M526=M524,0,IF(M526=M523,0,IF(M526=M522,0,1))))</f>
        <v>0</v>
      </c>
      <c r="AD526" s="72" t="s">
        <v>272</v>
      </c>
      <c r="AE526" s="72" t="str">
        <f t="shared" si="23"/>
        <v>?</v>
      </c>
      <c r="AF526" s="434">
        <f t="shared" si="21"/>
        <v>0</v>
      </c>
      <c r="AG526" s="72">
        <f>IF(K526=K525,0,IF(K526=K524,0,IF(K526=K523,0,IF(K526=K522,0,1))))</f>
        <v>0</v>
      </c>
    </row>
    <row r="527" spans="1:33" ht="12.95" customHeight="1" thickTop="1" thickBot="1">
      <c r="A527" s="2231"/>
      <c r="B527" s="2235"/>
      <c r="C527" s="2238"/>
      <c r="D527" s="2235"/>
      <c r="E527" s="2270"/>
      <c r="F527" s="2241"/>
      <c r="G527" s="2244"/>
      <c r="H527" s="2261"/>
      <c r="I527" s="2241"/>
      <c r="J527" s="2241"/>
      <c r="K527" s="298"/>
      <c r="L527" s="114"/>
      <c r="M527" s="511"/>
      <c r="N527" s="112"/>
      <c r="O527" s="626"/>
      <c r="P527" s="14"/>
      <c r="Q527" s="625"/>
      <c r="R527" s="625"/>
      <c r="S527" s="625"/>
      <c r="T527" s="625"/>
      <c r="U527" s="625"/>
      <c r="V527" s="626"/>
      <c r="W527" s="2247"/>
      <c r="X527" s="2247"/>
      <c r="Y527" s="2273"/>
      <c r="Z527" s="2265"/>
      <c r="AA527" s="2258"/>
      <c r="AB527" s="2260"/>
      <c r="AC527" s="72">
        <f>IF(M527=M526,0,IF(M527=M525,0,IF(M527=M524,0,IF(M527=M523,0,IF(M527=M522,0,1)))))</f>
        <v>0</v>
      </c>
      <c r="AD527" s="72" t="s">
        <v>272</v>
      </c>
      <c r="AE527" s="72" t="str">
        <f t="shared" si="23"/>
        <v>?</v>
      </c>
      <c r="AF527" s="434">
        <f t="shared" si="21"/>
        <v>0</v>
      </c>
      <c r="AG527" s="72">
        <f>IF(K527=K526,0,IF(K527=K525,0,IF(K527=K524,0,IF(K527=K523,0,IF(K527=K522,0,1)))))</f>
        <v>0</v>
      </c>
    </row>
    <row r="528" spans="1:33" ht="12.95" customHeight="1" thickTop="1" thickBot="1">
      <c r="A528" s="2231"/>
      <c r="B528" s="2235"/>
      <c r="C528" s="2238"/>
      <c r="D528" s="2235"/>
      <c r="E528" s="2270"/>
      <c r="F528" s="2241"/>
      <c r="G528" s="2244"/>
      <c r="H528" s="2261"/>
      <c r="I528" s="2241"/>
      <c r="J528" s="2241"/>
      <c r="K528" s="298"/>
      <c r="L528" s="114"/>
      <c r="M528" s="511"/>
      <c r="N528" s="112"/>
      <c r="O528" s="626"/>
      <c r="P528" s="14"/>
      <c r="Q528" s="625"/>
      <c r="R528" s="625"/>
      <c r="S528" s="625"/>
      <c r="T528" s="625"/>
      <c r="U528" s="625"/>
      <c r="V528" s="626"/>
      <c r="W528" s="2247"/>
      <c r="X528" s="2247"/>
      <c r="Y528" s="2263" t="str">
        <f>IF(Y522&gt;9,"Błąd","")</f>
        <v/>
      </c>
      <c r="Z528" s="2265"/>
      <c r="AA528" s="2258"/>
      <c r="AB528" s="2260"/>
      <c r="AC528" s="72">
        <f>IF(M528=M527,0,IF(M528=M526,0,IF(M528=M525,0,IF(M528=M524,0,IF(M528=M523,0,IF(M528=M522,0,1))))))</f>
        <v>0</v>
      </c>
      <c r="AD528" s="72" t="s">
        <v>272</v>
      </c>
      <c r="AE528" s="72" t="str">
        <f t="shared" si="23"/>
        <v>?</v>
      </c>
      <c r="AF528" s="434">
        <f t="shared" si="21"/>
        <v>0</v>
      </c>
      <c r="AG528" s="72">
        <f>IF(K528=K527,0,IF(K528=K526,0,IF(K528=K525,0,IF(K528=K524,0,IF(K528=K523,0,IF(K528=K522,0,1))))))</f>
        <v>0</v>
      </c>
    </row>
    <row r="529" spans="1:33" ht="12.95" customHeight="1" thickTop="1" thickBot="1">
      <c r="A529" s="2231"/>
      <c r="B529" s="2235"/>
      <c r="C529" s="2238"/>
      <c r="D529" s="2235"/>
      <c r="E529" s="2270"/>
      <c r="F529" s="2241"/>
      <c r="G529" s="2244"/>
      <c r="H529" s="2261"/>
      <c r="I529" s="2241"/>
      <c r="J529" s="2241"/>
      <c r="K529" s="628"/>
      <c r="L529" s="622"/>
      <c r="M529" s="629"/>
      <c r="N529" s="626"/>
      <c r="O529" s="626"/>
      <c r="P529" s="625"/>
      <c r="Q529" s="625"/>
      <c r="R529" s="625"/>
      <c r="S529" s="625"/>
      <c r="T529" s="625"/>
      <c r="U529" s="625"/>
      <c r="V529" s="626"/>
      <c r="W529" s="2247"/>
      <c r="X529" s="2247"/>
      <c r="Y529" s="2263"/>
      <c r="Z529" s="2265"/>
      <c r="AA529" s="2258"/>
      <c r="AB529" s="2260"/>
      <c r="AC529" s="72">
        <f>IF(M529=M528,0,IF(M529=M527,0,IF(M529=M526,0,IF(M529=M525,0,IF(M529=M524,0,IF(M529=M523,0,IF(M529=M522,0,1)))))))</f>
        <v>0</v>
      </c>
      <c r="AD529" s="72" t="s">
        <v>272</v>
      </c>
      <c r="AE529" s="72" t="str">
        <f t="shared" si="23"/>
        <v>?</v>
      </c>
      <c r="AF529" s="434">
        <f>AF526</f>
        <v>0</v>
      </c>
      <c r="AG529" s="72">
        <f>IF(K529=K528,0,IF(K529=K527,0,IF(K529=K526,0,IF(K529=K525,0,IF(K529=K524,0,IF(K529=K523,0,IF(K529=K522,0,1)))))))</f>
        <v>0</v>
      </c>
    </row>
    <row r="530" spans="1:33" ht="12.95" customHeight="1" thickTop="1" thickBot="1">
      <c r="A530" s="2231"/>
      <c r="B530" s="2235"/>
      <c r="C530" s="2238"/>
      <c r="D530" s="2235"/>
      <c r="E530" s="2270"/>
      <c r="F530" s="2241"/>
      <c r="G530" s="2244"/>
      <c r="H530" s="2261"/>
      <c r="I530" s="2241"/>
      <c r="J530" s="2241"/>
      <c r="K530" s="628"/>
      <c r="L530" s="622"/>
      <c r="M530" s="629"/>
      <c r="N530" s="626"/>
      <c r="O530" s="626"/>
      <c r="P530" s="625"/>
      <c r="Q530" s="625"/>
      <c r="R530" s="625"/>
      <c r="S530" s="625"/>
      <c r="T530" s="625"/>
      <c r="U530" s="625"/>
      <c r="V530" s="626"/>
      <c r="W530" s="2247"/>
      <c r="X530" s="2247"/>
      <c r="Y530" s="2263"/>
      <c r="Z530" s="2265"/>
      <c r="AA530" s="2258"/>
      <c r="AB530" s="2260"/>
      <c r="AC530" s="72">
        <f>IF(M530=M529,0,IF(M530=M528,0,IF(M530=M527,0,IF(M530=M526,0,IF(M530=M525,0,IF(M530=M524,0,IF(M530=M523,0,IF(M530=31,0,1))))))))</f>
        <v>0</v>
      </c>
      <c r="AD530" s="72" t="s">
        <v>272</v>
      </c>
      <c r="AE530" s="72" t="str">
        <f t="shared" si="23"/>
        <v>?</v>
      </c>
      <c r="AF530" s="434">
        <f t="shared" si="21"/>
        <v>0</v>
      </c>
      <c r="AG530" s="72">
        <f>IF(K530=K529,0,IF(K530=K528,0,IF(K530=K527,0,IF(K530=K526,0,IF(K530=K525,0,IF(K530=K524,0,IF(K530=K523,0,IF(K530=K522,0,1))))))))</f>
        <v>0</v>
      </c>
    </row>
    <row r="531" spans="1:33" ht="12.95" customHeight="1" thickTop="1" thickBot="1">
      <c r="A531" s="2231"/>
      <c r="B531" s="2236"/>
      <c r="C531" s="2238"/>
      <c r="D531" s="2235"/>
      <c r="E531" s="2271"/>
      <c r="F531" s="2241"/>
      <c r="G531" s="2244"/>
      <c r="H531" s="2262"/>
      <c r="I531" s="2242"/>
      <c r="J531" s="2241"/>
      <c r="K531" s="299"/>
      <c r="L531" s="1127"/>
      <c r="M531" s="512"/>
      <c r="N531" s="171"/>
      <c r="O531" s="631"/>
      <c r="P531" s="172"/>
      <c r="Q531" s="15"/>
      <c r="R531" s="15"/>
      <c r="S531" s="15"/>
      <c r="T531" s="15"/>
      <c r="U531" s="15"/>
      <c r="V531" s="110"/>
      <c r="W531" s="2248"/>
      <c r="X531" s="2248"/>
      <c r="Y531" s="2264"/>
      <c r="Z531" s="2265"/>
      <c r="AA531" s="2259"/>
      <c r="AB531" s="2260"/>
      <c r="AC531" s="72">
        <f>IF(M531=M530,0,IF(M531=M529,0,IF(M531=M528,0,IF(M531=M527,0,IF(M531=M526,0,IF(M531=M525,0,IF(M531=M524,0,IF(M531=M523,0,IF(M531=M522,0,1)))))))))</f>
        <v>0</v>
      </c>
      <c r="AD531" s="72" t="s">
        <v>272</v>
      </c>
      <c r="AE531" s="72" t="str">
        <f t="shared" si="23"/>
        <v>?</v>
      </c>
      <c r="AF531" s="434">
        <f t="shared" si="21"/>
        <v>0</v>
      </c>
      <c r="AG531" s="72">
        <f>IF(K531=K530,0,IF(K531=K529,0,IF(K531=K528,0,IF(K531=K527,0,IF(K531=K526,0,IF(K531=K525,0,IF(K531=K524,0,IF(K531=K523,0,IF(K531=K522,0,1)))))))))</f>
        <v>0</v>
      </c>
    </row>
    <row r="532" spans="1:33" ht="12.95" customHeight="1" thickTop="1" thickBot="1">
      <c r="A532" s="2231"/>
      <c r="B532" s="2234"/>
      <c r="C532" s="2237"/>
      <c r="D532" s="2234"/>
      <c r="E532" s="2269"/>
      <c r="F532" s="2240"/>
      <c r="G532" s="2243"/>
      <c r="H532" s="2276" t="s">
        <v>755</v>
      </c>
      <c r="I532" s="2240"/>
      <c r="J532" s="2240"/>
      <c r="K532" s="295"/>
      <c r="L532" s="114"/>
      <c r="M532" s="508"/>
      <c r="N532" s="111"/>
      <c r="O532" s="111"/>
      <c r="P532" s="16"/>
      <c r="Q532" s="16"/>
      <c r="R532" s="16"/>
      <c r="S532" s="16"/>
      <c r="T532" s="16"/>
      <c r="U532" s="16"/>
      <c r="V532" s="111"/>
      <c r="W532" s="2246">
        <f>SUM(P532:V541)</f>
        <v>0</v>
      </c>
      <c r="X532" s="2246">
        <f>IF(W532&gt;0,18,0)</f>
        <v>0</v>
      </c>
      <c r="Y532" s="2272">
        <f>IF((W532-X532)&gt;=0,W532-X532,0)</f>
        <v>0</v>
      </c>
      <c r="Z532" s="2265">
        <f>IF(W532&lt;X532,W532,X532)/IF(X532=0,1,X532)</f>
        <v>0</v>
      </c>
      <c r="AA532" s="2257" t="str">
        <f>IF(Z532=1,"pe",IF(Z532&gt;0,"ne",""))</f>
        <v/>
      </c>
      <c r="AB532" s="2260"/>
      <c r="AC532" s="72">
        <v>1</v>
      </c>
      <c r="AD532" s="72" t="s">
        <v>272</v>
      </c>
      <c r="AE532" s="72" t="str">
        <f t="shared" si="23"/>
        <v>?</v>
      </c>
      <c r="AF532" s="434">
        <f>$C532</f>
        <v>0</v>
      </c>
      <c r="AG532" s="26">
        <v>1</v>
      </c>
    </row>
    <row r="533" spans="1:33" ht="12.95" customHeight="1" thickTop="1" thickBot="1">
      <c r="A533" s="2231"/>
      <c r="B533" s="2235"/>
      <c r="C533" s="2238"/>
      <c r="D533" s="2235"/>
      <c r="E533" s="2270"/>
      <c r="F533" s="2241"/>
      <c r="G533" s="2244"/>
      <c r="H533" s="2277"/>
      <c r="I533" s="2241"/>
      <c r="J533" s="2241"/>
      <c r="K533" s="298"/>
      <c r="L533" s="114"/>
      <c r="M533" s="511"/>
      <c r="N533" s="112"/>
      <c r="O533" s="626"/>
      <c r="P533" s="14"/>
      <c r="Q533" s="14"/>
      <c r="R533" s="14"/>
      <c r="S533" s="14"/>
      <c r="T533" s="14"/>
      <c r="U533" s="14"/>
      <c r="V533" s="112"/>
      <c r="W533" s="2247"/>
      <c r="X533" s="2247"/>
      <c r="Y533" s="2273"/>
      <c r="Z533" s="2265"/>
      <c r="AA533" s="2258"/>
      <c r="AB533" s="2260"/>
      <c r="AC533" s="72">
        <f>IF(M533=M532,0,1)</f>
        <v>0</v>
      </c>
      <c r="AD533" s="72" t="s">
        <v>272</v>
      </c>
      <c r="AE533" s="72" t="str">
        <f t="shared" si="23"/>
        <v>?</v>
      </c>
      <c r="AF533" s="434">
        <f t="shared" si="21"/>
        <v>0</v>
      </c>
      <c r="AG533" s="72">
        <f>IF(K533=K532,0,1)</f>
        <v>0</v>
      </c>
    </row>
    <row r="534" spans="1:33" ht="12.95" customHeight="1" thickTop="1" thickBot="1">
      <c r="A534" s="2231"/>
      <c r="B534" s="2235"/>
      <c r="C534" s="2238"/>
      <c r="D534" s="2235"/>
      <c r="E534" s="2270"/>
      <c r="F534" s="2241"/>
      <c r="G534" s="2244"/>
      <c r="H534" s="2261"/>
      <c r="I534" s="2241"/>
      <c r="J534" s="2241"/>
      <c r="K534" s="298"/>
      <c r="L534" s="114"/>
      <c r="M534" s="511"/>
      <c r="N534" s="112"/>
      <c r="O534" s="626"/>
      <c r="P534" s="14"/>
      <c r="Q534" s="14"/>
      <c r="R534" s="14"/>
      <c r="S534" s="14"/>
      <c r="T534" s="14"/>
      <c r="U534" s="14"/>
      <c r="V534" s="112"/>
      <c r="W534" s="2247"/>
      <c r="X534" s="2247"/>
      <c r="Y534" s="2273"/>
      <c r="Z534" s="2265"/>
      <c r="AA534" s="2258"/>
      <c r="AB534" s="2260"/>
      <c r="AC534" s="72">
        <f>IF(M534=M533,0,IF(M534=M532,0,1))</f>
        <v>0</v>
      </c>
      <c r="AD534" s="72" t="s">
        <v>272</v>
      </c>
      <c r="AE534" s="72" t="str">
        <f t="shared" si="23"/>
        <v>?</v>
      </c>
      <c r="AF534" s="434">
        <f t="shared" si="21"/>
        <v>0</v>
      </c>
      <c r="AG534" s="72">
        <f>IF(K534=K533,0,IF(K534=K532,0,1))</f>
        <v>0</v>
      </c>
    </row>
    <row r="535" spans="1:33" ht="12.95" customHeight="1" thickTop="1" thickBot="1">
      <c r="A535" s="2231"/>
      <c r="B535" s="2235"/>
      <c r="C535" s="2238"/>
      <c r="D535" s="2235"/>
      <c r="E535" s="2270"/>
      <c r="F535" s="2241"/>
      <c r="G535" s="2244"/>
      <c r="H535" s="2261"/>
      <c r="I535" s="2241"/>
      <c r="J535" s="2241"/>
      <c r="K535" s="298"/>
      <c r="L535" s="114"/>
      <c r="M535" s="511"/>
      <c r="N535" s="112"/>
      <c r="O535" s="626"/>
      <c r="P535" s="14"/>
      <c r="Q535" s="14"/>
      <c r="R535" s="14"/>
      <c r="S535" s="14"/>
      <c r="T535" s="14"/>
      <c r="U535" s="14"/>
      <c r="V535" s="112"/>
      <c r="W535" s="2247"/>
      <c r="X535" s="2247"/>
      <c r="Y535" s="2273"/>
      <c r="Z535" s="2265"/>
      <c r="AA535" s="2258"/>
      <c r="AB535" s="2260"/>
      <c r="AC535" s="72">
        <f>IF(M535=M534,0,IF(M535=M533,0,IF(M535=M532,0,1)))</f>
        <v>0</v>
      </c>
      <c r="AD535" s="72" t="s">
        <v>272</v>
      </c>
      <c r="AE535" s="72" t="str">
        <f t="shared" si="23"/>
        <v>?</v>
      </c>
      <c r="AF535" s="434">
        <f t="shared" si="21"/>
        <v>0</v>
      </c>
      <c r="AG535" s="72">
        <f>IF(K535=K534,0,IF(K535=K533,0,IF(K535=K532,0,1)))</f>
        <v>0</v>
      </c>
    </row>
    <row r="536" spans="1:33" ht="12.95" customHeight="1" thickTop="1" thickBot="1">
      <c r="A536" s="2231"/>
      <c r="B536" s="2235"/>
      <c r="C536" s="2238"/>
      <c r="D536" s="2235"/>
      <c r="E536" s="2270"/>
      <c r="F536" s="2241"/>
      <c r="G536" s="2244"/>
      <c r="H536" s="2261"/>
      <c r="I536" s="2241"/>
      <c r="J536" s="2241"/>
      <c r="K536" s="628"/>
      <c r="L536" s="622"/>
      <c r="M536" s="629"/>
      <c r="N536" s="626"/>
      <c r="O536" s="626"/>
      <c r="P536" s="625"/>
      <c r="Q536" s="625"/>
      <c r="R536" s="625"/>
      <c r="S536" s="625"/>
      <c r="T536" s="625"/>
      <c r="U536" s="625"/>
      <c r="V536" s="626"/>
      <c r="W536" s="2247"/>
      <c r="X536" s="2247"/>
      <c r="Y536" s="2273"/>
      <c r="Z536" s="2265"/>
      <c r="AA536" s="2258"/>
      <c r="AB536" s="2260"/>
      <c r="AC536" s="72">
        <f>IF(M536=M535,0,IF(M536=M534,0,IF(M536=M533,0,IF(M536=M532,0,1))))</f>
        <v>0</v>
      </c>
      <c r="AD536" s="72" t="s">
        <v>272</v>
      </c>
      <c r="AE536" s="72" t="str">
        <f t="shared" si="23"/>
        <v>?</v>
      </c>
      <c r="AF536" s="434">
        <f t="shared" si="21"/>
        <v>0</v>
      </c>
      <c r="AG536" s="72">
        <f>IF(K536=K535,0,IF(K536=K534,0,IF(K536=K533,0,IF(K536=K532,0,1))))</f>
        <v>0</v>
      </c>
    </row>
    <row r="537" spans="1:33" ht="12.95" customHeight="1" thickTop="1" thickBot="1">
      <c r="A537" s="2231"/>
      <c r="B537" s="2235"/>
      <c r="C537" s="2238"/>
      <c r="D537" s="2235"/>
      <c r="E537" s="2270"/>
      <c r="F537" s="2241"/>
      <c r="G537" s="2244"/>
      <c r="H537" s="2261"/>
      <c r="I537" s="2241"/>
      <c r="J537" s="2241"/>
      <c r="K537" s="298"/>
      <c r="L537" s="114"/>
      <c r="M537" s="511"/>
      <c r="N537" s="112"/>
      <c r="O537" s="626"/>
      <c r="P537" s="14"/>
      <c r="Q537" s="14"/>
      <c r="R537" s="14"/>
      <c r="S537" s="14"/>
      <c r="T537" s="14"/>
      <c r="U537" s="14"/>
      <c r="V537" s="112"/>
      <c r="W537" s="2247"/>
      <c r="X537" s="2247"/>
      <c r="Y537" s="2273"/>
      <c r="Z537" s="2265"/>
      <c r="AA537" s="2258"/>
      <c r="AB537" s="2260"/>
      <c r="AC537" s="72">
        <f>IF(M537=M536,0,IF(M537=M535,0,IF(M537=M534,0,IF(M537=M533,0,IF(M537=M532,0,1)))))</f>
        <v>0</v>
      </c>
      <c r="AD537" s="72" t="s">
        <v>272</v>
      </c>
      <c r="AE537" s="72" t="str">
        <f t="shared" si="23"/>
        <v>?</v>
      </c>
      <c r="AF537" s="434">
        <f t="shared" si="21"/>
        <v>0</v>
      </c>
      <c r="AG537" s="72">
        <f>IF(K537=K536,0,IF(K537=K535,0,IF(K537=K534,0,IF(K537=K533,0,IF(K537=K532,0,1)))))</f>
        <v>0</v>
      </c>
    </row>
    <row r="538" spans="1:33" ht="12.95" customHeight="1" thickTop="1" thickBot="1">
      <c r="A538" s="2231"/>
      <c r="B538" s="2235"/>
      <c r="C538" s="2238"/>
      <c r="D538" s="2235"/>
      <c r="E538" s="2270"/>
      <c r="F538" s="2241"/>
      <c r="G538" s="2244"/>
      <c r="H538" s="2261"/>
      <c r="I538" s="2241"/>
      <c r="J538" s="2241"/>
      <c r="K538" s="298"/>
      <c r="L538" s="114"/>
      <c r="M538" s="511"/>
      <c r="N538" s="112"/>
      <c r="O538" s="626"/>
      <c r="P538" s="14"/>
      <c r="Q538" s="14"/>
      <c r="R538" s="14"/>
      <c r="S538" s="14"/>
      <c r="T538" s="14"/>
      <c r="U538" s="14"/>
      <c r="V538" s="112"/>
      <c r="W538" s="2247"/>
      <c r="X538" s="2247"/>
      <c r="Y538" s="2263" t="str">
        <f>IF(Y532&gt;9,"Błąd","")</f>
        <v/>
      </c>
      <c r="Z538" s="2265"/>
      <c r="AA538" s="2258"/>
      <c r="AB538" s="2260"/>
      <c r="AC538" s="72">
        <f>IF(M538=M537,0,IF(M538=M536,0,IF(M538=M535,0,IF(M538=M534,0,IF(M538=M533,0,IF(M538=M532,0,1))))))</f>
        <v>0</v>
      </c>
      <c r="AD538" s="72" t="s">
        <v>272</v>
      </c>
      <c r="AE538" s="72" t="str">
        <f t="shared" si="23"/>
        <v>?</v>
      </c>
      <c r="AF538" s="434">
        <f t="shared" si="21"/>
        <v>0</v>
      </c>
      <c r="AG538" s="72">
        <f>IF(K538=K537,0,IF(K538=K536,0,IF(K538=K535,0,IF(K538=K534,0,IF(K538=K533,0,IF(K538=K532,0,1))))))</f>
        <v>0</v>
      </c>
    </row>
    <row r="539" spans="1:33" ht="12.95" customHeight="1" thickTop="1" thickBot="1">
      <c r="A539" s="2231"/>
      <c r="B539" s="2235"/>
      <c r="C539" s="2238"/>
      <c r="D539" s="2235"/>
      <c r="E539" s="2270"/>
      <c r="F539" s="2241"/>
      <c r="G539" s="2244"/>
      <c r="H539" s="2261"/>
      <c r="I539" s="2241"/>
      <c r="J539" s="2241"/>
      <c r="K539" s="628"/>
      <c r="L539" s="622"/>
      <c r="M539" s="629"/>
      <c r="N539" s="626"/>
      <c r="O539" s="626"/>
      <c r="P539" s="625"/>
      <c r="Q539" s="625"/>
      <c r="R539" s="625"/>
      <c r="S539" s="625"/>
      <c r="T539" s="625"/>
      <c r="U539" s="625"/>
      <c r="V539" s="626"/>
      <c r="W539" s="2247"/>
      <c r="X539" s="2247"/>
      <c r="Y539" s="2263"/>
      <c r="Z539" s="2265"/>
      <c r="AA539" s="2258"/>
      <c r="AB539" s="2260"/>
      <c r="AC539" s="72">
        <f>IF(M539=M538,0,IF(M539=M537,0,IF(M539=M536,0,IF(M539=M535,0,IF(M539=M534,0,IF(M539=M533,0,IF(M539=M532,0,1)))))))</f>
        <v>0</v>
      </c>
      <c r="AD539" s="72" t="s">
        <v>272</v>
      </c>
      <c r="AE539" s="72" t="str">
        <f t="shared" si="23"/>
        <v>?</v>
      </c>
      <c r="AF539" s="434">
        <f>AF536</f>
        <v>0</v>
      </c>
      <c r="AG539" s="72">
        <f>IF(K539=K538,0,IF(K539=K537,0,IF(K539=K536,0,IF(K539=K535,0,IF(K539=K534,0,IF(K539=K533,0,IF(K539=K532,0,1)))))))</f>
        <v>0</v>
      </c>
    </row>
    <row r="540" spans="1:33" ht="12.75" customHeight="1" thickTop="1" thickBot="1">
      <c r="A540" s="2231"/>
      <c r="B540" s="2235"/>
      <c r="C540" s="2238"/>
      <c r="D540" s="2235"/>
      <c r="E540" s="2270"/>
      <c r="F540" s="2241"/>
      <c r="G540" s="2244"/>
      <c r="H540" s="2261"/>
      <c r="I540" s="2241"/>
      <c r="J540" s="2241"/>
      <c r="K540" s="628"/>
      <c r="L540" s="622"/>
      <c r="M540" s="629"/>
      <c r="N540" s="626"/>
      <c r="O540" s="626"/>
      <c r="P540" s="625"/>
      <c r="Q540" s="625"/>
      <c r="R540" s="625"/>
      <c r="S540" s="625"/>
      <c r="T540" s="625"/>
      <c r="U540" s="625"/>
      <c r="V540" s="626"/>
      <c r="W540" s="2247"/>
      <c r="X540" s="2247"/>
      <c r="Y540" s="2263"/>
      <c r="Z540" s="2265"/>
      <c r="AA540" s="2258"/>
      <c r="AB540" s="2260"/>
      <c r="AC540" s="72">
        <f>IF(M540=M539,0,IF(M540=M538,0,IF(M540=M537,0,IF(M540=M536,0,IF(M540=M535,0,IF(M540=M534,0,IF(M540=M533,0,IF(M540=31,0,1))))))))</f>
        <v>0</v>
      </c>
      <c r="AD540" s="72" t="s">
        <v>272</v>
      </c>
      <c r="AE540" s="72" t="str">
        <f t="shared" si="23"/>
        <v>?</v>
      </c>
      <c r="AF540" s="434">
        <f t="shared" si="21"/>
        <v>0</v>
      </c>
      <c r="AG540" s="72">
        <f>IF(K540=K539,0,IF(K540=K538,0,IF(K540=K537,0,IF(K540=K536,0,IF(K540=K535,0,IF(K540=K534,0,IF(K540=K533,0,IF(K540=K532,0,1))))))))</f>
        <v>0</v>
      </c>
    </row>
    <row r="541" spans="1:33" ht="12.95" customHeight="1" thickTop="1" thickBot="1">
      <c r="A541" s="2231"/>
      <c r="B541" s="2236"/>
      <c r="C541" s="2238"/>
      <c r="D541" s="2235"/>
      <c r="E541" s="2271"/>
      <c r="F541" s="2241"/>
      <c r="G541" s="2244"/>
      <c r="H541" s="2262"/>
      <c r="I541" s="2242"/>
      <c r="J541" s="2241"/>
      <c r="K541" s="299"/>
      <c r="L541" s="410"/>
      <c r="M541" s="512"/>
      <c r="N541" s="171"/>
      <c r="O541" s="631"/>
      <c r="P541" s="172"/>
      <c r="Q541" s="172"/>
      <c r="R541" s="172"/>
      <c r="S541" s="172"/>
      <c r="T541" s="172"/>
      <c r="U541" s="172"/>
      <c r="V541" s="171"/>
      <c r="W541" s="2247"/>
      <c r="X541" s="2247"/>
      <c r="Y541" s="2264"/>
      <c r="Z541" s="2254"/>
      <c r="AA541" s="2258"/>
      <c r="AB541" s="2278"/>
      <c r="AC541" s="72">
        <f>IF(M541=M540,0,IF(M541=M539,0,IF(M541=M538,0,IF(M541=M537,0,IF(M541=M536,0,IF(M541=M535,0,IF(M541=M534,0,IF(M541=M533,0,IF(M541=M532,0,1)))))))))</f>
        <v>0</v>
      </c>
      <c r="AD541" s="72" t="s">
        <v>272</v>
      </c>
      <c r="AE541" s="72" t="str">
        <f t="shared" si="23"/>
        <v>?</v>
      </c>
      <c r="AF541" s="434">
        <f t="shared" si="21"/>
        <v>0</v>
      </c>
      <c r="AG541" s="72">
        <f>IF(K541=K540,0,IF(K541=K539,0,IF(K541=K538,0,IF(K541=K537,0,IF(K541=K536,0,IF(K541=K535,0,IF(K541=K534,0,IF(K541=K533,0,IF(K541=K532,0,1)))))))))</f>
        <v>0</v>
      </c>
    </row>
    <row r="542" spans="1:33" ht="12.95" customHeight="1" thickTop="1" thickBot="1">
      <c r="A542" s="2231"/>
      <c r="B542" s="2234"/>
      <c r="C542" s="2237"/>
      <c r="D542" s="2234"/>
      <c r="E542" s="2269"/>
      <c r="F542" s="2240"/>
      <c r="G542" s="2243"/>
      <c r="H542" s="2276" t="s">
        <v>755</v>
      </c>
      <c r="I542" s="2240"/>
      <c r="J542" s="2240"/>
      <c r="K542" s="295"/>
      <c r="L542" s="408"/>
      <c r="M542" s="508"/>
      <c r="N542" s="111"/>
      <c r="O542" s="111"/>
      <c r="P542" s="16"/>
      <c r="Q542" s="16"/>
      <c r="R542" s="16"/>
      <c r="S542" s="16"/>
      <c r="T542" s="16"/>
      <c r="U542" s="16"/>
      <c r="V542" s="111"/>
      <c r="W542" s="2246">
        <f>SUM(P542:V551)</f>
        <v>0</v>
      </c>
      <c r="X542" s="2246">
        <f>IF(W542&gt;0,18,0)</f>
        <v>0</v>
      </c>
      <c r="Y542" s="2272">
        <f>IF((W542-X542)&gt;=0,W542-X542,0)</f>
        <v>0</v>
      </c>
      <c r="Z542" s="2265">
        <f>IF(W542&lt;X542,W542,X542)/IF(X542=0,1,X542)</f>
        <v>0</v>
      </c>
      <c r="AA542" s="2257" t="str">
        <f>IF(Z542=1,"pe",IF(Z542&gt;0,"ne",""))</f>
        <v/>
      </c>
      <c r="AB542" s="2260"/>
      <c r="AC542" s="72">
        <v>1</v>
      </c>
      <c r="AD542" s="72" t="s">
        <v>272</v>
      </c>
      <c r="AE542" s="72" t="str">
        <f t="shared" si="23"/>
        <v>?</v>
      </c>
      <c r="AF542" s="434">
        <f>$C542</f>
        <v>0</v>
      </c>
      <c r="AG542" s="26">
        <v>1</v>
      </c>
    </row>
    <row r="543" spans="1:33" ht="12.95" customHeight="1" thickTop="1" thickBot="1">
      <c r="A543" s="2231"/>
      <c r="B543" s="2235"/>
      <c r="C543" s="2238"/>
      <c r="D543" s="2235"/>
      <c r="E543" s="2270"/>
      <c r="F543" s="2241"/>
      <c r="G543" s="2244"/>
      <c r="H543" s="2277"/>
      <c r="I543" s="2241"/>
      <c r="J543" s="2241"/>
      <c r="K543" s="298"/>
      <c r="L543" s="114"/>
      <c r="M543" s="511"/>
      <c r="N543" s="112"/>
      <c r="O543" s="626"/>
      <c r="P543" s="14"/>
      <c r="Q543" s="14"/>
      <c r="R543" s="14"/>
      <c r="S543" s="14"/>
      <c r="T543" s="13"/>
      <c r="U543" s="14"/>
      <c r="V543" s="112"/>
      <c r="W543" s="2247"/>
      <c r="X543" s="2247"/>
      <c r="Y543" s="2273"/>
      <c r="Z543" s="2265"/>
      <c r="AA543" s="2258"/>
      <c r="AB543" s="2260"/>
      <c r="AC543" s="72">
        <f>IF(M543=M542,0,1)</f>
        <v>0</v>
      </c>
      <c r="AD543" s="72" t="s">
        <v>272</v>
      </c>
      <c r="AE543" s="72" t="str">
        <f t="shared" si="23"/>
        <v>?</v>
      </c>
      <c r="AF543" s="434">
        <f t="shared" si="21"/>
        <v>0</v>
      </c>
      <c r="AG543" s="72">
        <f>IF(K543=K542,0,1)</f>
        <v>0</v>
      </c>
    </row>
    <row r="544" spans="1:33" ht="12.95" customHeight="1" thickTop="1" thickBot="1">
      <c r="A544" s="2231"/>
      <c r="B544" s="2235"/>
      <c r="C544" s="2238"/>
      <c r="D544" s="2235"/>
      <c r="E544" s="2270"/>
      <c r="F544" s="2241"/>
      <c r="G544" s="2244"/>
      <c r="H544" s="2261"/>
      <c r="I544" s="2241"/>
      <c r="J544" s="2241"/>
      <c r="K544" s="298"/>
      <c r="L544" s="114"/>
      <c r="M544" s="511"/>
      <c r="N544" s="112"/>
      <c r="O544" s="626"/>
      <c r="P544" s="14"/>
      <c r="Q544" s="14"/>
      <c r="R544" s="14"/>
      <c r="S544" s="14"/>
      <c r="T544" s="14"/>
      <c r="U544" s="14"/>
      <c r="V544" s="112"/>
      <c r="W544" s="2247"/>
      <c r="X544" s="2247"/>
      <c r="Y544" s="2273"/>
      <c r="Z544" s="2265"/>
      <c r="AA544" s="2258"/>
      <c r="AB544" s="2260"/>
      <c r="AC544" s="72">
        <f>IF(M544=M543,0,IF(M544=M542,0,1))</f>
        <v>0</v>
      </c>
      <c r="AD544" s="72" t="s">
        <v>272</v>
      </c>
      <c r="AE544" s="72" t="str">
        <f t="shared" si="23"/>
        <v>?</v>
      </c>
      <c r="AF544" s="434">
        <f t="shared" si="21"/>
        <v>0</v>
      </c>
      <c r="AG544" s="72">
        <f>IF(K544=K543,0,IF(K544=K542,0,1))</f>
        <v>0</v>
      </c>
    </row>
    <row r="545" spans="1:33" ht="12.95" customHeight="1" thickTop="1" thickBot="1">
      <c r="A545" s="2231"/>
      <c r="B545" s="2235"/>
      <c r="C545" s="2238"/>
      <c r="D545" s="2235"/>
      <c r="E545" s="2270"/>
      <c r="F545" s="2241"/>
      <c r="G545" s="2244"/>
      <c r="H545" s="2261"/>
      <c r="I545" s="2241"/>
      <c r="J545" s="2241"/>
      <c r="K545" s="298"/>
      <c r="L545" s="114"/>
      <c r="M545" s="511"/>
      <c r="N545" s="112"/>
      <c r="O545" s="626"/>
      <c r="P545" s="14"/>
      <c r="Q545" s="14"/>
      <c r="R545" s="14"/>
      <c r="S545" s="14"/>
      <c r="T545" s="14"/>
      <c r="U545" s="14"/>
      <c r="V545" s="112"/>
      <c r="W545" s="2247"/>
      <c r="X545" s="2247"/>
      <c r="Y545" s="2273"/>
      <c r="Z545" s="2265"/>
      <c r="AA545" s="2258"/>
      <c r="AB545" s="2260"/>
      <c r="AC545" s="72">
        <f>IF(M545=M544,0,IF(M545=M543,0,IF(M545=M542,0,1)))</f>
        <v>0</v>
      </c>
      <c r="AD545" s="72" t="s">
        <v>272</v>
      </c>
      <c r="AE545" s="72" t="str">
        <f t="shared" si="23"/>
        <v>?</v>
      </c>
      <c r="AF545" s="434">
        <f t="shared" si="21"/>
        <v>0</v>
      </c>
      <c r="AG545" s="72">
        <f>IF(K545=K544,0,IF(K545=K543,0,IF(K545=K542,0,1)))</f>
        <v>0</v>
      </c>
    </row>
    <row r="546" spans="1:33" ht="12.95" customHeight="1" thickTop="1" thickBot="1">
      <c r="A546" s="2231"/>
      <c r="B546" s="2235"/>
      <c r="C546" s="2238"/>
      <c r="D546" s="2235"/>
      <c r="E546" s="2270"/>
      <c r="F546" s="2241"/>
      <c r="G546" s="2244"/>
      <c r="H546" s="2261"/>
      <c r="I546" s="2241"/>
      <c r="J546" s="2241"/>
      <c r="K546" s="298"/>
      <c r="L546" s="114"/>
      <c r="M546" s="511"/>
      <c r="N546" s="112"/>
      <c r="O546" s="626"/>
      <c r="P546" s="14"/>
      <c r="Q546" s="14"/>
      <c r="R546" s="14"/>
      <c r="S546" s="14"/>
      <c r="T546" s="14"/>
      <c r="U546" s="14"/>
      <c r="V546" s="112"/>
      <c r="W546" s="2247"/>
      <c r="X546" s="2247"/>
      <c r="Y546" s="2273"/>
      <c r="Z546" s="2265"/>
      <c r="AA546" s="2258"/>
      <c r="AB546" s="2260"/>
      <c r="AC546" s="72">
        <f>IF(M546=M545,0,IF(M546=M544,0,IF(M546=M543,0,IF(M546=M542,0,1))))</f>
        <v>0</v>
      </c>
      <c r="AD546" s="72" t="s">
        <v>272</v>
      </c>
      <c r="AE546" s="72" t="str">
        <f t="shared" si="23"/>
        <v>?</v>
      </c>
      <c r="AF546" s="434">
        <f t="shared" si="21"/>
        <v>0</v>
      </c>
      <c r="AG546" s="72">
        <f>IF(K546=K545,0,IF(K546=K544,0,IF(K546=K543,0,IF(K546=K542,0,1))))</f>
        <v>0</v>
      </c>
    </row>
    <row r="547" spans="1:33" ht="12.95" customHeight="1" thickTop="1" thickBot="1">
      <c r="A547" s="2231"/>
      <c r="B547" s="2235"/>
      <c r="C547" s="2238"/>
      <c r="D547" s="2235"/>
      <c r="E547" s="2270"/>
      <c r="F547" s="2241"/>
      <c r="G547" s="2244"/>
      <c r="H547" s="2261"/>
      <c r="I547" s="2241"/>
      <c r="J547" s="2241"/>
      <c r="K547" s="628"/>
      <c r="L547" s="622"/>
      <c r="M547" s="629"/>
      <c r="N547" s="626"/>
      <c r="O547" s="626"/>
      <c r="P547" s="625"/>
      <c r="Q547" s="625"/>
      <c r="R547" s="625"/>
      <c r="S547" s="625"/>
      <c r="T547" s="625"/>
      <c r="U547" s="625"/>
      <c r="V547" s="626"/>
      <c r="W547" s="2247"/>
      <c r="X547" s="2247"/>
      <c r="Y547" s="2273"/>
      <c r="Z547" s="2265"/>
      <c r="AA547" s="2258"/>
      <c r="AB547" s="2260"/>
      <c r="AC547" s="72">
        <f>IF(M547=M546,0,IF(M547=M545,0,IF(M547=M544,0,IF(M547=M543,0,IF(M547=M542,0,1)))))</f>
        <v>0</v>
      </c>
      <c r="AD547" s="72" t="s">
        <v>272</v>
      </c>
      <c r="AE547" s="72" t="str">
        <f t="shared" si="23"/>
        <v>?</v>
      </c>
      <c r="AF547" s="434">
        <f t="shared" si="21"/>
        <v>0</v>
      </c>
      <c r="AG547" s="72">
        <f>IF(K547=K546,0,IF(K547=K545,0,IF(K547=K544,0,IF(K547=K543,0,IF(K547=K542,0,1)))))</f>
        <v>0</v>
      </c>
    </row>
    <row r="548" spans="1:33" ht="12.95" customHeight="1" thickTop="1" thickBot="1">
      <c r="A548" s="2231"/>
      <c r="B548" s="2235"/>
      <c r="C548" s="2238"/>
      <c r="D548" s="2235"/>
      <c r="E548" s="2270"/>
      <c r="F548" s="2241"/>
      <c r="G548" s="2244"/>
      <c r="H548" s="2261"/>
      <c r="I548" s="2241"/>
      <c r="J548" s="2241"/>
      <c r="K548" s="628"/>
      <c r="L548" s="622"/>
      <c r="M548" s="629"/>
      <c r="N548" s="626"/>
      <c r="O548" s="626"/>
      <c r="P548" s="625"/>
      <c r="Q548" s="625"/>
      <c r="R548" s="625"/>
      <c r="S548" s="625"/>
      <c r="T548" s="625"/>
      <c r="U548" s="625"/>
      <c r="V548" s="626"/>
      <c r="W548" s="2247"/>
      <c r="X548" s="2247"/>
      <c r="Y548" s="2263" t="str">
        <f>IF(Y542&gt;9,"Błąd","")</f>
        <v/>
      </c>
      <c r="Z548" s="2265"/>
      <c r="AA548" s="2258"/>
      <c r="AB548" s="2260"/>
      <c r="AC548" s="72">
        <f>IF(M548=M547,0,IF(M548=M546,0,IF(M548=M545,0,IF(M548=M544,0,IF(M548=M543,0,IF(M548=M542,0,1))))))</f>
        <v>0</v>
      </c>
      <c r="AD548" s="72" t="s">
        <v>272</v>
      </c>
      <c r="AE548" s="72" t="str">
        <f t="shared" si="23"/>
        <v>?</v>
      </c>
      <c r="AF548" s="434">
        <f t="shared" si="21"/>
        <v>0</v>
      </c>
      <c r="AG548" s="72">
        <f>IF(K548=K547,0,IF(K548=K546,0,IF(K548=K545,0,IF(K548=K544,0,IF(K548=K543,0,IF(K548=K542,0,1))))))</f>
        <v>0</v>
      </c>
    </row>
    <row r="549" spans="1:33" ht="12.95" customHeight="1" thickTop="1" thickBot="1">
      <c r="A549" s="2231"/>
      <c r="B549" s="2235"/>
      <c r="C549" s="2238"/>
      <c r="D549" s="2235"/>
      <c r="E549" s="2270"/>
      <c r="F549" s="2241"/>
      <c r="G549" s="2244"/>
      <c r="H549" s="2261"/>
      <c r="I549" s="2241"/>
      <c r="J549" s="2241"/>
      <c r="K549" s="298"/>
      <c r="L549" s="114"/>
      <c r="M549" s="511"/>
      <c r="N549" s="112"/>
      <c r="O549" s="626"/>
      <c r="P549" s="14"/>
      <c r="Q549" s="14"/>
      <c r="R549" s="14"/>
      <c r="S549" s="14"/>
      <c r="T549" s="14"/>
      <c r="U549" s="14"/>
      <c r="V549" s="112"/>
      <c r="W549" s="2247"/>
      <c r="X549" s="2247"/>
      <c r="Y549" s="2263"/>
      <c r="Z549" s="2265"/>
      <c r="AA549" s="2258"/>
      <c r="AB549" s="2260"/>
      <c r="AC549" s="72">
        <f>IF(M549=M548,0,IF(M549=M547,0,IF(M549=M546,0,IF(M549=M545,0,IF(M549=M544,0,IF(M549=M543,0,IF(M549=M542,0,1)))))))</f>
        <v>0</v>
      </c>
      <c r="AD549" s="72" t="s">
        <v>272</v>
      </c>
      <c r="AE549" s="72" t="str">
        <f t="shared" si="23"/>
        <v>?</v>
      </c>
      <c r="AF549" s="434">
        <f>AF546</f>
        <v>0</v>
      </c>
      <c r="AG549" s="72">
        <f>IF(K549=K548,0,IF(K549=K547,0,IF(K549=K546,0,IF(K549=K545,0,IF(K549=K544,0,IF(K549=K543,0,IF(K549=K542,0,1)))))))</f>
        <v>0</v>
      </c>
    </row>
    <row r="550" spans="1:33" ht="12.95" customHeight="1" thickTop="1" thickBot="1">
      <c r="A550" s="2231"/>
      <c r="B550" s="2235"/>
      <c r="C550" s="2238"/>
      <c r="D550" s="2235"/>
      <c r="E550" s="2270"/>
      <c r="F550" s="2241"/>
      <c r="G550" s="2244"/>
      <c r="H550" s="2261"/>
      <c r="I550" s="2241"/>
      <c r="J550" s="2241"/>
      <c r="K550" s="298"/>
      <c r="L550" s="114"/>
      <c r="M550" s="511"/>
      <c r="N550" s="112"/>
      <c r="O550" s="626"/>
      <c r="P550" s="14"/>
      <c r="Q550" s="14"/>
      <c r="R550" s="14"/>
      <c r="S550" s="14"/>
      <c r="T550" s="14"/>
      <c r="U550" s="14"/>
      <c r="V550" s="112"/>
      <c r="W550" s="2247"/>
      <c r="X550" s="2247"/>
      <c r="Y550" s="2263"/>
      <c r="Z550" s="2265"/>
      <c r="AA550" s="2258"/>
      <c r="AB550" s="2260"/>
      <c r="AC550" s="72">
        <f>IF(M550=M549,0,IF(M550=M548,0,IF(M550=M547,0,IF(M550=M546,0,IF(M550=M545,0,IF(M550=M544,0,IF(M550=M543,0,IF(M550=31,0,1))))))))</f>
        <v>0</v>
      </c>
      <c r="AD550" s="72" t="s">
        <v>272</v>
      </c>
      <c r="AE550" s="72" t="str">
        <f t="shared" si="23"/>
        <v>?</v>
      </c>
      <c r="AF550" s="434">
        <f t="shared" si="21"/>
        <v>0</v>
      </c>
      <c r="AG550" s="72">
        <f>IF(K550=K549,0,IF(K550=K548,0,IF(K550=K547,0,IF(K550=K546,0,IF(K550=K545,0,IF(K550=K544,0,IF(K550=K543,0,IF(K550=K542,0,1))))))))</f>
        <v>0</v>
      </c>
    </row>
    <row r="551" spans="1:33" ht="12.95" customHeight="1" thickTop="1" thickBot="1">
      <c r="A551" s="2231"/>
      <c r="B551" s="2236"/>
      <c r="C551" s="2239"/>
      <c r="D551" s="2236"/>
      <c r="E551" s="2271"/>
      <c r="F551" s="2242"/>
      <c r="G551" s="2245"/>
      <c r="H551" s="2262"/>
      <c r="I551" s="2242"/>
      <c r="J551" s="2242"/>
      <c r="K551" s="294"/>
      <c r="L551" s="410"/>
      <c r="M551" s="510"/>
      <c r="N551" s="110"/>
      <c r="O551" s="110"/>
      <c r="P551" s="15"/>
      <c r="Q551" s="15"/>
      <c r="R551" s="15"/>
      <c r="S551" s="15"/>
      <c r="T551" s="15"/>
      <c r="U551" s="15"/>
      <c r="V551" s="110"/>
      <c r="W551" s="2248"/>
      <c r="X551" s="2248"/>
      <c r="Y551" s="2264"/>
      <c r="Z551" s="2265"/>
      <c r="AA551" s="2259"/>
      <c r="AB551" s="2260"/>
      <c r="AC551" s="72">
        <f>IF(M551=M550,0,IF(M551=M549,0,IF(M551=M548,0,IF(M551=M547,0,IF(M551=M546,0,IF(M551=M545,0,IF(M551=M544,0,IF(M551=M543,0,IF(M551=M542,0,1)))))))))</f>
        <v>0</v>
      </c>
      <c r="AD551" s="72" t="s">
        <v>272</v>
      </c>
      <c r="AE551" s="72" t="str">
        <f t="shared" si="23"/>
        <v>?</v>
      </c>
      <c r="AF551" s="434">
        <f t="shared" si="21"/>
        <v>0</v>
      </c>
      <c r="AG551" s="72">
        <f>IF(K551=K550,0,IF(K551=K549,0,IF(K551=K548,0,IF(K551=K547,0,IF(K551=K546,0,IF(K551=K545,0,IF(K551=K544,0,IF(K551=K543,0,IF(K551=K542,0,1)))))))))</f>
        <v>0</v>
      </c>
    </row>
    <row r="552" spans="1:33" ht="12.95" customHeight="1" thickTop="1" thickBot="1">
      <c r="A552" s="2231"/>
      <c r="B552" s="2234"/>
      <c r="C552" s="2237"/>
      <c r="D552" s="2234"/>
      <c r="E552" s="2269"/>
      <c r="F552" s="2240"/>
      <c r="G552" s="2243"/>
      <c r="H552" s="2276" t="s">
        <v>755</v>
      </c>
      <c r="I552" s="2240"/>
      <c r="J552" s="2240"/>
      <c r="K552" s="295"/>
      <c r="L552" s="408"/>
      <c r="M552" s="508"/>
      <c r="N552" s="111"/>
      <c r="O552" s="111"/>
      <c r="P552" s="16"/>
      <c r="Q552" s="16"/>
      <c r="R552" s="16"/>
      <c r="S552" s="16"/>
      <c r="T552" s="16"/>
      <c r="U552" s="16"/>
      <c r="V552" s="111"/>
      <c r="W552" s="2246">
        <f>SUM(P552:V561)</f>
        <v>0</v>
      </c>
      <c r="X552" s="2246">
        <f>IF(W552&gt;0,18,0)</f>
        <v>0</v>
      </c>
      <c r="Y552" s="2272">
        <f>IF((W552-X552)&gt;=0,W552-X552,0)</f>
        <v>0</v>
      </c>
      <c r="Z552" s="2265">
        <f>IF(W552&lt;X552,W552,X552)/IF(X552=0,1,X552)</f>
        <v>0</v>
      </c>
      <c r="AA552" s="2257" t="str">
        <f>IF(Z552=1,"pe",IF(Z552&gt;0,"ne",""))</f>
        <v/>
      </c>
      <c r="AB552" s="2260"/>
      <c r="AC552" s="72">
        <v>1</v>
      </c>
      <c r="AD552" s="72" t="s">
        <v>272</v>
      </c>
      <c r="AE552" s="72" t="str">
        <f t="shared" si="23"/>
        <v>?</v>
      </c>
      <c r="AF552" s="434">
        <f>$C552</f>
        <v>0</v>
      </c>
      <c r="AG552" s="26">
        <v>1</v>
      </c>
    </row>
    <row r="553" spans="1:33" ht="12.95" customHeight="1" thickTop="1" thickBot="1">
      <c r="A553" s="2231"/>
      <c r="B553" s="2235"/>
      <c r="C553" s="2238"/>
      <c r="D553" s="2235"/>
      <c r="E553" s="2270"/>
      <c r="F553" s="2241"/>
      <c r="G553" s="2244"/>
      <c r="H553" s="2277"/>
      <c r="I553" s="2241"/>
      <c r="J553" s="2241"/>
      <c r="K553" s="298"/>
      <c r="L553" s="114"/>
      <c r="M553" s="511"/>
      <c r="N553" s="112"/>
      <c r="O553" s="626"/>
      <c r="P553" s="14"/>
      <c r="Q553" s="14"/>
      <c r="R553" s="14"/>
      <c r="S553" s="14"/>
      <c r="T553" s="14"/>
      <c r="U553" s="14"/>
      <c r="V553" s="112"/>
      <c r="W553" s="2247"/>
      <c r="X553" s="2247"/>
      <c r="Y553" s="2273"/>
      <c r="Z553" s="2265"/>
      <c r="AA553" s="2258"/>
      <c r="AB553" s="2260"/>
      <c r="AC553" s="72">
        <f>IF(M553=M552,0,1)</f>
        <v>0</v>
      </c>
      <c r="AD553" s="72" t="s">
        <v>272</v>
      </c>
      <c r="AE553" s="72" t="str">
        <f t="shared" si="23"/>
        <v>?</v>
      </c>
      <c r="AF553" s="434">
        <f t="shared" si="21"/>
        <v>0</v>
      </c>
      <c r="AG553" s="72">
        <f>IF(K553=K552,0,1)</f>
        <v>0</v>
      </c>
    </row>
    <row r="554" spans="1:33" ht="12.95" customHeight="1" thickTop="1" thickBot="1">
      <c r="A554" s="2231"/>
      <c r="B554" s="2235"/>
      <c r="C554" s="2238"/>
      <c r="D554" s="2235"/>
      <c r="E554" s="2270"/>
      <c r="F554" s="2241"/>
      <c r="G554" s="2244"/>
      <c r="H554" s="2261"/>
      <c r="I554" s="2241"/>
      <c r="J554" s="2241"/>
      <c r="K554" s="298"/>
      <c r="L554" s="114"/>
      <c r="M554" s="511"/>
      <c r="N554" s="112"/>
      <c r="O554" s="626"/>
      <c r="P554" s="14"/>
      <c r="Q554" s="14"/>
      <c r="R554" s="14"/>
      <c r="S554" s="14"/>
      <c r="T554" s="14"/>
      <c r="U554" s="14"/>
      <c r="V554" s="112"/>
      <c r="W554" s="2247"/>
      <c r="X554" s="2247"/>
      <c r="Y554" s="2273"/>
      <c r="Z554" s="2265"/>
      <c r="AA554" s="2258"/>
      <c r="AB554" s="2260"/>
      <c r="AC554" s="72">
        <f>IF(M554=M553,0,IF(M554=M552,0,1))</f>
        <v>0</v>
      </c>
      <c r="AD554" s="72" t="s">
        <v>272</v>
      </c>
      <c r="AE554" s="72" t="str">
        <f t="shared" si="23"/>
        <v>?</v>
      </c>
      <c r="AF554" s="434">
        <f t="shared" ref="AF554:AF581" si="24">AF553</f>
        <v>0</v>
      </c>
      <c r="AG554" s="72">
        <f>IF(K554=K553,0,IF(K554=K552,0,1))</f>
        <v>0</v>
      </c>
    </row>
    <row r="555" spans="1:33" ht="12.95" customHeight="1" thickTop="1" thickBot="1">
      <c r="A555" s="2231"/>
      <c r="B555" s="2235"/>
      <c r="C555" s="2238"/>
      <c r="D555" s="2235"/>
      <c r="E555" s="2270"/>
      <c r="F555" s="2241"/>
      <c r="G555" s="2244"/>
      <c r="H555" s="2261"/>
      <c r="I555" s="2241"/>
      <c r="J555" s="2241"/>
      <c r="K555" s="298"/>
      <c r="L555" s="114"/>
      <c r="M555" s="511"/>
      <c r="N555" s="112"/>
      <c r="O555" s="626"/>
      <c r="P555" s="14"/>
      <c r="Q555" s="14"/>
      <c r="R555" s="14"/>
      <c r="S555" s="14"/>
      <c r="T555" s="14"/>
      <c r="U555" s="14"/>
      <c r="V555" s="112"/>
      <c r="W555" s="2247"/>
      <c r="X555" s="2247"/>
      <c r="Y555" s="2273"/>
      <c r="Z555" s="2265"/>
      <c r="AA555" s="2258"/>
      <c r="AB555" s="2260"/>
      <c r="AC555" s="72">
        <f>IF(M555=M554,0,IF(M555=M553,0,IF(M555=M552,0,1)))</f>
        <v>0</v>
      </c>
      <c r="AD555" s="72" t="s">
        <v>272</v>
      </c>
      <c r="AE555" s="72" t="str">
        <f t="shared" si="23"/>
        <v>?</v>
      </c>
      <c r="AF555" s="434">
        <f t="shared" si="24"/>
        <v>0</v>
      </c>
      <c r="AG555" s="72">
        <f>IF(K555=K554,0,IF(K555=K553,0,IF(K555=K552,0,1)))</f>
        <v>0</v>
      </c>
    </row>
    <row r="556" spans="1:33" ht="12.95" customHeight="1" thickTop="1" thickBot="1">
      <c r="A556" s="2231"/>
      <c r="B556" s="2235"/>
      <c r="C556" s="2238"/>
      <c r="D556" s="2235"/>
      <c r="E556" s="2270"/>
      <c r="F556" s="2241"/>
      <c r="G556" s="2244"/>
      <c r="H556" s="2261"/>
      <c r="I556" s="2241"/>
      <c r="J556" s="2241"/>
      <c r="K556" s="298"/>
      <c r="L556" s="114"/>
      <c r="M556" s="511"/>
      <c r="N556" s="112"/>
      <c r="O556" s="626"/>
      <c r="P556" s="14"/>
      <c r="Q556" s="14"/>
      <c r="R556" s="14"/>
      <c r="S556" s="14"/>
      <c r="T556" s="14"/>
      <c r="U556" s="14"/>
      <c r="V556" s="112"/>
      <c r="W556" s="2247"/>
      <c r="X556" s="2247"/>
      <c r="Y556" s="2273"/>
      <c r="Z556" s="2265"/>
      <c r="AA556" s="2258"/>
      <c r="AB556" s="2260"/>
      <c r="AC556" s="72">
        <f>IF(M556=M555,0,IF(M556=M554,0,IF(M556=M553,0,IF(M556=M552,0,1))))</f>
        <v>0</v>
      </c>
      <c r="AD556" s="72" t="s">
        <v>272</v>
      </c>
      <c r="AE556" s="72" t="str">
        <f t="shared" si="23"/>
        <v>?</v>
      </c>
      <c r="AF556" s="434">
        <f t="shared" si="24"/>
        <v>0</v>
      </c>
      <c r="AG556" s="72">
        <f>IF(K556=K555,0,IF(K556=K554,0,IF(K556=K553,0,IF(K556=K552,0,1))))</f>
        <v>0</v>
      </c>
    </row>
    <row r="557" spans="1:33" ht="12.95" customHeight="1" thickTop="1" thickBot="1">
      <c r="A557" s="2231"/>
      <c r="B557" s="2235"/>
      <c r="C557" s="2238"/>
      <c r="D557" s="2235"/>
      <c r="E557" s="2270"/>
      <c r="F557" s="2241"/>
      <c r="G557" s="2244"/>
      <c r="H557" s="2261"/>
      <c r="I557" s="2241"/>
      <c r="J557" s="2241"/>
      <c r="K557" s="628"/>
      <c r="L557" s="622"/>
      <c r="M557" s="629"/>
      <c r="N557" s="626"/>
      <c r="O557" s="626"/>
      <c r="P557" s="625"/>
      <c r="Q557" s="625"/>
      <c r="R557" s="625"/>
      <c r="S557" s="625"/>
      <c r="T557" s="625"/>
      <c r="U557" s="625"/>
      <c r="V557" s="626"/>
      <c r="W557" s="2247"/>
      <c r="X557" s="2247"/>
      <c r="Y557" s="2273"/>
      <c r="Z557" s="2265"/>
      <c r="AA557" s="2258"/>
      <c r="AB557" s="2260"/>
      <c r="AC557" s="72">
        <f>IF(M557=M556,0,IF(M557=M555,0,IF(M557=M554,0,IF(M557=M553,0,IF(M557=M552,0,1)))))</f>
        <v>0</v>
      </c>
      <c r="AD557" s="72" t="s">
        <v>272</v>
      </c>
      <c r="AE557" s="72" t="str">
        <f t="shared" si="23"/>
        <v>?</v>
      </c>
      <c r="AF557" s="434">
        <f t="shared" si="24"/>
        <v>0</v>
      </c>
      <c r="AG557" s="72">
        <f>IF(K557=K556,0,IF(K557=K555,0,IF(K557=K554,0,IF(K557=K553,0,IF(K557=K552,0,1)))))</f>
        <v>0</v>
      </c>
    </row>
    <row r="558" spans="1:33" ht="12.95" customHeight="1" thickTop="1" thickBot="1">
      <c r="A558" s="2231"/>
      <c r="B558" s="2235"/>
      <c r="C558" s="2238"/>
      <c r="D558" s="2235"/>
      <c r="E558" s="2270"/>
      <c r="F558" s="2241"/>
      <c r="G558" s="2244"/>
      <c r="H558" s="2261"/>
      <c r="I558" s="2241"/>
      <c r="J558" s="2241"/>
      <c r="K558" s="628"/>
      <c r="L558" s="622"/>
      <c r="M558" s="629"/>
      <c r="N558" s="626"/>
      <c r="O558" s="626"/>
      <c r="P558" s="625"/>
      <c r="Q558" s="625"/>
      <c r="R558" s="625"/>
      <c r="S558" s="625"/>
      <c r="T558" s="625"/>
      <c r="U558" s="625"/>
      <c r="V558" s="626"/>
      <c r="W558" s="2247"/>
      <c r="X558" s="2247"/>
      <c r="Y558" s="2263" t="str">
        <f>IF(Y552&gt;9,"Błąd","")</f>
        <v/>
      </c>
      <c r="Z558" s="2265"/>
      <c r="AA558" s="2258"/>
      <c r="AB558" s="2260"/>
      <c r="AC558" s="72">
        <f>IF(M558=M557,0,IF(M558=M556,0,IF(M558=M555,0,IF(M558=M554,0,IF(M558=M553,0,IF(M558=M552,0,1))))))</f>
        <v>0</v>
      </c>
      <c r="AD558" s="72" t="s">
        <v>272</v>
      </c>
      <c r="AE558" s="72" t="str">
        <f t="shared" si="23"/>
        <v>?</v>
      </c>
      <c r="AF558" s="434">
        <f t="shared" si="24"/>
        <v>0</v>
      </c>
      <c r="AG558" s="72">
        <f>IF(K558=K557,0,IF(K558=K556,0,IF(K558=K555,0,IF(K558=K554,0,IF(K558=K553,0,IF(K558=K552,0,1))))))</f>
        <v>0</v>
      </c>
    </row>
    <row r="559" spans="1:33" ht="12.95" customHeight="1" thickTop="1" thickBot="1">
      <c r="A559" s="2231"/>
      <c r="B559" s="2235"/>
      <c r="C559" s="2238"/>
      <c r="D559" s="2235"/>
      <c r="E559" s="2270"/>
      <c r="F559" s="2241"/>
      <c r="G559" s="2244"/>
      <c r="H559" s="2261"/>
      <c r="I559" s="2241"/>
      <c r="J559" s="2241"/>
      <c r="K559" s="298"/>
      <c r="L559" s="114"/>
      <c r="M559" s="511"/>
      <c r="N559" s="112"/>
      <c r="O559" s="626"/>
      <c r="P559" s="14"/>
      <c r="Q559" s="14"/>
      <c r="R559" s="14"/>
      <c r="S559" s="14"/>
      <c r="T559" s="14"/>
      <c r="U559" s="14"/>
      <c r="V559" s="112"/>
      <c r="W559" s="2247"/>
      <c r="X559" s="2247"/>
      <c r="Y559" s="2263"/>
      <c r="Z559" s="2265"/>
      <c r="AA559" s="2258"/>
      <c r="AB559" s="2260"/>
      <c r="AC559" s="72">
        <f>IF(M559=M558,0,IF(M559=M557,0,IF(M559=M556,0,IF(M559=M555,0,IF(M559=M554,0,IF(M559=M553,0,IF(M559=M552,0,1)))))))</f>
        <v>0</v>
      </c>
      <c r="AD559" s="72" t="s">
        <v>272</v>
      </c>
      <c r="AE559" s="72" t="str">
        <f t="shared" si="23"/>
        <v>?</v>
      </c>
      <c r="AF559" s="434">
        <f>AF556</f>
        <v>0</v>
      </c>
      <c r="AG559" s="72">
        <f>IF(K559=K558,0,IF(K559=K557,0,IF(K559=K556,0,IF(K559=K555,0,IF(K559=K554,0,IF(K559=K553,0,IF(K559=K552,0,1)))))))</f>
        <v>0</v>
      </c>
    </row>
    <row r="560" spans="1:33" ht="12.95" customHeight="1" thickTop="1" thickBot="1">
      <c r="A560" s="2231"/>
      <c r="B560" s="2235"/>
      <c r="C560" s="2238"/>
      <c r="D560" s="2235"/>
      <c r="E560" s="2270"/>
      <c r="F560" s="2241"/>
      <c r="G560" s="2244"/>
      <c r="H560" s="2261"/>
      <c r="I560" s="2241"/>
      <c r="J560" s="2241"/>
      <c r="K560" s="298"/>
      <c r="L560" s="114"/>
      <c r="M560" s="511"/>
      <c r="N560" s="112"/>
      <c r="O560" s="626"/>
      <c r="P560" s="14"/>
      <c r="Q560" s="14"/>
      <c r="R560" s="14"/>
      <c r="S560" s="14"/>
      <c r="T560" s="14"/>
      <c r="U560" s="14"/>
      <c r="V560" s="112"/>
      <c r="W560" s="2247"/>
      <c r="X560" s="2247"/>
      <c r="Y560" s="2263"/>
      <c r="Z560" s="2265"/>
      <c r="AA560" s="2258"/>
      <c r="AB560" s="2260"/>
      <c r="AC560" s="72">
        <f>IF(M560=M559,0,IF(M560=M558,0,IF(M560=M557,0,IF(M560=M556,0,IF(M560=M555,0,IF(M560=M554,0,IF(M560=M553,0,IF(M560=31,0,1))))))))</f>
        <v>0</v>
      </c>
      <c r="AD560" s="72" t="s">
        <v>272</v>
      </c>
      <c r="AE560" s="72" t="str">
        <f t="shared" si="23"/>
        <v>?</v>
      </c>
      <c r="AF560" s="434">
        <f t="shared" si="24"/>
        <v>0</v>
      </c>
      <c r="AG560" s="72">
        <f>IF(K560=K559,0,IF(K560=K558,0,IF(K560=K557,0,IF(K560=K556,0,IF(K560=K555,0,IF(K560=K554,0,IF(K560=K553,0,IF(K560=K552,0,1))))))))</f>
        <v>0</v>
      </c>
    </row>
    <row r="561" spans="1:33" ht="12.95" customHeight="1" thickTop="1" thickBot="1">
      <c r="A561" s="2231"/>
      <c r="B561" s="2236"/>
      <c r="C561" s="2239"/>
      <c r="D561" s="2236"/>
      <c r="E561" s="2271"/>
      <c r="F561" s="2242"/>
      <c r="G561" s="2245"/>
      <c r="H561" s="2262"/>
      <c r="I561" s="2242"/>
      <c r="J561" s="2242"/>
      <c r="K561" s="294"/>
      <c r="L561" s="410"/>
      <c r="M561" s="510"/>
      <c r="N561" s="110"/>
      <c r="O561" s="110"/>
      <c r="P561" s="15"/>
      <c r="Q561" s="15"/>
      <c r="R561" s="15"/>
      <c r="S561" s="15"/>
      <c r="T561" s="15"/>
      <c r="U561" s="15"/>
      <c r="V561" s="110"/>
      <c r="W561" s="2248"/>
      <c r="X561" s="2248"/>
      <c r="Y561" s="2264"/>
      <c r="Z561" s="2265"/>
      <c r="AA561" s="2259"/>
      <c r="AB561" s="2260"/>
      <c r="AC561" s="72">
        <f>IF(M561=M560,0,IF(M561=M559,0,IF(M561=M558,0,IF(M561=M557,0,IF(M561=M556,0,IF(M561=M555,0,IF(M561=M554,0,IF(M561=M553,0,IF(M561=M552,0,1)))))))))</f>
        <v>0</v>
      </c>
      <c r="AD561" s="72" t="s">
        <v>272</v>
      </c>
      <c r="AE561" s="72" t="str">
        <f t="shared" si="23"/>
        <v>?</v>
      </c>
      <c r="AF561" s="434">
        <f t="shared" si="24"/>
        <v>0</v>
      </c>
      <c r="AG561" s="72">
        <f>IF(K561=K560,0,IF(K561=K559,0,IF(K561=K558,0,IF(K561=K557,0,IF(K561=K556,0,IF(K561=K555,0,IF(K561=K554,0,IF(K561=K553,0,IF(K561=K552,0,1)))))))))</f>
        <v>0</v>
      </c>
    </row>
    <row r="562" spans="1:33" ht="12.95" customHeight="1" thickTop="1" thickBot="1">
      <c r="A562" s="2231"/>
      <c r="B562" s="2234"/>
      <c r="C562" s="2237"/>
      <c r="D562" s="2234"/>
      <c r="E562" s="2269"/>
      <c r="F562" s="2240"/>
      <c r="G562" s="2243"/>
      <c r="H562" s="2276" t="s">
        <v>755</v>
      </c>
      <c r="I562" s="2240"/>
      <c r="J562" s="2240"/>
      <c r="K562" s="295"/>
      <c r="L562" s="408"/>
      <c r="M562" s="508"/>
      <c r="N562" s="111"/>
      <c r="O562" s="111"/>
      <c r="P562" s="16"/>
      <c r="Q562" s="16"/>
      <c r="R562" s="16"/>
      <c r="S562" s="16"/>
      <c r="T562" s="16"/>
      <c r="U562" s="16"/>
      <c r="V562" s="111"/>
      <c r="W562" s="2246">
        <f>SUM(P562:V571)</f>
        <v>0</v>
      </c>
      <c r="X562" s="2246">
        <f>IF(W562&gt;0,18,0)</f>
        <v>0</v>
      </c>
      <c r="Y562" s="2272">
        <f>IF((W562-X562)&gt;=0,W562-X562,0)</f>
        <v>0</v>
      </c>
      <c r="Z562" s="2265">
        <f>IF(W562&lt;X562,W562,X562)/IF(X562=0,1,X562)</f>
        <v>0</v>
      </c>
      <c r="AA562" s="2257" t="str">
        <f>IF(Z562=1,"pe",IF(Z562&gt;0,"ne",""))</f>
        <v/>
      </c>
      <c r="AB562" s="2260"/>
      <c r="AC562" s="72">
        <v>1</v>
      </c>
      <c r="AD562" s="72" t="s">
        <v>272</v>
      </c>
      <c r="AE562" s="72" t="str">
        <f t="shared" si="23"/>
        <v>?</v>
      </c>
      <c r="AF562" s="434">
        <f>$C562</f>
        <v>0</v>
      </c>
      <c r="AG562" s="26">
        <v>1</v>
      </c>
    </row>
    <row r="563" spans="1:33" ht="12.95" customHeight="1" thickTop="1" thickBot="1">
      <c r="A563" s="2231"/>
      <c r="B563" s="2235"/>
      <c r="C563" s="2238"/>
      <c r="D563" s="2235"/>
      <c r="E563" s="2270"/>
      <c r="F563" s="2241"/>
      <c r="G563" s="2244"/>
      <c r="H563" s="2277"/>
      <c r="I563" s="2241"/>
      <c r="J563" s="2241"/>
      <c r="K563" s="298"/>
      <c r="L563" s="114"/>
      <c r="M563" s="511"/>
      <c r="N563" s="112"/>
      <c r="O563" s="626"/>
      <c r="P563" s="14"/>
      <c r="Q563" s="14"/>
      <c r="R563" s="14"/>
      <c r="S563" s="14"/>
      <c r="T563" s="14"/>
      <c r="U563" s="14"/>
      <c r="V563" s="112"/>
      <c r="W563" s="2247"/>
      <c r="X563" s="2247"/>
      <c r="Y563" s="2273"/>
      <c r="Z563" s="2265"/>
      <c r="AA563" s="2258"/>
      <c r="AB563" s="2260"/>
      <c r="AC563" s="72">
        <f>IF(M563=M562,0,1)</f>
        <v>0</v>
      </c>
      <c r="AD563" s="72" t="s">
        <v>272</v>
      </c>
      <c r="AE563" s="72" t="str">
        <f t="shared" si="23"/>
        <v>?</v>
      </c>
      <c r="AF563" s="434">
        <f t="shared" si="24"/>
        <v>0</v>
      </c>
      <c r="AG563" s="72">
        <f>IF(K563=K562,0,1)</f>
        <v>0</v>
      </c>
    </row>
    <row r="564" spans="1:33" ht="12.95" customHeight="1" thickTop="1" thickBot="1">
      <c r="A564" s="2231"/>
      <c r="B564" s="2235"/>
      <c r="C564" s="2238"/>
      <c r="D564" s="2235"/>
      <c r="E564" s="2270"/>
      <c r="F564" s="2241"/>
      <c r="G564" s="2244"/>
      <c r="H564" s="2261"/>
      <c r="I564" s="2241"/>
      <c r="J564" s="2241"/>
      <c r="K564" s="298"/>
      <c r="L564" s="114"/>
      <c r="M564" s="511"/>
      <c r="N564" s="112"/>
      <c r="O564" s="626"/>
      <c r="P564" s="14"/>
      <c r="Q564" s="14"/>
      <c r="R564" s="14"/>
      <c r="S564" s="14"/>
      <c r="T564" s="14"/>
      <c r="U564" s="14"/>
      <c r="V564" s="112"/>
      <c r="W564" s="2247"/>
      <c r="X564" s="2247"/>
      <c r="Y564" s="2273"/>
      <c r="Z564" s="2265"/>
      <c r="AA564" s="2258"/>
      <c r="AB564" s="2260"/>
      <c r="AC564" s="72">
        <f>IF(M564=M563,0,IF(M564=M562,0,1))</f>
        <v>0</v>
      </c>
      <c r="AD564" s="72" t="s">
        <v>272</v>
      </c>
      <c r="AE564" s="72" t="str">
        <f t="shared" si="23"/>
        <v>?</v>
      </c>
      <c r="AF564" s="434">
        <f t="shared" si="24"/>
        <v>0</v>
      </c>
      <c r="AG564" s="72">
        <f>IF(K564=K563,0,IF(K564=K562,0,1))</f>
        <v>0</v>
      </c>
    </row>
    <row r="565" spans="1:33" ht="12.95" customHeight="1" thickTop="1" thickBot="1">
      <c r="A565" s="2231"/>
      <c r="B565" s="2235"/>
      <c r="C565" s="2238"/>
      <c r="D565" s="2235"/>
      <c r="E565" s="2270"/>
      <c r="F565" s="2241"/>
      <c r="G565" s="2244"/>
      <c r="H565" s="2261"/>
      <c r="I565" s="2241"/>
      <c r="J565" s="2241"/>
      <c r="K565" s="628"/>
      <c r="L565" s="622"/>
      <c r="M565" s="629"/>
      <c r="N565" s="626"/>
      <c r="O565" s="626"/>
      <c r="P565" s="625"/>
      <c r="Q565" s="625"/>
      <c r="R565" s="625"/>
      <c r="S565" s="625"/>
      <c r="T565" s="625"/>
      <c r="U565" s="625"/>
      <c r="V565" s="626"/>
      <c r="W565" s="2247"/>
      <c r="X565" s="2247"/>
      <c r="Y565" s="2273"/>
      <c r="Z565" s="2265"/>
      <c r="AA565" s="2258"/>
      <c r="AB565" s="2260"/>
      <c r="AC565" s="72">
        <f>IF(M565=M564,0,IF(M565=M563,0,IF(M565=M562,0,1)))</f>
        <v>0</v>
      </c>
      <c r="AD565" s="72" t="s">
        <v>272</v>
      </c>
      <c r="AE565" s="72" t="str">
        <f t="shared" si="23"/>
        <v>?</v>
      </c>
      <c r="AF565" s="434">
        <f t="shared" si="24"/>
        <v>0</v>
      </c>
      <c r="AG565" s="72">
        <f>IF(K565=K564,0,IF(K565=K563,0,IF(K565=K562,0,1)))</f>
        <v>0</v>
      </c>
    </row>
    <row r="566" spans="1:33" ht="12.95" customHeight="1" thickTop="1" thickBot="1">
      <c r="A566" s="2231"/>
      <c r="B566" s="2235"/>
      <c r="C566" s="2238"/>
      <c r="D566" s="2235"/>
      <c r="E566" s="2270"/>
      <c r="F566" s="2241"/>
      <c r="G566" s="2244"/>
      <c r="H566" s="2261"/>
      <c r="I566" s="2241"/>
      <c r="J566" s="2241"/>
      <c r="K566" s="628"/>
      <c r="L566" s="622"/>
      <c r="M566" s="629"/>
      <c r="N566" s="626"/>
      <c r="O566" s="626"/>
      <c r="P566" s="625"/>
      <c r="Q566" s="625"/>
      <c r="R566" s="625"/>
      <c r="S566" s="625"/>
      <c r="T566" s="625"/>
      <c r="U566" s="625"/>
      <c r="V566" s="626"/>
      <c r="W566" s="2247"/>
      <c r="X566" s="2247"/>
      <c r="Y566" s="2273"/>
      <c r="Z566" s="2265"/>
      <c r="AA566" s="2258"/>
      <c r="AB566" s="2260"/>
      <c r="AC566" s="72">
        <f>IF(M566=M565,0,IF(M566=M564,0,IF(M566=M563,0,IF(M566=M562,0,1))))</f>
        <v>0</v>
      </c>
      <c r="AD566" s="72" t="s">
        <v>272</v>
      </c>
      <c r="AE566" s="72" t="str">
        <f t="shared" si="23"/>
        <v>?</v>
      </c>
      <c r="AF566" s="434">
        <f t="shared" si="24"/>
        <v>0</v>
      </c>
      <c r="AG566" s="72">
        <f>IF(K566=K565,0,IF(K566=K564,0,IF(K566=K563,0,IF(K566=K562,0,1))))</f>
        <v>0</v>
      </c>
    </row>
    <row r="567" spans="1:33" ht="12.95" customHeight="1" thickTop="1" thickBot="1">
      <c r="A567" s="2231"/>
      <c r="B567" s="2235"/>
      <c r="C567" s="2238"/>
      <c r="D567" s="2235"/>
      <c r="E567" s="2270"/>
      <c r="F567" s="2241"/>
      <c r="G567" s="2244"/>
      <c r="H567" s="2261"/>
      <c r="I567" s="2241"/>
      <c r="J567" s="2241"/>
      <c r="K567" s="298"/>
      <c r="L567" s="114"/>
      <c r="M567" s="511"/>
      <c r="N567" s="112"/>
      <c r="O567" s="626"/>
      <c r="P567" s="14"/>
      <c r="Q567" s="14"/>
      <c r="R567" s="14"/>
      <c r="S567" s="14"/>
      <c r="T567" s="14"/>
      <c r="U567" s="14"/>
      <c r="V567" s="112"/>
      <c r="W567" s="2247"/>
      <c r="X567" s="2247"/>
      <c r="Y567" s="2273"/>
      <c r="Z567" s="2265"/>
      <c r="AA567" s="2258"/>
      <c r="AB567" s="2260"/>
      <c r="AC567" s="72">
        <f>IF(M567=M566,0,IF(M567=M565,0,IF(M567=M564,0,IF(M567=M563,0,IF(M567=M562,0,1)))))</f>
        <v>0</v>
      </c>
      <c r="AD567" s="72" t="s">
        <v>272</v>
      </c>
      <c r="AE567" s="72" t="str">
        <f t="shared" si="23"/>
        <v>?</v>
      </c>
      <c r="AF567" s="434">
        <f t="shared" si="24"/>
        <v>0</v>
      </c>
      <c r="AG567" s="72">
        <f>IF(K567=K566,0,IF(K567=K565,0,IF(K567=K564,0,IF(K567=K563,0,IF(K567=K562,0,1)))))</f>
        <v>0</v>
      </c>
    </row>
    <row r="568" spans="1:33" ht="12.95" customHeight="1" thickTop="1" thickBot="1">
      <c r="A568" s="2231"/>
      <c r="B568" s="2235"/>
      <c r="C568" s="2238"/>
      <c r="D568" s="2235"/>
      <c r="E568" s="2270"/>
      <c r="F568" s="2241"/>
      <c r="G568" s="2244"/>
      <c r="H568" s="2261"/>
      <c r="I568" s="2241"/>
      <c r="J568" s="2241"/>
      <c r="K568" s="298"/>
      <c r="L568" s="114"/>
      <c r="M568" s="511"/>
      <c r="N568" s="112"/>
      <c r="O568" s="626"/>
      <c r="P568" s="14"/>
      <c r="Q568" s="14"/>
      <c r="R568" s="14"/>
      <c r="S568" s="14"/>
      <c r="T568" s="14"/>
      <c r="U568" s="14"/>
      <c r="V568" s="112"/>
      <c r="W568" s="2247"/>
      <c r="X568" s="2247"/>
      <c r="Y568" s="2263" t="str">
        <f>IF(Y562&gt;9,"Błąd","")</f>
        <v/>
      </c>
      <c r="Z568" s="2265"/>
      <c r="AA568" s="2258"/>
      <c r="AB568" s="2260"/>
      <c r="AC568" s="72">
        <f>IF(M568=M567,0,IF(M568=M566,0,IF(M568=M565,0,IF(M568=M564,0,IF(M568=M563,0,IF(M568=M562,0,1))))))</f>
        <v>0</v>
      </c>
      <c r="AD568" s="72" t="s">
        <v>272</v>
      </c>
      <c r="AE568" s="72" t="str">
        <f t="shared" si="23"/>
        <v>?</v>
      </c>
      <c r="AF568" s="434">
        <f t="shared" si="24"/>
        <v>0</v>
      </c>
      <c r="AG568" s="72">
        <f>IF(K568=K567,0,IF(K568=K566,0,IF(K568=K565,0,IF(K568=K564,0,IF(K568=K563,0,IF(K568=K562,0,1))))))</f>
        <v>0</v>
      </c>
    </row>
    <row r="569" spans="1:33" ht="12.95" customHeight="1" thickTop="1" thickBot="1">
      <c r="A569" s="2231"/>
      <c r="B569" s="2235"/>
      <c r="C569" s="2238"/>
      <c r="D569" s="2235"/>
      <c r="E569" s="2270"/>
      <c r="F569" s="2241"/>
      <c r="G569" s="2244"/>
      <c r="H569" s="2261"/>
      <c r="I569" s="2241"/>
      <c r="J569" s="2241"/>
      <c r="K569" s="298"/>
      <c r="L569" s="114"/>
      <c r="M569" s="511"/>
      <c r="N569" s="112"/>
      <c r="O569" s="626"/>
      <c r="P569" s="14"/>
      <c r="Q569" s="14"/>
      <c r="R569" s="14"/>
      <c r="S569" s="14"/>
      <c r="T569" s="14"/>
      <c r="U569" s="14"/>
      <c r="V569" s="112"/>
      <c r="W569" s="2247"/>
      <c r="X569" s="2247"/>
      <c r="Y569" s="2263"/>
      <c r="Z569" s="2265"/>
      <c r="AA569" s="2258"/>
      <c r="AB569" s="2260"/>
      <c r="AC569" s="72">
        <f>IF(M569=M568,0,IF(M569=M567,0,IF(M569=M566,0,IF(M569=M565,0,IF(M569=M564,0,IF(M569=M563,0,IF(M569=M562,0,1)))))))</f>
        <v>0</v>
      </c>
      <c r="AD569" s="72" t="s">
        <v>272</v>
      </c>
      <c r="AE569" s="72" t="str">
        <f t="shared" si="23"/>
        <v>?</v>
      </c>
      <c r="AF569" s="434">
        <f>AF566</f>
        <v>0</v>
      </c>
      <c r="AG569" s="72">
        <f>IF(K569=K568,0,IF(K569=K567,0,IF(K569=K566,0,IF(K569=K565,0,IF(K569=K564,0,IF(K569=K563,0,IF(K569=K562,0,1)))))))</f>
        <v>0</v>
      </c>
    </row>
    <row r="570" spans="1:33" ht="12.95" customHeight="1" thickTop="1" thickBot="1">
      <c r="A570" s="2231"/>
      <c r="B570" s="2235"/>
      <c r="C570" s="2238"/>
      <c r="D570" s="2235"/>
      <c r="E570" s="2270"/>
      <c r="F570" s="2241"/>
      <c r="G570" s="2244"/>
      <c r="H570" s="2261"/>
      <c r="I570" s="2241"/>
      <c r="J570" s="2241"/>
      <c r="K570" s="298"/>
      <c r="L570" s="114"/>
      <c r="M570" s="511"/>
      <c r="N570" s="112"/>
      <c r="O570" s="626"/>
      <c r="P570" s="14"/>
      <c r="Q570" s="14"/>
      <c r="R570" s="14"/>
      <c r="S570" s="14"/>
      <c r="T570" s="14"/>
      <c r="U570" s="14"/>
      <c r="V570" s="112"/>
      <c r="W570" s="2247"/>
      <c r="X570" s="2247"/>
      <c r="Y570" s="2263"/>
      <c r="Z570" s="2265"/>
      <c r="AA570" s="2258"/>
      <c r="AB570" s="2260"/>
      <c r="AC570" s="72">
        <f>IF(M570=M569,0,IF(M570=M568,0,IF(M570=M567,0,IF(M570=M566,0,IF(M570=M565,0,IF(M570=M564,0,IF(M570=M563,0,IF(M570=31,0,1))))))))</f>
        <v>0</v>
      </c>
      <c r="AD570" s="72" t="s">
        <v>272</v>
      </c>
      <c r="AE570" s="72" t="str">
        <f t="shared" si="23"/>
        <v>?</v>
      </c>
      <c r="AF570" s="434">
        <f t="shared" si="24"/>
        <v>0</v>
      </c>
      <c r="AG570" s="72">
        <f>IF(K570=K569,0,IF(K570=K568,0,IF(K570=K567,0,IF(K570=K566,0,IF(K570=K565,0,IF(K570=K564,0,IF(K570=K563,0,IF(K570=K562,0,1))))))))</f>
        <v>0</v>
      </c>
    </row>
    <row r="571" spans="1:33" ht="12.95" customHeight="1" thickTop="1" thickBot="1">
      <c r="A571" s="2231"/>
      <c r="B571" s="2236"/>
      <c r="C571" s="2239"/>
      <c r="D571" s="2236"/>
      <c r="E571" s="2271"/>
      <c r="F571" s="2242"/>
      <c r="G571" s="2245"/>
      <c r="H571" s="2262"/>
      <c r="I571" s="2242"/>
      <c r="J571" s="2242"/>
      <c r="K571" s="294"/>
      <c r="L571" s="411"/>
      <c r="M571" s="510"/>
      <c r="N571" s="110"/>
      <c r="O571" s="110"/>
      <c r="P571" s="15"/>
      <c r="Q571" s="15"/>
      <c r="R571" s="15"/>
      <c r="S571" s="15"/>
      <c r="T571" s="15"/>
      <c r="U571" s="15"/>
      <c r="V571" s="110"/>
      <c r="W571" s="2248"/>
      <c r="X571" s="2248"/>
      <c r="Y571" s="2264"/>
      <c r="Z571" s="2265"/>
      <c r="AA571" s="2259"/>
      <c r="AB571" s="2260"/>
      <c r="AC571" s="72">
        <f>IF(M571=M570,0,IF(M571=M569,0,IF(M571=M568,0,IF(M571=M567,0,IF(M571=M566,0,IF(M571=M565,0,IF(M571=M564,0,IF(M571=M563,0,IF(M571=M562,0,1)))))))))</f>
        <v>0</v>
      </c>
      <c r="AD571" s="72" t="s">
        <v>272</v>
      </c>
      <c r="AE571" s="72" t="str">
        <f t="shared" si="23"/>
        <v>?</v>
      </c>
      <c r="AF571" s="434">
        <f t="shared" si="24"/>
        <v>0</v>
      </c>
      <c r="AG571" s="72">
        <f>IF(K571=K570,0,IF(K571=K569,0,IF(K571=K568,0,IF(K571=K567,0,IF(K571=K566,0,IF(K571=K565,0,IF(K571=K564,0,IF(K571=K563,0,IF(K571=K562,0,1)))))))))</f>
        <v>0</v>
      </c>
    </row>
    <row r="572" spans="1:33" ht="12.95" customHeight="1" thickTop="1" thickBot="1">
      <c r="A572" s="2231"/>
      <c r="B572" s="2234"/>
      <c r="C572" s="2237"/>
      <c r="D572" s="2234"/>
      <c r="E572" s="2269"/>
      <c r="F572" s="2240"/>
      <c r="G572" s="2243"/>
      <c r="H572" s="2276" t="s">
        <v>755</v>
      </c>
      <c r="I572" s="2240"/>
      <c r="J572" s="2240"/>
      <c r="K572" s="295"/>
      <c r="L572" s="114"/>
      <c r="M572" s="508"/>
      <c r="N572" s="111"/>
      <c r="O572" s="111"/>
      <c r="P572" s="16"/>
      <c r="Q572" s="16"/>
      <c r="R572" s="16"/>
      <c r="S572" s="16"/>
      <c r="T572" s="16"/>
      <c r="U572" s="16"/>
      <c r="V572" s="111"/>
      <c r="W572" s="2246">
        <f>SUM(P572:V581)</f>
        <v>0</v>
      </c>
      <c r="X572" s="2246">
        <f>IF(W572&gt;0,18,0)</f>
        <v>0</v>
      </c>
      <c r="Y572" s="2272">
        <f>IF((W572-X572)&gt;=0,W572-X572,0)</f>
        <v>0</v>
      </c>
      <c r="Z572" s="2265">
        <f>IF(W572&lt;X572,W572,X572)/IF(X572=0,1,X572)</f>
        <v>0</v>
      </c>
      <c r="AA572" s="2257" t="str">
        <f>IF(Z572=1,"pe",IF(Z572&gt;0,"ne",""))</f>
        <v/>
      </c>
      <c r="AB572" s="2260"/>
      <c r="AC572" s="72">
        <v>1</v>
      </c>
      <c r="AD572" s="72" t="s">
        <v>272</v>
      </c>
      <c r="AE572" s="72" t="str">
        <f t="shared" ref="AE572:AE581" si="25">$C$1</f>
        <v>?</v>
      </c>
      <c r="AF572" s="434">
        <f>$C572</f>
        <v>0</v>
      </c>
      <c r="AG572" s="26">
        <v>1</v>
      </c>
    </row>
    <row r="573" spans="1:33" ht="12.95" customHeight="1" thickTop="1" thickBot="1">
      <c r="A573" s="2231"/>
      <c r="B573" s="2235"/>
      <c r="C573" s="2238"/>
      <c r="D573" s="2235"/>
      <c r="E573" s="2270"/>
      <c r="F573" s="2241"/>
      <c r="G573" s="2244"/>
      <c r="H573" s="2277"/>
      <c r="I573" s="2241"/>
      <c r="J573" s="2241"/>
      <c r="K573" s="298"/>
      <c r="L573" s="114"/>
      <c r="M573" s="511"/>
      <c r="N573" s="112"/>
      <c r="O573" s="626"/>
      <c r="P573" s="14"/>
      <c r="Q573" s="14"/>
      <c r="R573" s="14"/>
      <c r="S573" s="14"/>
      <c r="T573" s="14"/>
      <c r="U573" s="14"/>
      <c r="V573" s="112"/>
      <c r="W573" s="2247"/>
      <c r="X573" s="2247"/>
      <c r="Y573" s="2273"/>
      <c r="Z573" s="2265"/>
      <c r="AA573" s="2258"/>
      <c r="AB573" s="2260"/>
      <c r="AC573" s="72">
        <f>IF(M573=M572,0,1)</f>
        <v>0</v>
      </c>
      <c r="AD573" s="72" t="s">
        <v>272</v>
      </c>
      <c r="AE573" s="72" t="str">
        <f t="shared" si="25"/>
        <v>?</v>
      </c>
      <c r="AF573" s="434">
        <f t="shared" si="24"/>
        <v>0</v>
      </c>
      <c r="AG573" s="72">
        <f>IF(K573=K572,0,1)</f>
        <v>0</v>
      </c>
    </row>
    <row r="574" spans="1:33" ht="12.95" customHeight="1" thickTop="1" thickBot="1">
      <c r="A574" s="2231"/>
      <c r="B574" s="2235"/>
      <c r="C574" s="2238"/>
      <c r="D574" s="2235"/>
      <c r="E574" s="2270"/>
      <c r="F574" s="2241"/>
      <c r="G574" s="2244"/>
      <c r="H574" s="2261"/>
      <c r="I574" s="2241"/>
      <c r="J574" s="2241"/>
      <c r="K574" s="298"/>
      <c r="L574" s="114"/>
      <c r="M574" s="511"/>
      <c r="N574" s="112"/>
      <c r="O574" s="626"/>
      <c r="P574" s="14"/>
      <c r="Q574" s="14"/>
      <c r="R574" s="14"/>
      <c r="S574" s="14"/>
      <c r="T574" s="14"/>
      <c r="U574" s="14"/>
      <c r="V574" s="112"/>
      <c r="W574" s="2247"/>
      <c r="X574" s="2247"/>
      <c r="Y574" s="2273"/>
      <c r="Z574" s="2265"/>
      <c r="AA574" s="2258"/>
      <c r="AB574" s="2260"/>
      <c r="AC574" s="72">
        <f>IF(M574=M573,0,IF(M574=M572,0,1))</f>
        <v>0</v>
      </c>
      <c r="AD574" s="72" t="s">
        <v>272</v>
      </c>
      <c r="AE574" s="72" t="str">
        <f t="shared" si="25"/>
        <v>?</v>
      </c>
      <c r="AF574" s="434">
        <f t="shared" si="24"/>
        <v>0</v>
      </c>
      <c r="AG574" s="72">
        <f>IF(K574=K573,0,IF(K574=K572,0,1))</f>
        <v>0</v>
      </c>
    </row>
    <row r="575" spans="1:33" ht="12.95" customHeight="1" thickTop="1" thickBot="1">
      <c r="A575" s="2231"/>
      <c r="B575" s="2235"/>
      <c r="C575" s="2238"/>
      <c r="D575" s="2235"/>
      <c r="E575" s="2270"/>
      <c r="F575" s="2241"/>
      <c r="G575" s="2244"/>
      <c r="H575" s="2261"/>
      <c r="I575" s="2241"/>
      <c r="J575" s="2241"/>
      <c r="K575" s="298"/>
      <c r="L575" s="114"/>
      <c r="M575" s="511"/>
      <c r="N575" s="112"/>
      <c r="O575" s="626"/>
      <c r="P575" s="14"/>
      <c r="Q575" s="14"/>
      <c r="R575" s="14"/>
      <c r="S575" s="14"/>
      <c r="T575" s="14"/>
      <c r="U575" s="14"/>
      <c r="V575" s="112"/>
      <c r="W575" s="2247"/>
      <c r="X575" s="2247"/>
      <c r="Y575" s="2273"/>
      <c r="Z575" s="2265"/>
      <c r="AA575" s="2258"/>
      <c r="AB575" s="2260"/>
      <c r="AC575" s="72">
        <f>IF(M575=M574,0,IF(M575=M573,0,IF(M575=M572,0,1)))</f>
        <v>0</v>
      </c>
      <c r="AD575" s="72" t="s">
        <v>272</v>
      </c>
      <c r="AE575" s="72" t="str">
        <f t="shared" si="25"/>
        <v>?</v>
      </c>
      <c r="AF575" s="434">
        <f t="shared" si="24"/>
        <v>0</v>
      </c>
      <c r="AG575" s="72">
        <f>IF(K575=K574,0,IF(K575=K573,0,IF(K575=K572,0,1)))</f>
        <v>0</v>
      </c>
    </row>
    <row r="576" spans="1:33" ht="12.95" customHeight="1" thickTop="1" thickBot="1">
      <c r="A576" s="2231"/>
      <c r="B576" s="2235"/>
      <c r="C576" s="2238"/>
      <c r="D576" s="2235"/>
      <c r="E576" s="2270"/>
      <c r="F576" s="2241"/>
      <c r="G576" s="2244"/>
      <c r="H576" s="2261"/>
      <c r="I576" s="2241"/>
      <c r="J576" s="2241"/>
      <c r="K576" s="628"/>
      <c r="L576" s="622"/>
      <c r="M576" s="629"/>
      <c r="N576" s="626"/>
      <c r="O576" s="626"/>
      <c r="P576" s="625"/>
      <c r="Q576" s="625"/>
      <c r="R576" s="625"/>
      <c r="S576" s="625"/>
      <c r="T576" s="625"/>
      <c r="U576" s="625"/>
      <c r="V576" s="626"/>
      <c r="W576" s="2247"/>
      <c r="X576" s="2247"/>
      <c r="Y576" s="2273"/>
      <c r="Z576" s="2265"/>
      <c r="AA576" s="2258"/>
      <c r="AB576" s="2260"/>
      <c r="AC576" s="72">
        <f>IF(M576=M575,0,IF(M576=M574,0,IF(M576=M573,0,IF(M576=M572,0,1))))</f>
        <v>0</v>
      </c>
      <c r="AD576" s="72" t="s">
        <v>272</v>
      </c>
      <c r="AE576" s="72" t="str">
        <f t="shared" si="25"/>
        <v>?</v>
      </c>
      <c r="AF576" s="434">
        <f t="shared" si="24"/>
        <v>0</v>
      </c>
      <c r="AG576" s="72">
        <f>IF(K576=K575,0,IF(K576=K574,0,IF(K576=K573,0,IF(K576=K572,0,1))))</f>
        <v>0</v>
      </c>
    </row>
    <row r="577" spans="1:33" ht="12.95" customHeight="1" thickTop="1" thickBot="1">
      <c r="A577" s="2231"/>
      <c r="B577" s="2235"/>
      <c r="C577" s="2238"/>
      <c r="D577" s="2235"/>
      <c r="E577" s="2270"/>
      <c r="F577" s="2241"/>
      <c r="G577" s="2244"/>
      <c r="H577" s="2261"/>
      <c r="I577" s="2241"/>
      <c r="J577" s="2241"/>
      <c r="K577" s="298"/>
      <c r="L577" s="114"/>
      <c r="M577" s="511"/>
      <c r="N577" s="112"/>
      <c r="O577" s="626"/>
      <c r="P577" s="14"/>
      <c r="Q577" s="14"/>
      <c r="R577" s="14"/>
      <c r="S577" s="14"/>
      <c r="T577" s="14"/>
      <c r="U577" s="14"/>
      <c r="V577" s="112"/>
      <c r="W577" s="2247"/>
      <c r="X577" s="2247"/>
      <c r="Y577" s="2273"/>
      <c r="Z577" s="2265"/>
      <c r="AA577" s="2258"/>
      <c r="AB577" s="2260"/>
      <c r="AC577" s="72">
        <f>IF(M577=M576,0,IF(M577=M575,0,IF(M577=M574,0,IF(M577=M573,0,IF(M577=M572,0,1)))))</f>
        <v>0</v>
      </c>
      <c r="AD577" s="72" t="s">
        <v>272</v>
      </c>
      <c r="AE577" s="72" t="str">
        <f t="shared" si="25"/>
        <v>?</v>
      </c>
      <c r="AF577" s="434">
        <f t="shared" si="24"/>
        <v>0</v>
      </c>
      <c r="AG577" s="72">
        <f>IF(K577=K576,0,IF(K577=K575,0,IF(K577=K574,0,IF(K577=K573,0,IF(K577=K572,0,1)))))</f>
        <v>0</v>
      </c>
    </row>
    <row r="578" spans="1:33" ht="12.95" customHeight="1" thickTop="1" thickBot="1">
      <c r="A578" s="2231"/>
      <c r="B578" s="2235"/>
      <c r="C578" s="2238"/>
      <c r="D578" s="2235"/>
      <c r="E578" s="2270"/>
      <c r="F578" s="2241"/>
      <c r="G578" s="2244"/>
      <c r="H578" s="2261"/>
      <c r="I578" s="2241"/>
      <c r="J578" s="2241"/>
      <c r="K578" s="298"/>
      <c r="L578" s="114"/>
      <c r="M578" s="511"/>
      <c r="N578" s="112"/>
      <c r="O578" s="626"/>
      <c r="P578" s="14"/>
      <c r="Q578" s="14"/>
      <c r="R578" s="14"/>
      <c r="S578" s="14"/>
      <c r="T578" s="14"/>
      <c r="U578" s="14"/>
      <c r="V578" s="112"/>
      <c r="W578" s="2247"/>
      <c r="X578" s="2247"/>
      <c r="Y578" s="2263" t="str">
        <f>IF(Y572&gt;9,"Błąd","")</f>
        <v/>
      </c>
      <c r="Z578" s="2265"/>
      <c r="AA578" s="2258"/>
      <c r="AB578" s="2260"/>
      <c r="AC578" s="72">
        <f>IF(M578=M577,0,IF(M578=M576,0,IF(M578=M575,0,IF(M578=M574,0,IF(M578=M573,0,IF(M578=M572,0,1))))))</f>
        <v>0</v>
      </c>
      <c r="AD578" s="72" t="s">
        <v>272</v>
      </c>
      <c r="AE578" s="72" t="str">
        <f t="shared" si="25"/>
        <v>?</v>
      </c>
      <c r="AF578" s="434">
        <f t="shared" si="24"/>
        <v>0</v>
      </c>
      <c r="AG578" s="72">
        <f>IF(K578=K577,0,IF(K578=K576,0,IF(K578=K575,0,IF(K578=K574,0,IF(K578=K573,0,IF(K578=K572,0,1))))))</f>
        <v>0</v>
      </c>
    </row>
    <row r="579" spans="1:33" ht="12.95" customHeight="1" thickTop="1" thickBot="1">
      <c r="A579" s="2231"/>
      <c r="B579" s="2235"/>
      <c r="C579" s="2238"/>
      <c r="D579" s="2235"/>
      <c r="E579" s="2270"/>
      <c r="F579" s="2241"/>
      <c r="G579" s="2244"/>
      <c r="H579" s="2261"/>
      <c r="I579" s="2241"/>
      <c r="J579" s="2241"/>
      <c r="K579" s="628"/>
      <c r="L579" s="622"/>
      <c r="M579" s="629"/>
      <c r="N579" s="626"/>
      <c r="O579" s="626"/>
      <c r="P579" s="625"/>
      <c r="Q579" s="625"/>
      <c r="R579" s="625"/>
      <c r="S579" s="625"/>
      <c r="T579" s="625"/>
      <c r="U579" s="625"/>
      <c r="V579" s="626"/>
      <c r="W579" s="2247"/>
      <c r="X579" s="2247"/>
      <c r="Y579" s="2263"/>
      <c r="Z579" s="2265"/>
      <c r="AA579" s="2258"/>
      <c r="AB579" s="2260"/>
      <c r="AC579" s="72">
        <f>IF(M579=M578,0,IF(M579=M577,0,IF(M579=M576,0,IF(M579=M575,0,IF(M579=M574,0,IF(M579=M573,0,IF(M579=M572,0,1)))))))</f>
        <v>0</v>
      </c>
      <c r="AD579" s="72" t="s">
        <v>272</v>
      </c>
      <c r="AE579" s="72" t="str">
        <f t="shared" si="25"/>
        <v>?</v>
      </c>
      <c r="AF579" s="434">
        <f>AF576</f>
        <v>0</v>
      </c>
      <c r="AG579" s="72">
        <f>IF(K579=K578,0,IF(K579=K577,0,IF(K579=K576,0,IF(K579=K575,0,IF(K579=K574,0,IF(K579=K573,0,IF(K579=K572,0,1)))))))</f>
        <v>0</v>
      </c>
    </row>
    <row r="580" spans="1:33" ht="12.95" customHeight="1" thickTop="1" thickBot="1">
      <c r="A580" s="2231"/>
      <c r="B580" s="2235"/>
      <c r="C580" s="2238"/>
      <c r="D580" s="2235"/>
      <c r="E580" s="2270"/>
      <c r="F580" s="2241"/>
      <c r="G580" s="2244"/>
      <c r="H580" s="2261"/>
      <c r="I580" s="2241"/>
      <c r="J580" s="2241"/>
      <c r="K580" s="628"/>
      <c r="L580" s="622"/>
      <c r="M580" s="629"/>
      <c r="N580" s="626"/>
      <c r="O580" s="626"/>
      <c r="P580" s="625"/>
      <c r="Q580" s="625"/>
      <c r="R580" s="625"/>
      <c r="S580" s="625"/>
      <c r="T580" s="625"/>
      <c r="U580" s="625"/>
      <c r="V580" s="626"/>
      <c r="W580" s="2247"/>
      <c r="X580" s="2247"/>
      <c r="Y580" s="2263"/>
      <c r="Z580" s="2265"/>
      <c r="AA580" s="2258"/>
      <c r="AB580" s="2260"/>
      <c r="AC580" s="72">
        <f>IF(M580=M579,0,IF(M580=M578,0,IF(M580=M577,0,IF(M580=M576,0,IF(M580=M575,0,IF(M580=M574,0,IF(M580=M573,0,IF(M580=31,0,1))))))))</f>
        <v>0</v>
      </c>
      <c r="AD580" s="72" t="s">
        <v>272</v>
      </c>
      <c r="AE580" s="72" t="str">
        <f t="shared" si="25"/>
        <v>?</v>
      </c>
      <c r="AF580" s="434">
        <f t="shared" si="24"/>
        <v>0</v>
      </c>
      <c r="AG580" s="72">
        <f>IF(K580=K579,0,IF(K580=K578,0,IF(K580=K577,0,IF(K580=K576,0,IF(K580=K575,0,IF(K580=K574,0,IF(K580=K573,0,IF(K580=K572,0,1))))))))</f>
        <v>0</v>
      </c>
    </row>
    <row r="581" spans="1:33" ht="12.95" customHeight="1" thickTop="1" thickBot="1">
      <c r="A581" s="2231"/>
      <c r="B581" s="2236"/>
      <c r="C581" s="2238"/>
      <c r="D581" s="2235"/>
      <c r="E581" s="2271"/>
      <c r="F581" s="2241"/>
      <c r="G581" s="2244"/>
      <c r="H581" s="2262"/>
      <c r="I581" s="2242"/>
      <c r="J581" s="2241"/>
      <c r="K581" s="299"/>
      <c r="L581" s="410"/>
      <c r="M581" s="512"/>
      <c r="N581" s="171"/>
      <c r="O581" s="631"/>
      <c r="P581" s="172"/>
      <c r="Q581" s="172"/>
      <c r="R581" s="172"/>
      <c r="S581" s="172"/>
      <c r="T581" s="172"/>
      <c r="U581" s="172"/>
      <c r="V581" s="171"/>
      <c r="W581" s="2247"/>
      <c r="X581" s="2247"/>
      <c r="Y581" s="2264"/>
      <c r="Z581" s="2254"/>
      <c r="AA581" s="2258"/>
      <c r="AB581" s="2278"/>
      <c r="AC581" s="72">
        <f>IF(M581=M580,0,IF(M581=M579,0,IF(M581=M578,0,IF(M581=M577,0,IF(M581=M576,0,IF(M581=M575,0,IF(M581=M574,0,IF(M581=M573,0,IF(M581=M572,0,1)))))))))</f>
        <v>0</v>
      </c>
      <c r="AD581" s="72" t="s">
        <v>272</v>
      </c>
      <c r="AE581" s="72" t="str">
        <f t="shared" si="25"/>
        <v>?</v>
      </c>
      <c r="AF581" s="434">
        <f t="shared" si="24"/>
        <v>0</v>
      </c>
      <c r="AG581" s="72">
        <f>IF(K581=K580,0,IF(K581=K579,0,IF(K581=K578,0,IF(K581=K577,0,IF(K581=K576,0,IF(K581=K575,0,IF(K581=K574,0,IF(K581=K573,0,IF(K581=K572,0,1)))))))))</f>
        <v>0</v>
      </c>
    </row>
    <row r="582" spans="1:33" ht="12.95" customHeight="1" thickTop="1" thickBot="1">
      <c r="A582" s="2275"/>
      <c r="B582" s="2234"/>
      <c r="C582" s="2237"/>
      <c r="D582" s="2234"/>
      <c r="E582" s="2269"/>
      <c r="F582" s="2240"/>
      <c r="G582" s="2243"/>
      <c r="H582" s="2276" t="s">
        <v>755</v>
      </c>
      <c r="I582" s="2240"/>
      <c r="J582" s="2240"/>
      <c r="K582" s="295"/>
      <c r="L582" s="408"/>
      <c r="M582" s="508"/>
      <c r="N582" s="111"/>
      <c r="O582" s="111"/>
      <c r="P582" s="16"/>
      <c r="Q582" s="16"/>
      <c r="R582" s="16"/>
      <c r="S582" s="16"/>
      <c r="T582" s="16"/>
      <c r="U582" s="16"/>
      <c r="V582" s="111"/>
      <c r="W582" s="2246">
        <f>SUM(P582:V591)</f>
        <v>0</v>
      </c>
      <c r="X582" s="2246">
        <f>IF(W582&gt;0,18,0)</f>
        <v>0</v>
      </c>
      <c r="Y582" s="2272">
        <f>IF((W582-X582)&gt;=0,W582-X582,0)</f>
        <v>0</v>
      </c>
      <c r="Z582" s="2254">
        <f>IF(W582&lt;X582,W582,X582)/IF(X582=0,1,X582)</f>
        <v>0</v>
      </c>
      <c r="AA582" s="2257" t="str">
        <f>IF(Z582=1,"pe",IF(Z582&gt;0,"ne",""))</f>
        <v/>
      </c>
      <c r="AB582" s="2260"/>
      <c r="AC582" s="72">
        <v>1</v>
      </c>
      <c r="AD582" s="72" t="s">
        <v>272</v>
      </c>
      <c r="AE582" s="72" t="str">
        <f t="shared" ref="AE582:AE591" si="26">$C$1</f>
        <v>?</v>
      </c>
      <c r="AF582" s="434">
        <f>$C582</f>
        <v>0</v>
      </c>
      <c r="AG582" s="26">
        <v>1</v>
      </c>
    </row>
    <row r="583" spans="1:33" ht="12.95" customHeight="1" thickTop="1" thickBot="1">
      <c r="A583" s="2275"/>
      <c r="B583" s="2235"/>
      <c r="C583" s="2238"/>
      <c r="D583" s="2235"/>
      <c r="E583" s="2270"/>
      <c r="F583" s="2241"/>
      <c r="G583" s="2244"/>
      <c r="H583" s="2277"/>
      <c r="I583" s="2241"/>
      <c r="J583" s="2241"/>
      <c r="K583" s="298"/>
      <c r="L583" s="114"/>
      <c r="M583" s="511"/>
      <c r="N583" s="112"/>
      <c r="O583" s="626"/>
      <c r="P583" s="14"/>
      <c r="Q583" s="14"/>
      <c r="R583" s="14"/>
      <c r="S583" s="14"/>
      <c r="T583" s="14"/>
      <c r="U583" s="14"/>
      <c r="V583" s="112"/>
      <c r="W583" s="2247"/>
      <c r="X583" s="2247"/>
      <c r="Y583" s="2273"/>
      <c r="Z583" s="2255"/>
      <c r="AA583" s="2258"/>
      <c r="AB583" s="2260"/>
      <c r="AC583" s="72">
        <f>IF(M583=M582,0,1)</f>
        <v>0</v>
      </c>
      <c r="AD583" s="72" t="s">
        <v>272</v>
      </c>
      <c r="AE583" s="72" t="str">
        <f t="shared" si="26"/>
        <v>?</v>
      </c>
      <c r="AF583" s="434">
        <f t="shared" ref="AF583:AF591" si="27">AF582</f>
        <v>0</v>
      </c>
      <c r="AG583" s="72">
        <f>IF(K583=K582,0,1)</f>
        <v>0</v>
      </c>
    </row>
    <row r="584" spans="1:33" ht="12.95" customHeight="1" thickTop="1" thickBot="1">
      <c r="A584" s="2275"/>
      <c r="B584" s="2235"/>
      <c r="C584" s="2238"/>
      <c r="D584" s="2235"/>
      <c r="E584" s="2270"/>
      <c r="F584" s="2241"/>
      <c r="G584" s="2244"/>
      <c r="H584" s="2261"/>
      <c r="I584" s="2241"/>
      <c r="J584" s="2241"/>
      <c r="K584" s="298"/>
      <c r="L584" s="114"/>
      <c r="M584" s="511"/>
      <c r="N584" s="112"/>
      <c r="O584" s="626"/>
      <c r="P584" s="14"/>
      <c r="Q584" s="14"/>
      <c r="R584" s="14"/>
      <c r="S584" s="14"/>
      <c r="T584" s="14"/>
      <c r="U584" s="14"/>
      <c r="V584" s="112"/>
      <c r="W584" s="2247"/>
      <c r="X584" s="2247"/>
      <c r="Y584" s="2273"/>
      <c r="Z584" s="2255"/>
      <c r="AA584" s="2258"/>
      <c r="AB584" s="2260"/>
      <c r="AC584" s="72">
        <f>IF(M584=M583,0,IF(M584=M582,0,1))</f>
        <v>0</v>
      </c>
      <c r="AD584" s="72" t="s">
        <v>272</v>
      </c>
      <c r="AE584" s="72" t="str">
        <f t="shared" si="26"/>
        <v>?</v>
      </c>
      <c r="AF584" s="434">
        <f t="shared" si="27"/>
        <v>0</v>
      </c>
      <c r="AG584" s="72">
        <f>IF(K584=K583,0,IF(K584=K582,0,1))</f>
        <v>0</v>
      </c>
    </row>
    <row r="585" spans="1:33" ht="12.95" customHeight="1" thickTop="1" thickBot="1">
      <c r="A585" s="2275"/>
      <c r="B585" s="2235"/>
      <c r="C585" s="2238"/>
      <c r="D585" s="2235"/>
      <c r="E585" s="2270"/>
      <c r="F585" s="2241"/>
      <c r="G585" s="2244"/>
      <c r="H585" s="2261"/>
      <c r="I585" s="2241"/>
      <c r="J585" s="2241"/>
      <c r="K585" s="298"/>
      <c r="L585" s="114"/>
      <c r="M585" s="511"/>
      <c r="N585" s="112"/>
      <c r="O585" s="626"/>
      <c r="P585" s="14"/>
      <c r="Q585" s="14"/>
      <c r="R585" s="14"/>
      <c r="S585" s="14"/>
      <c r="T585" s="14"/>
      <c r="U585" s="14"/>
      <c r="V585" s="112"/>
      <c r="W585" s="2247"/>
      <c r="X585" s="2247"/>
      <c r="Y585" s="2273"/>
      <c r="Z585" s="2255"/>
      <c r="AA585" s="2258"/>
      <c r="AB585" s="2260"/>
      <c r="AC585" s="72">
        <f>IF(M585=M584,0,IF(M585=M583,0,IF(M585=M582,0,1)))</f>
        <v>0</v>
      </c>
      <c r="AD585" s="72" t="s">
        <v>272</v>
      </c>
      <c r="AE585" s="72" t="str">
        <f t="shared" si="26"/>
        <v>?</v>
      </c>
      <c r="AF585" s="434">
        <f t="shared" si="27"/>
        <v>0</v>
      </c>
      <c r="AG585" s="72">
        <f>IF(K585=K584,0,IF(K585=K583,0,IF(K585=K582,0,1)))</f>
        <v>0</v>
      </c>
    </row>
    <row r="586" spans="1:33" ht="12.95" customHeight="1" thickTop="1" thickBot="1">
      <c r="A586" s="2275"/>
      <c r="B586" s="2235"/>
      <c r="C586" s="2238"/>
      <c r="D586" s="2235"/>
      <c r="E586" s="2270"/>
      <c r="F586" s="2241"/>
      <c r="G586" s="2244"/>
      <c r="H586" s="2261"/>
      <c r="I586" s="2241"/>
      <c r="J586" s="2241"/>
      <c r="K586" s="298"/>
      <c r="L586" s="114"/>
      <c r="M586" s="511"/>
      <c r="N586" s="112"/>
      <c r="O586" s="626"/>
      <c r="P586" s="14"/>
      <c r="Q586" s="14"/>
      <c r="R586" s="14"/>
      <c r="S586" s="14"/>
      <c r="T586" s="14"/>
      <c r="U586" s="14"/>
      <c r="V586" s="112"/>
      <c r="W586" s="2247"/>
      <c r="X586" s="2247"/>
      <c r="Y586" s="2273"/>
      <c r="Z586" s="2255"/>
      <c r="AA586" s="2258"/>
      <c r="AB586" s="2260"/>
      <c r="AC586" s="72">
        <f>IF(M586=M585,0,IF(M586=M584,0,IF(M586=M583,0,IF(M586=M582,0,1))))</f>
        <v>0</v>
      </c>
      <c r="AD586" s="72" t="s">
        <v>272</v>
      </c>
      <c r="AE586" s="72" t="str">
        <f t="shared" si="26"/>
        <v>?</v>
      </c>
      <c r="AF586" s="434">
        <f t="shared" si="27"/>
        <v>0</v>
      </c>
      <c r="AG586" s="72">
        <f>IF(K586=K585,0,IF(K586=K584,0,IF(K586=K583,0,IF(K586=K582,0,1))))</f>
        <v>0</v>
      </c>
    </row>
    <row r="587" spans="1:33" ht="12.95" customHeight="1" thickTop="1" thickBot="1">
      <c r="A587" s="2275"/>
      <c r="B587" s="2235"/>
      <c r="C587" s="2238"/>
      <c r="D587" s="2235"/>
      <c r="E587" s="2270"/>
      <c r="F587" s="2241"/>
      <c r="G587" s="2244"/>
      <c r="H587" s="2261"/>
      <c r="I587" s="2241"/>
      <c r="J587" s="2241"/>
      <c r="K587" s="628"/>
      <c r="L587" s="622"/>
      <c r="M587" s="629"/>
      <c r="N587" s="626"/>
      <c r="O587" s="626"/>
      <c r="P587" s="625"/>
      <c r="Q587" s="625"/>
      <c r="R587" s="625"/>
      <c r="S587" s="625"/>
      <c r="T587" s="625"/>
      <c r="U587" s="625"/>
      <c r="V587" s="626"/>
      <c r="W587" s="2247"/>
      <c r="X587" s="2247"/>
      <c r="Y587" s="2273"/>
      <c r="Z587" s="2255"/>
      <c r="AA587" s="2258"/>
      <c r="AB587" s="2260"/>
      <c r="AC587" s="72">
        <f>IF(M587=M586,0,IF(M587=M585,0,IF(M587=M584,0,IF(M587=M583,0,IF(M587=M582,0,1)))))</f>
        <v>0</v>
      </c>
      <c r="AD587" s="72" t="s">
        <v>272</v>
      </c>
      <c r="AE587" s="72" t="str">
        <f t="shared" si="26"/>
        <v>?</v>
      </c>
      <c r="AF587" s="434">
        <f t="shared" si="27"/>
        <v>0</v>
      </c>
      <c r="AG587" s="72">
        <f>IF(K587=K586,0,IF(K587=K585,0,IF(K587=K584,0,IF(K587=K583,0,IF(K587=K582,0,1)))))</f>
        <v>0</v>
      </c>
    </row>
    <row r="588" spans="1:33" ht="12.95" customHeight="1" thickTop="1" thickBot="1">
      <c r="A588" s="2275"/>
      <c r="B588" s="2235"/>
      <c r="C588" s="2238"/>
      <c r="D588" s="2235"/>
      <c r="E588" s="2270"/>
      <c r="F588" s="2241"/>
      <c r="G588" s="2244"/>
      <c r="H588" s="2261"/>
      <c r="I588" s="2241"/>
      <c r="J588" s="2241"/>
      <c r="K588" s="628"/>
      <c r="L588" s="622"/>
      <c r="M588" s="629"/>
      <c r="N588" s="626"/>
      <c r="O588" s="626"/>
      <c r="P588" s="625"/>
      <c r="Q588" s="625"/>
      <c r="R588" s="625"/>
      <c r="S588" s="625"/>
      <c r="T588" s="625"/>
      <c r="U588" s="625"/>
      <c r="V588" s="626"/>
      <c r="W588" s="2247"/>
      <c r="X588" s="2247"/>
      <c r="Y588" s="2263" t="str">
        <f>IF(Y582&gt;9,"Błąd","")</f>
        <v/>
      </c>
      <c r="Z588" s="2255"/>
      <c r="AA588" s="2258"/>
      <c r="AB588" s="2260"/>
      <c r="AC588" s="72">
        <f>IF(M588=M587,0,IF(M588=M586,0,IF(M588=M585,0,IF(M588=M584,0,IF(M588=M583,0,IF(M588=M582,0,1))))))</f>
        <v>0</v>
      </c>
      <c r="AD588" s="72" t="s">
        <v>272</v>
      </c>
      <c r="AE588" s="72" t="str">
        <f t="shared" si="26"/>
        <v>?</v>
      </c>
      <c r="AF588" s="434">
        <f t="shared" si="27"/>
        <v>0</v>
      </c>
      <c r="AG588" s="72">
        <f>IF(K588=K587,0,IF(K588=K586,0,IF(K588=K585,0,IF(K588=K584,0,IF(K588=K583,0,IF(K588=K582,0,1))))))</f>
        <v>0</v>
      </c>
    </row>
    <row r="589" spans="1:33" ht="12.95" customHeight="1" thickTop="1" thickBot="1">
      <c r="A589" s="2275"/>
      <c r="B589" s="2235"/>
      <c r="C589" s="2238"/>
      <c r="D589" s="2235"/>
      <c r="E589" s="2270"/>
      <c r="F589" s="2241"/>
      <c r="G589" s="2244"/>
      <c r="H589" s="2261"/>
      <c r="I589" s="2241"/>
      <c r="J589" s="2241"/>
      <c r="K589" s="298"/>
      <c r="L589" s="114"/>
      <c r="M589" s="511"/>
      <c r="N589" s="112"/>
      <c r="O589" s="626"/>
      <c r="P589" s="14"/>
      <c r="Q589" s="14"/>
      <c r="R589" s="14"/>
      <c r="S589" s="14"/>
      <c r="T589" s="14"/>
      <c r="U589" s="14"/>
      <c r="V589" s="112"/>
      <c r="W589" s="2247"/>
      <c r="X589" s="2247"/>
      <c r="Y589" s="2263"/>
      <c r="Z589" s="2255"/>
      <c r="AA589" s="2258"/>
      <c r="AB589" s="2260"/>
      <c r="AC589" s="72">
        <f>IF(M589=M588,0,IF(M589=M587,0,IF(M589=M586,0,IF(M589=M585,0,IF(M589=M584,0,IF(M589=M583,0,IF(M589=M582,0,1)))))))</f>
        <v>0</v>
      </c>
      <c r="AD589" s="72" t="s">
        <v>272</v>
      </c>
      <c r="AE589" s="72" t="str">
        <f t="shared" si="26"/>
        <v>?</v>
      </c>
      <c r="AF589" s="434">
        <f>AF586</f>
        <v>0</v>
      </c>
      <c r="AG589" s="72">
        <f>IF(K589=K588,0,IF(K589=K587,0,IF(K589=K586,0,IF(K589=K585,0,IF(K589=K584,0,IF(K589=K583,0,IF(K589=K582,0,1)))))))</f>
        <v>0</v>
      </c>
    </row>
    <row r="590" spans="1:33" ht="12.95" customHeight="1" thickTop="1" thickBot="1">
      <c r="A590" s="2275"/>
      <c r="B590" s="2235"/>
      <c r="C590" s="2238"/>
      <c r="D590" s="2235"/>
      <c r="E590" s="2270"/>
      <c r="F590" s="2241"/>
      <c r="G590" s="2244"/>
      <c r="H590" s="2261"/>
      <c r="I590" s="2241"/>
      <c r="J590" s="2241"/>
      <c r="K590" s="298"/>
      <c r="L590" s="114"/>
      <c r="M590" s="511"/>
      <c r="N590" s="112"/>
      <c r="O590" s="626"/>
      <c r="P590" s="14"/>
      <c r="Q590" s="14"/>
      <c r="R590" s="14"/>
      <c r="S590" s="14"/>
      <c r="T590" s="14"/>
      <c r="U590" s="14"/>
      <c r="V590" s="112"/>
      <c r="W590" s="2247"/>
      <c r="X590" s="2247"/>
      <c r="Y590" s="2263"/>
      <c r="Z590" s="2255"/>
      <c r="AA590" s="2258"/>
      <c r="AB590" s="2260"/>
      <c r="AC590" s="72">
        <f>IF(M590=M589,0,IF(M590=M588,0,IF(M590=M587,0,IF(M590=M586,0,IF(M590=M585,0,IF(M590=M584,0,IF(M590=M583,0,IF(M590=31,0,1))))))))</f>
        <v>0</v>
      </c>
      <c r="AD590" s="72" t="s">
        <v>272</v>
      </c>
      <c r="AE590" s="72" t="str">
        <f t="shared" si="26"/>
        <v>?</v>
      </c>
      <c r="AF590" s="434">
        <f t="shared" si="27"/>
        <v>0</v>
      </c>
      <c r="AG590" s="72">
        <f>IF(K590=K589,0,IF(K590=K588,0,IF(K590=K587,0,IF(K590=K586,0,IF(K590=K585,0,IF(K590=K584,0,IF(K590=K583,0,IF(K590=K582,0,1))))))))</f>
        <v>0</v>
      </c>
    </row>
    <row r="591" spans="1:33" ht="12.95" customHeight="1" thickTop="1" thickBot="1">
      <c r="A591" s="2275"/>
      <c r="B591" s="2236"/>
      <c r="C591" s="2239"/>
      <c r="D591" s="2236"/>
      <c r="E591" s="2271"/>
      <c r="F591" s="2242"/>
      <c r="G591" s="2245"/>
      <c r="H591" s="2262"/>
      <c r="I591" s="2242"/>
      <c r="J591" s="2242"/>
      <c r="K591" s="294"/>
      <c r="L591" s="114"/>
      <c r="M591" s="510"/>
      <c r="N591" s="110"/>
      <c r="O591" s="110"/>
      <c r="P591" s="15"/>
      <c r="Q591" s="15"/>
      <c r="R591" s="15"/>
      <c r="S591" s="15"/>
      <c r="T591" s="15"/>
      <c r="U591" s="15"/>
      <c r="V591" s="110"/>
      <c r="W591" s="2248"/>
      <c r="X591" s="2248"/>
      <c r="Y591" s="2264"/>
      <c r="Z591" s="2256"/>
      <c r="AA591" s="2259"/>
      <c r="AB591" s="2260"/>
      <c r="AC591" s="72">
        <f>IF(M591=M590,0,IF(M591=M589,0,IF(M591=M588,0,IF(M591=M587,0,IF(M591=M586,0,IF(M591=M585,0,IF(M591=M584,0,IF(M591=M583,0,IF(M591=M582,0,1)))))))))</f>
        <v>0</v>
      </c>
      <c r="AD591" s="72" t="s">
        <v>272</v>
      </c>
      <c r="AE591" s="72" t="str">
        <f t="shared" si="26"/>
        <v>?</v>
      </c>
      <c r="AF591" s="434">
        <f t="shared" si="27"/>
        <v>0</v>
      </c>
      <c r="AG591" s="72">
        <f>IF(K591=K590,0,IF(K591=K589,0,IF(K591=K588,0,IF(K591=K587,0,IF(K591=K586,0,IF(K591=K585,0,IF(K591=K584,0,IF(K591=K583,0,IF(K591=K582,0,1)))))))))</f>
        <v>0</v>
      </c>
    </row>
    <row r="592" spans="1:33" ht="17.25" customHeight="1" thickTop="1" thickBot="1">
      <c r="A592" s="80"/>
      <c r="B592" s="82"/>
      <c r="C592" s="185" t="s">
        <v>766</v>
      </c>
      <c r="D592" s="281"/>
      <c r="E592" s="281"/>
      <c r="F592" s="282"/>
      <c r="G592" s="85"/>
      <c r="H592" s="281"/>
      <c r="I592" s="282"/>
      <c r="J592" s="282"/>
      <c r="K592" s="300"/>
      <c r="L592" s="297"/>
      <c r="M592" s="81"/>
      <c r="N592" s="82"/>
      <c r="O592" s="82"/>
      <c r="P592" s="85"/>
      <c r="Q592" s="85"/>
      <c r="R592" s="85"/>
      <c r="S592" s="85"/>
      <c r="T592" s="85"/>
      <c r="U592" s="85"/>
      <c r="V592" s="83"/>
      <c r="W592" s="353">
        <f>SUM(W593:W596)</f>
        <v>0</v>
      </c>
      <c r="X592" s="353"/>
      <c r="Y592" s="32">
        <f>SUM(Y593:Y596)</f>
        <v>0</v>
      </c>
      <c r="Z592" s="353">
        <f>SUM(Z593:Z596)</f>
        <v>0</v>
      </c>
      <c r="AA592" s="173"/>
      <c r="AB592" s="1114" t="s">
        <v>43</v>
      </c>
      <c r="AE592" s="72" t="str">
        <f t="shared" ref="AE592:AE645" si="28">$C$1</f>
        <v>?</v>
      </c>
    </row>
    <row r="593" spans="1:34" ht="15.95" customHeight="1" thickTop="1">
      <c r="A593" s="1324"/>
      <c r="B593" s="456"/>
      <c r="C593" s="1325"/>
      <c r="D593" s="1323"/>
      <c r="E593" s="377"/>
      <c r="F593" s="1322"/>
      <c r="G593" s="195"/>
      <c r="H593" s="292"/>
      <c r="I593" s="378"/>
      <c r="J593" s="378"/>
      <c r="K593" s="295"/>
      <c r="L593" s="408"/>
      <c r="M593" s="508"/>
      <c r="N593" s="111"/>
      <c r="O593" s="488"/>
      <c r="P593" s="302"/>
      <c r="Q593" s="302"/>
      <c r="R593" s="302"/>
      <c r="S593" s="302"/>
      <c r="T593" s="302"/>
      <c r="U593" s="302"/>
      <c r="V593" s="488"/>
      <c r="W593" s="354">
        <f>V593</f>
        <v>0</v>
      </c>
      <c r="X593" s="1805"/>
      <c r="Y593" s="119">
        <f>IF(W593&lt;=X593,0,W593-X593)</f>
        <v>0</v>
      </c>
      <c r="Z593" s="363">
        <f>IF(W593&lt;X593,W593,X593)/IF(X593=0,1,X593)</f>
        <v>0</v>
      </c>
      <c r="AA593" s="117" t="str">
        <f>IF(Z593=1,"pe",IF(Z593&gt;0,"ne",""))</f>
        <v/>
      </c>
      <c r="AB593" s="103"/>
      <c r="AC593" s="72">
        <v>1</v>
      </c>
      <c r="AD593" s="72" t="s">
        <v>273</v>
      </c>
      <c r="AE593" s="72" t="str">
        <f t="shared" si="28"/>
        <v>?</v>
      </c>
      <c r="AF593" s="434">
        <f>C593</f>
        <v>0</v>
      </c>
      <c r="AG593" s="26">
        <v>1</v>
      </c>
      <c r="AH593" s="862" t="str">
        <f>IF(Y593&gt;11,"Błąd","")</f>
        <v/>
      </c>
    </row>
    <row r="594" spans="1:34" ht="15.95" customHeight="1">
      <c r="A594" s="1330"/>
      <c r="B594" s="1331"/>
      <c r="C594" s="1332"/>
      <c r="D594" s="1333"/>
      <c r="E594" s="1334"/>
      <c r="F594" s="1335"/>
      <c r="G594" s="1336"/>
      <c r="H594" s="1335"/>
      <c r="I594" s="1337"/>
      <c r="J594" s="1337"/>
      <c r="K594" s="1270"/>
      <c r="L594" s="622"/>
      <c r="M594" s="1271"/>
      <c r="N594" s="1272"/>
      <c r="O594" s="1272"/>
      <c r="P594" s="303"/>
      <c r="Q594" s="303"/>
      <c r="R594" s="303"/>
      <c r="S594" s="303"/>
      <c r="T594" s="303"/>
      <c r="U594" s="303"/>
      <c r="V594" s="112"/>
      <c r="W594" s="355">
        <f>V594</f>
        <v>0</v>
      </c>
      <c r="X594" s="1806"/>
      <c r="Y594" s="1804">
        <f>IF(W594&lt;=X594,0,W594-X594)</f>
        <v>0</v>
      </c>
      <c r="Z594" s="364">
        <f>IF(W594&lt;X594,W594,X594)/IF(X594=0,1,X594)</f>
        <v>0</v>
      </c>
      <c r="AA594" s="118" t="str">
        <f>IF(Z594=1,"pe",IF(Z594&gt;0,"ne",""))</f>
        <v/>
      </c>
      <c r="AB594" s="101"/>
      <c r="AC594" s="72">
        <v>1</v>
      </c>
      <c r="AD594" s="72" t="s">
        <v>273</v>
      </c>
      <c r="AE594" s="72" t="str">
        <f t="shared" si="28"/>
        <v>?</v>
      </c>
      <c r="AF594" s="434">
        <f>C594</f>
        <v>0</v>
      </c>
      <c r="AG594" s="26">
        <v>1</v>
      </c>
      <c r="AH594" s="862" t="str">
        <f>IF(Y594&gt;11,"Błąd","")</f>
        <v/>
      </c>
    </row>
    <row r="595" spans="1:34" ht="15.95" customHeight="1">
      <c r="A595" s="178"/>
      <c r="B595" s="457"/>
      <c r="C595" s="379"/>
      <c r="D595" s="285"/>
      <c r="E595" s="380"/>
      <c r="F595" s="286"/>
      <c r="G595" s="163"/>
      <c r="H595" s="286"/>
      <c r="I595" s="290"/>
      <c r="J595" s="290"/>
      <c r="K595" s="298"/>
      <c r="L595" s="114"/>
      <c r="M595" s="511"/>
      <c r="N595" s="112"/>
      <c r="O595" s="626"/>
      <c r="P595" s="106"/>
      <c r="Q595" s="106"/>
      <c r="R595" s="106"/>
      <c r="S595" s="106"/>
      <c r="T595" s="106"/>
      <c r="U595" s="106"/>
      <c r="V595" s="489"/>
      <c r="W595" s="355">
        <f>V595</f>
        <v>0</v>
      </c>
      <c r="X595" s="1806"/>
      <c r="Y595" s="1804">
        <f>IF(W595&lt;=X595,0,W595-X595)</f>
        <v>0</v>
      </c>
      <c r="Z595" s="364">
        <f>IF(W595&lt;X595,W595,X595)/IF(X595=0,1,X595)</f>
        <v>0</v>
      </c>
      <c r="AA595" s="118" t="str">
        <f>IF(Z595=1,"pe",IF(Z595&gt;0,"ne",""))</f>
        <v/>
      </c>
      <c r="AB595" s="101"/>
      <c r="AC595" s="72">
        <v>1</v>
      </c>
      <c r="AD595" s="72" t="s">
        <v>273</v>
      </c>
      <c r="AE595" s="72" t="str">
        <f t="shared" si="28"/>
        <v>?</v>
      </c>
      <c r="AF595" s="434">
        <f>C595</f>
        <v>0</v>
      </c>
      <c r="AG595" s="26">
        <v>1</v>
      </c>
      <c r="AH595" s="862" t="str">
        <f>IF(Y595&gt;11,"Błąd","")</f>
        <v/>
      </c>
    </row>
    <row r="596" spans="1:34" ht="15.95" customHeight="1" thickBot="1">
      <c r="A596" s="177"/>
      <c r="B596" s="458"/>
      <c r="C596" s="375"/>
      <c r="D596" s="869"/>
      <c r="E596" s="381"/>
      <c r="F596" s="288"/>
      <c r="G596" s="198"/>
      <c r="H596" s="500"/>
      <c r="I596" s="382"/>
      <c r="J596" s="382"/>
      <c r="K596" s="294"/>
      <c r="L596" s="114"/>
      <c r="M596" s="510"/>
      <c r="N596" s="110"/>
      <c r="O596" s="169"/>
      <c r="P596" s="175"/>
      <c r="Q596" s="175"/>
      <c r="R596" s="175"/>
      <c r="S596" s="175"/>
      <c r="T596" s="175"/>
      <c r="U596" s="175"/>
      <c r="V596" s="409"/>
      <c r="W596" s="356">
        <f>V596</f>
        <v>0</v>
      </c>
      <c r="X596" s="1807"/>
      <c r="Y596" s="1803">
        <f>IF(W596&lt;=X596,0,W596-X596)</f>
        <v>0</v>
      </c>
      <c r="Z596" s="365">
        <f>IF(W596&lt;X596,W596,X596)/IF(X596=0,1,X596)</f>
        <v>0</v>
      </c>
      <c r="AA596" s="200" t="str">
        <f>IF(Z596=1,"pe",IF(Z596&gt;0,"ne",""))</f>
        <v/>
      </c>
      <c r="AB596" s="104"/>
      <c r="AC596" s="72">
        <v>1</v>
      </c>
      <c r="AD596" s="72" t="s">
        <v>273</v>
      </c>
      <c r="AE596" s="72" t="str">
        <f t="shared" si="28"/>
        <v>?</v>
      </c>
      <c r="AF596" s="434">
        <f>C596</f>
        <v>0</v>
      </c>
      <c r="AG596" s="26">
        <v>1</v>
      </c>
      <c r="AH596" s="862" t="str">
        <f>IF(Y596&gt;11,"Błąd","")</f>
        <v/>
      </c>
    </row>
    <row r="597" spans="1:34" ht="17.25" customHeight="1" thickTop="1" thickBot="1">
      <c r="A597" s="80"/>
      <c r="B597" s="455"/>
      <c r="C597" s="185" t="s">
        <v>786</v>
      </c>
      <c r="D597" s="281"/>
      <c r="E597" s="281"/>
      <c r="F597" s="282"/>
      <c r="G597" s="85"/>
      <c r="H597" s="281"/>
      <c r="I597" s="282"/>
      <c r="J597" s="282"/>
      <c r="K597" s="300"/>
      <c r="L597" s="300"/>
      <c r="M597" s="81"/>
      <c r="N597" s="82"/>
      <c r="O597" s="82"/>
      <c r="P597" s="85"/>
      <c r="Q597" s="85"/>
      <c r="R597" s="85"/>
      <c r="S597" s="85"/>
      <c r="T597" s="85"/>
      <c r="U597" s="85"/>
      <c r="V597" s="83"/>
      <c r="W597" s="357">
        <f>SUM(W598:W661)</f>
        <v>0</v>
      </c>
      <c r="X597" s="357"/>
      <c r="Y597" s="31">
        <f>SUM(Y598:Y661)</f>
        <v>0</v>
      </c>
      <c r="Z597" s="357">
        <f>SUM(Z598:Z661)</f>
        <v>0</v>
      </c>
      <c r="AA597" s="124"/>
      <c r="AB597" s="1114" t="s">
        <v>43</v>
      </c>
      <c r="AE597" s="72" t="str">
        <f t="shared" si="28"/>
        <v>?</v>
      </c>
    </row>
    <row r="598" spans="1:34" ht="12.95" customHeight="1" thickTop="1" thickBot="1">
      <c r="A598" s="2231"/>
      <c r="B598" s="2234"/>
      <c r="C598" s="2237"/>
      <c r="D598" s="2234"/>
      <c r="E598" s="2234"/>
      <c r="F598" s="2240"/>
      <c r="G598" s="2243"/>
      <c r="H598" s="1762" t="s">
        <v>755</v>
      </c>
      <c r="I598" s="2240"/>
      <c r="J598" s="2240"/>
      <c r="K598" s="295"/>
      <c r="L598" s="408"/>
      <c r="M598" s="1271"/>
      <c r="N598" s="111"/>
      <c r="O598" s="111"/>
      <c r="P598" s="16"/>
      <c r="Q598" s="16"/>
      <c r="R598" s="16"/>
      <c r="S598" s="16"/>
      <c r="T598" s="16"/>
      <c r="U598" s="16"/>
      <c r="V598" s="111"/>
      <c r="W598" s="2246">
        <f>SUM(P598:V605)</f>
        <v>0</v>
      </c>
      <c r="X598" s="2246">
        <f>IF(W598&gt;0,20,0)</f>
        <v>0</v>
      </c>
      <c r="Y598" s="2252">
        <f>IF((W598-X598)&gt;=0,W598-X598,0)</f>
        <v>0</v>
      </c>
      <c r="Z598" s="2265">
        <f>IF(W598&lt;X598,W598,X598)/IF(X598=0,1,X598)</f>
        <v>0</v>
      </c>
      <c r="AA598" s="2257" t="str">
        <f>IF(Z598=1,"pe",IF(Z598&gt;0,"ne",""))</f>
        <v/>
      </c>
      <c r="AB598" s="2260"/>
      <c r="AC598" s="72">
        <v>1</v>
      </c>
      <c r="AD598" s="72" t="s">
        <v>274</v>
      </c>
      <c r="AE598" s="72" t="str">
        <f t="shared" si="28"/>
        <v>?</v>
      </c>
      <c r="AF598" s="434">
        <f>$C598</f>
        <v>0</v>
      </c>
      <c r="AG598" s="26">
        <v>1</v>
      </c>
    </row>
    <row r="599" spans="1:34" ht="12.95" customHeight="1" thickTop="1" thickBot="1">
      <c r="A599" s="2266"/>
      <c r="B599" s="2235"/>
      <c r="C599" s="2238"/>
      <c r="D599" s="2235"/>
      <c r="E599" s="2235"/>
      <c r="F599" s="2241"/>
      <c r="G599" s="2244"/>
      <c r="H599" s="2261"/>
      <c r="I599" s="2241"/>
      <c r="J599" s="2241"/>
      <c r="K599" s="1270"/>
      <c r="L599" s="622"/>
      <c r="M599" s="1271"/>
      <c r="N599" s="1272"/>
      <c r="O599" s="1272"/>
      <c r="P599" s="1273"/>
      <c r="Q599" s="1273"/>
      <c r="R599" s="1273"/>
      <c r="S599" s="1273"/>
      <c r="T599" s="1273"/>
      <c r="U599" s="1273"/>
      <c r="V599" s="1272"/>
      <c r="W599" s="2247"/>
      <c r="X599" s="2247"/>
      <c r="Y599" s="2253"/>
      <c r="Z599" s="2265"/>
      <c r="AA599" s="2258"/>
      <c r="AB599" s="2260"/>
      <c r="AC599" s="72">
        <f>IF(M599=M598,0,1)</f>
        <v>0</v>
      </c>
      <c r="AD599" s="72" t="s">
        <v>274</v>
      </c>
      <c r="AE599" s="72" t="str">
        <f t="shared" si="28"/>
        <v>?</v>
      </c>
      <c r="AF599" s="434">
        <f t="shared" ref="AF599:AF645" si="29">AF598</f>
        <v>0</v>
      </c>
      <c r="AG599" s="72">
        <f>IF(K599=K598,0,1)</f>
        <v>0</v>
      </c>
    </row>
    <row r="600" spans="1:34" ht="12.95" customHeight="1" thickTop="1" thickBot="1">
      <c r="A600" s="2266"/>
      <c r="B600" s="2235"/>
      <c r="C600" s="2238"/>
      <c r="D600" s="2235"/>
      <c r="E600" s="2235"/>
      <c r="F600" s="2241"/>
      <c r="G600" s="2244"/>
      <c r="H600" s="2261"/>
      <c r="I600" s="2241"/>
      <c r="J600" s="2241"/>
      <c r="K600" s="1270"/>
      <c r="L600" s="622"/>
      <c r="M600" s="1271"/>
      <c r="N600" s="1272"/>
      <c r="O600" s="1272"/>
      <c r="P600" s="1273"/>
      <c r="Q600" s="1273"/>
      <c r="R600" s="1273"/>
      <c r="S600" s="1273"/>
      <c r="T600" s="1273"/>
      <c r="U600" s="1273"/>
      <c r="V600" s="1272"/>
      <c r="W600" s="2247"/>
      <c r="X600" s="2247"/>
      <c r="Y600" s="2253"/>
      <c r="Z600" s="2265"/>
      <c r="AA600" s="2258"/>
      <c r="AB600" s="2260"/>
      <c r="AC600" s="72">
        <f>IF(M600=M599,0,IF(M600=M598,0,1))</f>
        <v>0</v>
      </c>
      <c r="AD600" s="72" t="s">
        <v>274</v>
      </c>
      <c r="AE600" s="72" t="str">
        <f t="shared" si="28"/>
        <v>?</v>
      </c>
      <c r="AF600" s="434">
        <f t="shared" si="29"/>
        <v>0</v>
      </c>
      <c r="AG600" s="72">
        <f>IF(K600=K599,0,IF(K600=K598,0,1))</f>
        <v>0</v>
      </c>
    </row>
    <row r="601" spans="1:34" ht="12.95" customHeight="1" thickTop="1" thickBot="1">
      <c r="A601" s="2266"/>
      <c r="B601" s="2235"/>
      <c r="C601" s="2238"/>
      <c r="D601" s="2235"/>
      <c r="E601" s="2235"/>
      <c r="F601" s="2241"/>
      <c r="G601" s="2244"/>
      <c r="H601" s="2261"/>
      <c r="I601" s="2241"/>
      <c r="J601" s="2241"/>
      <c r="K601" s="1270"/>
      <c r="L601" s="622"/>
      <c r="M601" s="1271"/>
      <c r="N601" s="1272"/>
      <c r="O601" s="1272"/>
      <c r="P601" s="1273"/>
      <c r="Q601" s="1273"/>
      <c r="R601" s="1273"/>
      <c r="S601" s="1273"/>
      <c r="T601" s="1273"/>
      <c r="U601" s="1273"/>
      <c r="V601" s="1272"/>
      <c r="W601" s="2247"/>
      <c r="X601" s="2247"/>
      <c r="Y601" s="2253"/>
      <c r="Z601" s="2265"/>
      <c r="AA601" s="2258"/>
      <c r="AB601" s="2260"/>
      <c r="AC601" s="72">
        <f>IF(M601=M600,0,IF(M601=M599,0,IF(M601=M598,0,1)))</f>
        <v>0</v>
      </c>
      <c r="AD601" s="72" t="s">
        <v>274</v>
      </c>
      <c r="AE601" s="72" t="str">
        <f t="shared" si="28"/>
        <v>?</v>
      </c>
      <c r="AF601" s="434">
        <f t="shared" si="29"/>
        <v>0</v>
      </c>
      <c r="AG601" s="72">
        <f>IF(K601=K600,0,IF(K601=K599,0,IF(K601=K598,0,1)))</f>
        <v>0</v>
      </c>
    </row>
    <row r="602" spans="1:34" ht="12.95" customHeight="1" thickTop="1" thickBot="1">
      <c r="A602" s="2266"/>
      <c r="B602" s="2235"/>
      <c r="C602" s="2238"/>
      <c r="D602" s="2235"/>
      <c r="E602" s="2235"/>
      <c r="F602" s="2241"/>
      <c r="G602" s="2244"/>
      <c r="H602" s="2261"/>
      <c r="I602" s="2241"/>
      <c r="J602" s="2241"/>
      <c r="K602" s="1270"/>
      <c r="L602" s="622"/>
      <c r="M602" s="1271"/>
      <c r="N602" s="1272"/>
      <c r="O602" s="1272"/>
      <c r="P602" s="1273"/>
      <c r="Q602" s="1273"/>
      <c r="R602" s="1273"/>
      <c r="S602" s="1273"/>
      <c r="T602" s="1273"/>
      <c r="U602" s="1273"/>
      <c r="V602" s="1272"/>
      <c r="W602" s="2247"/>
      <c r="X602" s="2247"/>
      <c r="Y602" s="2253"/>
      <c r="Z602" s="2265"/>
      <c r="AA602" s="2258"/>
      <c r="AB602" s="2260"/>
      <c r="AC602" s="72">
        <f>IF(M602=M601,0,IF(M602=M600,0,IF(M602=M599,0,IF(M602=M598,0,1))))</f>
        <v>0</v>
      </c>
      <c r="AD602" s="72" t="s">
        <v>274</v>
      </c>
      <c r="AE602" s="72" t="str">
        <f t="shared" si="28"/>
        <v>?</v>
      </c>
      <c r="AF602" s="434">
        <f t="shared" si="29"/>
        <v>0</v>
      </c>
      <c r="AG602" s="72">
        <f>IF(K602=K601,0,IF(K602=K600,0,IF(K602=K599,0,IF(K602=K598,0,1))))</f>
        <v>0</v>
      </c>
    </row>
    <row r="603" spans="1:34" ht="12.95" customHeight="1" thickTop="1" thickBot="1">
      <c r="A603" s="2266"/>
      <c r="B603" s="2235"/>
      <c r="C603" s="2238"/>
      <c r="D603" s="2235"/>
      <c r="E603" s="2235"/>
      <c r="F603" s="2241"/>
      <c r="G603" s="2244"/>
      <c r="H603" s="2261"/>
      <c r="I603" s="2241"/>
      <c r="J603" s="2241"/>
      <c r="K603" s="1270"/>
      <c r="L603" s="622"/>
      <c r="M603" s="1271"/>
      <c r="N603" s="1272"/>
      <c r="O603" s="1272"/>
      <c r="P603" s="1273"/>
      <c r="Q603" s="1273"/>
      <c r="R603" s="1273"/>
      <c r="S603" s="1273"/>
      <c r="T603" s="1273"/>
      <c r="U603" s="1273"/>
      <c r="V603" s="1272"/>
      <c r="W603" s="2247"/>
      <c r="X603" s="2247"/>
      <c r="Y603" s="2263" t="str">
        <f>IF(Y598=0,"",IF(Y598&gt;11,"błąd",""))</f>
        <v/>
      </c>
      <c r="Z603" s="2265"/>
      <c r="AA603" s="2258"/>
      <c r="AB603" s="2260"/>
      <c r="AC603" s="72">
        <f>IF(M603=M602,0,IF(M603=M601,0,IF(M603=M600,0,IF(M603=M599,0,IF(M603=M598,0,1)))))</f>
        <v>0</v>
      </c>
      <c r="AD603" s="72" t="s">
        <v>274</v>
      </c>
      <c r="AE603" s="72" t="str">
        <f t="shared" si="28"/>
        <v>?</v>
      </c>
      <c r="AF603" s="434">
        <f t="shared" si="29"/>
        <v>0</v>
      </c>
      <c r="AG603" s="72">
        <f>IF(K603=K602,0,IF(K603=K601,0,IF(K603=K600,0,IF(K603=K599,0,IF(K603=K598,0,1)))))</f>
        <v>0</v>
      </c>
    </row>
    <row r="604" spans="1:34" ht="12.95" customHeight="1" thickTop="1" thickBot="1">
      <c r="A604" s="2266"/>
      <c r="B604" s="2235"/>
      <c r="C604" s="2238"/>
      <c r="D604" s="2235"/>
      <c r="E604" s="2235"/>
      <c r="F604" s="2241"/>
      <c r="G604" s="2244"/>
      <c r="H604" s="2261"/>
      <c r="I604" s="2241"/>
      <c r="J604" s="2241"/>
      <c r="K604" s="1270"/>
      <c r="L604" s="622"/>
      <c r="M604" s="1271"/>
      <c r="N604" s="1272"/>
      <c r="O604" s="1272"/>
      <c r="P604" s="1273"/>
      <c r="Q604" s="1273"/>
      <c r="R604" s="1273"/>
      <c r="S604" s="1273"/>
      <c r="T604" s="1273"/>
      <c r="U604" s="1273"/>
      <c r="V604" s="1272"/>
      <c r="W604" s="2247"/>
      <c r="X604" s="2247"/>
      <c r="Y604" s="2263"/>
      <c r="Z604" s="2265"/>
      <c r="AA604" s="2258"/>
      <c r="AB604" s="2260"/>
      <c r="AC604" s="72">
        <f>IF(M604=M603,0,IF(M604=M602,0,IF(M604=M601,0,IF(M604=M600,0,IF(M604=M599,0,IF(M604=M598,0,1))))))</f>
        <v>0</v>
      </c>
      <c r="AD604" s="72" t="s">
        <v>274</v>
      </c>
      <c r="AE604" s="72" t="str">
        <f t="shared" si="28"/>
        <v>?</v>
      </c>
      <c r="AF604" s="434">
        <f t="shared" si="29"/>
        <v>0</v>
      </c>
      <c r="AG604" s="72">
        <f>IF(K604=K603,0,IF(K604=K602,0,IF(K604=K601,0,IF(K604=K600,0,IF(K604=K599,0,IF(K604=K598,0,1))))))</f>
        <v>0</v>
      </c>
    </row>
    <row r="605" spans="1:34" ht="12.95" customHeight="1" thickTop="1" thickBot="1">
      <c r="A605" s="2267"/>
      <c r="B605" s="2236"/>
      <c r="C605" s="2239"/>
      <c r="D605" s="2236"/>
      <c r="E605" s="2236"/>
      <c r="F605" s="2242"/>
      <c r="G605" s="2245"/>
      <c r="H605" s="2262"/>
      <c r="I605" s="2242"/>
      <c r="J605" s="2242"/>
      <c r="K605" s="1268"/>
      <c r="L605" s="622"/>
      <c r="M605" s="1269"/>
      <c r="N605" s="1274"/>
      <c r="O605" s="1274"/>
      <c r="P605" s="1275"/>
      <c r="Q605" s="1275"/>
      <c r="R605" s="1275"/>
      <c r="S605" s="1275"/>
      <c r="T605" s="1275"/>
      <c r="U605" s="1275"/>
      <c r="V605" s="1274"/>
      <c r="W605" s="2248"/>
      <c r="X605" s="2248"/>
      <c r="Y605" s="2264"/>
      <c r="Z605" s="2265"/>
      <c r="AA605" s="2259"/>
      <c r="AB605" s="2260"/>
      <c r="AC605" s="72">
        <f>IF(M605=M604,0,IF(M605=M603,0,IF(M605=M602,0,IF(M605=M601,0,IF(M605=M600,0,IF(M605=M599,0,IF(M605=M598,0,1)))))))</f>
        <v>0</v>
      </c>
      <c r="AD605" s="72" t="s">
        <v>274</v>
      </c>
      <c r="AE605" s="72" t="str">
        <f t="shared" si="28"/>
        <v>?</v>
      </c>
      <c r="AF605" s="434">
        <f t="shared" si="29"/>
        <v>0</v>
      </c>
      <c r="AG605" s="72">
        <f>IF(K605=K604,0,IF(K605=K603,0,IF(K605=K602,0,IF(K605=K601,0,IF(K605=K600,0,IF(K605=K599,0,IF(K605=K598,0,1)))))))</f>
        <v>0</v>
      </c>
    </row>
    <row r="606" spans="1:34" ht="12.95" customHeight="1" thickTop="1" thickBot="1">
      <c r="A606" s="2231"/>
      <c r="B606" s="2234"/>
      <c r="C606" s="2237"/>
      <c r="D606" s="2234"/>
      <c r="E606" s="2234"/>
      <c r="F606" s="2240"/>
      <c r="G606" s="2243"/>
      <c r="H606" s="1762" t="s">
        <v>755</v>
      </c>
      <c r="I606" s="2240"/>
      <c r="J606" s="2240"/>
      <c r="K606" s="295"/>
      <c r="L606" s="408"/>
      <c r="M606" s="508"/>
      <c r="N606" s="111"/>
      <c r="O606" s="111"/>
      <c r="P606" s="16"/>
      <c r="Q606" s="16"/>
      <c r="R606" s="16"/>
      <c r="S606" s="16"/>
      <c r="T606" s="16"/>
      <c r="U606" s="16"/>
      <c r="V606" s="111"/>
      <c r="W606" s="2246">
        <f>SUM(P606:V613)</f>
        <v>0</v>
      </c>
      <c r="X606" s="2246">
        <f t="shared" ref="X606" si="30">IF(W606&gt;0,20,0)</f>
        <v>0</v>
      </c>
      <c r="Y606" s="2252">
        <f>IF((W606-X606)&gt;=0,W606-X606,0)</f>
        <v>0</v>
      </c>
      <c r="Z606" s="2265">
        <f>IF(W606&lt;X606,W606,X606)/IF(X606=0,1,X606)</f>
        <v>0</v>
      </c>
      <c r="AA606" s="2257" t="str">
        <f>IF(Z606=1,"pe",IF(Z606&gt;0,"ne",""))</f>
        <v/>
      </c>
      <c r="AB606" s="2260"/>
      <c r="AC606" s="72">
        <v>1</v>
      </c>
      <c r="AD606" s="72" t="s">
        <v>274</v>
      </c>
      <c r="AE606" s="72" t="str">
        <f t="shared" si="28"/>
        <v>?</v>
      </c>
      <c r="AF606" s="434">
        <f>$C606</f>
        <v>0</v>
      </c>
      <c r="AG606" s="26">
        <v>1</v>
      </c>
    </row>
    <row r="607" spans="1:34" ht="12.95" customHeight="1" thickTop="1" thickBot="1">
      <c r="A607" s="2266"/>
      <c r="B607" s="2235"/>
      <c r="C607" s="2238"/>
      <c r="D607" s="2235"/>
      <c r="E607" s="2235"/>
      <c r="F607" s="2241"/>
      <c r="G607" s="2244"/>
      <c r="H607" s="2261"/>
      <c r="I607" s="2241"/>
      <c r="J607" s="2241"/>
      <c r="K607" s="298"/>
      <c r="L607" s="114"/>
      <c r="M607" s="511"/>
      <c r="N607" s="112"/>
      <c r="O607" s="626"/>
      <c r="P607" s="14"/>
      <c r="Q607" s="14"/>
      <c r="R607" s="14"/>
      <c r="S607" s="14"/>
      <c r="T607" s="14"/>
      <c r="U607" s="14"/>
      <c r="V607" s="112"/>
      <c r="W607" s="2247"/>
      <c r="X607" s="2247"/>
      <c r="Y607" s="2253"/>
      <c r="Z607" s="2265"/>
      <c r="AA607" s="2258"/>
      <c r="AB607" s="2260"/>
      <c r="AC607" s="72">
        <f>IF(M607=M606,0,1)</f>
        <v>0</v>
      </c>
      <c r="AD607" s="72" t="s">
        <v>274</v>
      </c>
      <c r="AE607" s="72" t="str">
        <f t="shared" si="28"/>
        <v>?</v>
      </c>
      <c r="AF607" s="434">
        <f>AF606</f>
        <v>0</v>
      </c>
      <c r="AG607" s="72">
        <f>IF(K607=K606,0,1)</f>
        <v>0</v>
      </c>
    </row>
    <row r="608" spans="1:34" ht="12.95" customHeight="1" thickTop="1" thickBot="1">
      <c r="A608" s="2266"/>
      <c r="B608" s="2235"/>
      <c r="C608" s="2238"/>
      <c r="D608" s="2235"/>
      <c r="E608" s="2235"/>
      <c r="F608" s="2241"/>
      <c r="G608" s="2244"/>
      <c r="H608" s="2261"/>
      <c r="I608" s="2241"/>
      <c r="J608" s="2241"/>
      <c r="K608" s="298"/>
      <c r="L608" s="114"/>
      <c r="M608" s="511"/>
      <c r="N608" s="112"/>
      <c r="O608" s="626"/>
      <c r="P608" s="1254"/>
      <c r="Q608" s="14"/>
      <c r="R608" s="14"/>
      <c r="S608" s="14"/>
      <c r="T608" s="14"/>
      <c r="U608" s="14"/>
      <c r="V608" s="112"/>
      <c r="W608" s="2247"/>
      <c r="X608" s="2247"/>
      <c r="Y608" s="2253"/>
      <c r="Z608" s="2265"/>
      <c r="AA608" s="2258"/>
      <c r="AB608" s="2260"/>
      <c r="AC608" s="72">
        <f>IF(M608=M607,0,IF(M608=M606,0,1))</f>
        <v>0</v>
      </c>
      <c r="AD608" s="72" t="s">
        <v>274</v>
      </c>
      <c r="AE608" s="72" t="str">
        <f t="shared" si="28"/>
        <v>?</v>
      </c>
      <c r="AF608" s="434">
        <f t="shared" si="29"/>
        <v>0</v>
      </c>
      <c r="AG608" s="72">
        <f>IF(K608=K607,0,IF(K608=K606,0,1))</f>
        <v>0</v>
      </c>
    </row>
    <row r="609" spans="1:33" ht="12.95" customHeight="1" thickTop="1" thickBot="1">
      <c r="A609" s="2266"/>
      <c r="B609" s="2235"/>
      <c r="C609" s="2238"/>
      <c r="D609" s="2235"/>
      <c r="E609" s="2235"/>
      <c r="F609" s="2241"/>
      <c r="G609" s="2244"/>
      <c r="H609" s="2261"/>
      <c r="I609" s="2241"/>
      <c r="J609" s="2241"/>
      <c r="K609" s="298"/>
      <c r="L609" s="114"/>
      <c r="M609" s="511"/>
      <c r="N609" s="112"/>
      <c r="O609" s="626"/>
      <c r="P609" s="14"/>
      <c r="Q609" s="14"/>
      <c r="R609" s="14"/>
      <c r="S609" s="14"/>
      <c r="T609" s="14"/>
      <c r="U609" s="14"/>
      <c r="V609" s="112"/>
      <c r="W609" s="2247"/>
      <c r="X609" s="2247"/>
      <c r="Y609" s="2253"/>
      <c r="Z609" s="2265"/>
      <c r="AA609" s="2258"/>
      <c r="AB609" s="2260"/>
      <c r="AC609" s="72">
        <f>IF(M609=M608,0,IF(M609=M607,0,IF(M609=M606,0,1)))</f>
        <v>0</v>
      </c>
      <c r="AD609" s="72" t="s">
        <v>274</v>
      </c>
      <c r="AE609" s="72" t="str">
        <f t="shared" si="28"/>
        <v>?</v>
      </c>
      <c r="AF609" s="434">
        <f t="shared" si="29"/>
        <v>0</v>
      </c>
      <c r="AG609" s="72">
        <f>IF(K609=K608,0,IF(K609=K607,0,IF(K609=K606,0,1)))</f>
        <v>0</v>
      </c>
    </row>
    <row r="610" spans="1:33" ht="12.95" customHeight="1" thickTop="1" thickBot="1">
      <c r="A610" s="2266"/>
      <c r="B610" s="2235"/>
      <c r="C610" s="2238"/>
      <c r="D610" s="2235"/>
      <c r="E610" s="2235"/>
      <c r="F610" s="2241"/>
      <c r="G610" s="2244"/>
      <c r="H610" s="2261"/>
      <c r="I610" s="2241"/>
      <c r="J610" s="2241"/>
      <c r="K610" s="298"/>
      <c r="L610" s="114"/>
      <c r="M610" s="511"/>
      <c r="N610" s="112"/>
      <c r="O610" s="626"/>
      <c r="P610" s="14"/>
      <c r="Q610" s="14"/>
      <c r="R610" s="14"/>
      <c r="S610" s="14"/>
      <c r="T610" s="14"/>
      <c r="U610" s="14"/>
      <c r="V610" s="112"/>
      <c r="W610" s="2247"/>
      <c r="X610" s="2247"/>
      <c r="Y610" s="2253"/>
      <c r="Z610" s="2265"/>
      <c r="AA610" s="2258"/>
      <c r="AB610" s="2260"/>
      <c r="AC610" s="72">
        <f>IF(M610=M609,0,IF(M610=M608,0,IF(M610=M607,0,IF(M610=M606,0,1))))</f>
        <v>0</v>
      </c>
      <c r="AD610" s="72" t="s">
        <v>274</v>
      </c>
      <c r="AE610" s="72" t="str">
        <f t="shared" si="28"/>
        <v>?</v>
      </c>
      <c r="AF610" s="434">
        <f t="shared" si="29"/>
        <v>0</v>
      </c>
      <c r="AG610" s="72">
        <f>IF(K610=K609,0,IF(K610=K608,0,IF(K610=K607,0,IF(K610=K606,0,1))))</f>
        <v>0</v>
      </c>
    </row>
    <row r="611" spans="1:33" ht="12.95" customHeight="1" thickTop="1" thickBot="1">
      <c r="A611" s="2266"/>
      <c r="B611" s="2235"/>
      <c r="C611" s="2238"/>
      <c r="D611" s="2235"/>
      <c r="E611" s="2235"/>
      <c r="F611" s="2241"/>
      <c r="G611" s="2244"/>
      <c r="H611" s="2261"/>
      <c r="I611" s="2241"/>
      <c r="J611" s="2241"/>
      <c r="K611" s="298"/>
      <c r="L611" s="114"/>
      <c r="M611" s="511"/>
      <c r="N611" s="112"/>
      <c r="O611" s="626"/>
      <c r="P611" s="14"/>
      <c r="Q611" s="14"/>
      <c r="R611" s="14"/>
      <c r="S611" s="14"/>
      <c r="T611" s="14"/>
      <c r="U611" s="14"/>
      <c r="V611" s="112"/>
      <c r="W611" s="2247"/>
      <c r="X611" s="2247"/>
      <c r="Y611" s="2263" t="str">
        <f>IF(Y606=0,"",IF(Y606&gt;11,"błąd",""))</f>
        <v/>
      </c>
      <c r="Z611" s="2265"/>
      <c r="AA611" s="2258"/>
      <c r="AB611" s="2260"/>
      <c r="AC611" s="72">
        <f>IF(M611=M610,0,IF(M611=M609,0,IF(M611=M608,0,IF(M611=M607,0,IF(M611=M606,0,1)))))</f>
        <v>0</v>
      </c>
      <c r="AD611" s="72" t="s">
        <v>274</v>
      </c>
      <c r="AE611" s="72" t="str">
        <f t="shared" si="28"/>
        <v>?</v>
      </c>
      <c r="AF611" s="434">
        <f t="shared" si="29"/>
        <v>0</v>
      </c>
      <c r="AG611" s="72">
        <f>IF(K611=K610,0,IF(K611=K609,0,IF(K611=K608,0,IF(K611=K607,0,IF(K611=K606,0,1)))))</f>
        <v>0</v>
      </c>
    </row>
    <row r="612" spans="1:33" ht="12.95" customHeight="1" thickTop="1" thickBot="1">
      <c r="A612" s="2266"/>
      <c r="B612" s="2235"/>
      <c r="C612" s="2238"/>
      <c r="D612" s="2235"/>
      <c r="E612" s="2235"/>
      <c r="F612" s="2241"/>
      <c r="G612" s="2244"/>
      <c r="H612" s="2261"/>
      <c r="I612" s="2241"/>
      <c r="J612" s="2241"/>
      <c r="K612" s="298"/>
      <c r="L612" s="114"/>
      <c r="M612" s="511"/>
      <c r="N612" s="112"/>
      <c r="O612" s="626"/>
      <c r="P612" s="14"/>
      <c r="Q612" s="14"/>
      <c r="R612" s="14"/>
      <c r="S612" s="14"/>
      <c r="T612" s="14"/>
      <c r="U612" s="14"/>
      <c r="V612" s="112"/>
      <c r="W612" s="2247"/>
      <c r="X612" s="2247"/>
      <c r="Y612" s="2263"/>
      <c r="Z612" s="2265"/>
      <c r="AA612" s="2258"/>
      <c r="AB612" s="2260"/>
      <c r="AC612" s="72">
        <f>IF(M612=M611,0,IF(M612=M610,0,IF(M612=M609,0,IF(M612=M608,0,IF(M612=M607,0,IF(M612=M606,0,1))))))</f>
        <v>0</v>
      </c>
      <c r="AD612" s="72" t="s">
        <v>274</v>
      </c>
      <c r="AE612" s="72" t="str">
        <f t="shared" si="28"/>
        <v>?</v>
      </c>
      <c r="AF612" s="434">
        <f t="shared" si="29"/>
        <v>0</v>
      </c>
      <c r="AG612" s="72">
        <f>IF(K612=K611,0,IF(K612=K610,0,IF(K612=K609,0,IF(K612=K608,0,IF(K612=K607,0,IF(K612=K606,0,1))))))</f>
        <v>0</v>
      </c>
    </row>
    <row r="613" spans="1:33" ht="12.95" customHeight="1" thickTop="1" thickBot="1">
      <c r="A613" s="2267"/>
      <c r="B613" s="2236"/>
      <c r="C613" s="2239"/>
      <c r="D613" s="2236"/>
      <c r="E613" s="2236"/>
      <c r="F613" s="2242"/>
      <c r="G613" s="2245"/>
      <c r="H613" s="2262"/>
      <c r="I613" s="2242"/>
      <c r="J613" s="2242"/>
      <c r="K613" s="294"/>
      <c r="L613" s="114"/>
      <c r="M613" s="510"/>
      <c r="N613" s="110"/>
      <c r="O613" s="110"/>
      <c r="P613" s="15"/>
      <c r="Q613" s="15"/>
      <c r="R613" s="15"/>
      <c r="S613" s="15"/>
      <c r="T613" s="15"/>
      <c r="U613" s="15"/>
      <c r="V613" s="110"/>
      <c r="W613" s="2248"/>
      <c r="X613" s="2248"/>
      <c r="Y613" s="2264"/>
      <c r="Z613" s="2265"/>
      <c r="AA613" s="2259"/>
      <c r="AB613" s="2260"/>
      <c r="AC613" s="72">
        <f>IF(M613=M612,0,IF(M613=M611,0,IF(M613=M610,0,IF(M613=M609,0,IF(M613=M608,0,IF(M613=M607,0,IF(M613=M606,0,1)))))))</f>
        <v>0</v>
      </c>
      <c r="AD613" s="72" t="s">
        <v>274</v>
      </c>
      <c r="AE613" s="72" t="str">
        <f t="shared" si="28"/>
        <v>?</v>
      </c>
      <c r="AF613" s="434">
        <f t="shared" si="29"/>
        <v>0</v>
      </c>
      <c r="AG613" s="72">
        <f>IF(K613=K612,0,IF(K613=K611,0,IF(K613=K610,0,IF(K613=K609,0,IF(K613=K608,0,IF(K613=K607,0,IF(K613=K606,0,1)))))))</f>
        <v>0</v>
      </c>
    </row>
    <row r="614" spans="1:33" ht="12.95" customHeight="1" thickTop="1" thickBot="1">
      <c r="A614" s="2231"/>
      <c r="B614" s="2234"/>
      <c r="C614" s="2237"/>
      <c r="D614" s="2234"/>
      <c r="E614" s="2234"/>
      <c r="F614" s="2240"/>
      <c r="G614" s="2243"/>
      <c r="H614" s="1762" t="s">
        <v>755</v>
      </c>
      <c r="I614" s="2240"/>
      <c r="J614" s="2240"/>
      <c r="K614" s="295"/>
      <c r="L614" s="408"/>
      <c r="M614" s="508"/>
      <c r="N614" s="111"/>
      <c r="O614" s="111"/>
      <c r="P614" s="16"/>
      <c r="Q614" s="16"/>
      <c r="R614" s="16"/>
      <c r="S614" s="16"/>
      <c r="T614" s="16"/>
      <c r="U614" s="16"/>
      <c r="V614" s="111"/>
      <c r="W614" s="2246">
        <f>SUM(P614:V621)</f>
        <v>0</v>
      </c>
      <c r="X614" s="2246">
        <f t="shared" ref="X614" si="31">IF(W614&gt;0,20,0)</f>
        <v>0</v>
      </c>
      <c r="Y614" s="2252">
        <f>IF((W614-X614)&gt;=0,W614-X614,0)</f>
        <v>0</v>
      </c>
      <c r="Z614" s="2265">
        <f>IF(W614&lt;X614,W614,X614)/IF(X614=0,1,X614)</f>
        <v>0</v>
      </c>
      <c r="AA614" s="2257" t="str">
        <f>IF(Z614=1,"pe",IF(Z614&gt;0,"ne",""))</f>
        <v/>
      </c>
      <c r="AB614" s="2260"/>
      <c r="AC614" s="72">
        <v>1</v>
      </c>
      <c r="AD614" s="72" t="s">
        <v>274</v>
      </c>
      <c r="AE614" s="72" t="str">
        <f t="shared" si="28"/>
        <v>?</v>
      </c>
      <c r="AF614" s="434">
        <f>$C614</f>
        <v>0</v>
      </c>
      <c r="AG614" s="26">
        <v>1</v>
      </c>
    </row>
    <row r="615" spans="1:33" ht="12.95" customHeight="1" thickTop="1" thickBot="1">
      <c r="A615" s="2232"/>
      <c r="B615" s="2235"/>
      <c r="C615" s="2238"/>
      <c r="D615" s="2235"/>
      <c r="E615" s="2235"/>
      <c r="F615" s="2241"/>
      <c r="G615" s="2244"/>
      <c r="H615" s="2261"/>
      <c r="I615" s="2241"/>
      <c r="J615" s="2241"/>
      <c r="K615" s="298"/>
      <c r="L615" s="114"/>
      <c r="M615" s="511"/>
      <c r="N615" s="112"/>
      <c r="O615" s="626"/>
      <c r="P615" s="14"/>
      <c r="Q615" s="14"/>
      <c r="R615" s="14"/>
      <c r="S615" s="14"/>
      <c r="T615" s="14"/>
      <c r="U615" s="14"/>
      <c r="V615" s="112"/>
      <c r="W615" s="2247"/>
      <c r="X615" s="2247"/>
      <c r="Y615" s="2253"/>
      <c r="Z615" s="2265"/>
      <c r="AA615" s="2258"/>
      <c r="AB615" s="2260"/>
      <c r="AC615" s="72">
        <f>IF(M615=M614,0,1)</f>
        <v>0</v>
      </c>
      <c r="AD615" s="72" t="s">
        <v>274</v>
      </c>
      <c r="AE615" s="72" t="str">
        <f t="shared" si="28"/>
        <v>?</v>
      </c>
      <c r="AF615" s="434">
        <f t="shared" ref="AF615:AF621" si="32">AF614</f>
        <v>0</v>
      </c>
      <c r="AG615" s="72">
        <f>IF(K615=K614,0,1)</f>
        <v>0</v>
      </c>
    </row>
    <row r="616" spans="1:33" ht="12.95" customHeight="1" thickTop="1" thickBot="1">
      <c r="A616" s="2232"/>
      <c r="B616" s="2235"/>
      <c r="C616" s="2238"/>
      <c r="D616" s="2235"/>
      <c r="E616" s="2235"/>
      <c r="F616" s="2241"/>
      <c r="G616" s="2244"/>
      <c r="H616" s="2261"/>
      <c r="I616" s="2241"/>
      <c r="J616" s="2241"/>
      <c r="K616" s="298"/>
      <c r="L616" s="114"/>
      <c r="M616" s="511"/>
      <c r="N616" s="112"/>
      <c r="O616" s="626"/>
      <c r="P616" s="14"/>
      <c r="Q616" s="14"/>
      <c r="R616" s="14"/>
      <c r="S616" s="14"/>
      <c r="T616" s="14"/>
      <c r="U616" s="14"/>
      <c r="V616" s="112"/>
      <c r="W616" s="2247"/>
      <c r="X616" s="2247"/>
      <c r="Y616" s="2253"/>
      <c r="Z616" s="2265"/>
      <c r="AA616" s="2258"/>
      <c r="AB616" s="2260"/>
      <c r="AC616" s="72">
        <f>IF(M616=M615,0,IF(M616=M614,0,1))</f>
        <v>0</v>
      </c>
      <c r="AD616" s="72" t="s">
        <v>274</v>
      </c>
      <c r="AE616" s="72" t="str">
        <f t="shared" si="28"/>
        <v>?</v>
      </c>
      <c r="AF616" s="434">
        <f t="shared" si="32"/>
        <v>0</v>
      </c>
      <c r="AG616" s="72">
        <f>IF(K616=K615,0,IF(K616=K614,0,1))</f>
        <v>0</v>
      </c>
    </row>
    <row r="617" spans="1:33" ht="12.95" customHeight="1" thickTop="1" thickBot="1">
      <c r="A617" s="2232"/>
      <c r="B617" s="2235"/>
      <c r="C617" s="2238"/>
      <c r="D617" s="2235"/>
      <c r="E617" s="2235"/>
      <c r="F617" s="2241"/>
      <c r="G617" s="2244"/>
      <c r="H617" s="2261"/>
      <c r="I617" s="2241"/>
      <c r="J617" s="2241"/>
      <c r="K617" s="298"/>
      <c r="L617" s="114"/>
      <c r="M617" s="511"/>
      <c r="N617" s="112"/>
      <c r="O617" s="626"/>
      <c r="P617" s="14"/>
      <c r="Q617" s="14"/>
      <c r="R617" s="14"/>
      <c r="S617" s="14"/>
      <c r="T617" s="14"/>
      <c r="U617" s="14"/>
      <c r="V617" s="112"/>
      <c r="W617" s="2247"/>
      <c r="X617" s="2247"/>
      <c r="Y617" s="2253"/>
      <c r="Z617" s="2265"/>
      <c r="AA617" s="2258"/>
      <c r="AB617" s="2260"/>
      <c r="AC617" s="72">
        <f>IF(M617=M616,0,IF(M617=M615,0,IF(M617=M614,0,1)))</f>
        <v>0</v>
      </c>
      <c r="AD617" s="72" t="s">
        <v>274</v>
      </c>
      <c r="AE617" s="72" t="str">
        <f t="shared" si="28"/>
        <v>?</v>
      </c>
      <c r="AF617" s="434">
        <f t="shared" si="32"/>
        <v>0</v>
      </c>
      <c r="AG617" s="72">
        <f>IF(K617=K616,0,IF(K617=K615,0,IF(K617=K614,0,1)))</f>
        <v>0</v>
      </c>
    </row>
    <row r="618" spans="1:33" ht="12.95" customHeight="1" thickTop="1" thickBot="1">
      <c r="A618" s="2232"/>
      <c r="B618" s="2235"/>
      <c r="C618" s="2238"/>
      <c r="D618" s="2235"/>
      <c r="E618" s="2235"/>
      <c r="F618" s="2241"/>
      <c r="G618" s="2244"/>
      <c r="H618" s="2261"/>
      <c r="I618" s="2241"/>
      <c r="J618" s="2241"/>
      <c r="K618" s="298"/>
      <c r="L618" s="114"/>
      <c r="M618" s="511"/>
      <c r="N618" s="112"/>
      <c r="O618" s="626"/>
      <c r="P618" s="14"/>
      <c r="Q618" s="14"/>
      <c r="R618" s="14"/>
      <c r="S618" s="14"/>
      <c r="T618" s="14"/>
      <c r="U618" s="14"/>
      <c r="V618" s="112"/>
      <c r="W618" s="2247"/>
      <c r="X618" s="2247"/>
      <c r="Y618" s="2253"/>
      <c r="Z618" s="2265"/>
      <c r="AA618" s="2258"/>
      <c r="AB618" s="2260"/>
      <c r="AC618" s="72">
        <f>IF(M618=M617,0,IF(M618=M616,0,IF(M618=M615,0,IF(M618=M614,0,1))))</f>
        <v>0</v>
      </c>
      <c r="AD618" s="72" t="s">
        <v>274</v>
      </c>
      <c r="AE618" s="72" t="str">
        <f t="shared" si="28"/>
        <v>?</v>
      </c>
      <c r="AF618" s="434">
        <f t="shared" si="32"/>
        <v>0</v>
      </c>
      <c r="AG618" s="72">
        <f>IF(K618=K617,0,IF(K618=K616,0,IF(K618=K615,0,IF(K618=K614,0,1))))</f>
        <v>0</v>
      </c>
    </row>
    <row r="619" spans="1:33" ht="12.95" customHeight="1" thickTop="1" thickBot="1">
      <c r="A619" s="2232"/>
      <c r="B619" s="2235"/>
      <c r="C619" s="2238"/>
      <c r="D619" s="2235"/>
      <c r="E619" s="2235"/>
      <c r="F619" s="2241"/>
      <c r="G619" s="2244"/>
      <c r="H619" s="2261"/>
      <c r="I619" s="2241"/>
      <c r="J619" s="2241"/>
      <c r="K619" s="298"/>
      <c r="L619" s="114"/>
      <c r="M619" s="511"/>
      <c r="N619" s="112"/>
      <c r="O619" s="626"/>
      <c r="P619" s="14"/>
      <c r="Q619" s="14"/>
      <c r="R619" s="14"/>
      <c r="S619" s="14"/>
      <c r="T619" s="14"/>
      <c r="U619" s="14"/>
      <c r="V619" s="112"/>
      <c r="W619" s="2247"/>
      <c r="X619" s="2247"/>
      <c r="Y619" s="2263" t="str">
        <f>IF(Y614=0,"",IF(Y614&gt;11,"błąd",""))</f>
        <v/>
      </c>
      <c r="Z619" s="2265"/>
      <c r="AA619" s="2258"/>
      <c r="AB619" s="2260"/>
      <c r="AC619" s="72">
        <f>IF(M619=M618,0,IF(M619=M617,0,IF(M619=M616,0,IF(M619=M615,0,IF(M619=M614,0,1)))))</f>
        <v>0</v>
      </c>
      <c r="AD619" s="72" t="s">
        <v>274</v>
      </c>
      <c r="AE619" s="72" t="str">
        <f t="shared" si="28"/>
        <v>?</v>
      </c>
      <c r="AF619" s="434">
        <f t="shared" si="32"/>
        <v>0</v>
      </c>
      <c r="AG619" s="72">
        <f>IF(K619=K618,0,IF(K619=K617,0,IF(K619=K616,0,IF(K619=K615,0,IF(K619=K614,0,1)))))</f>
        <v>0</v>
      </c>
    </row>
    <row r="620" spans="1:33" ht="12.95" customHeight="1" thickTop="1" thickBot="1">
      <c r="A620" s="2232"/>
      <c r="B620" s="2235"/>
      <c r="C620" s="2238"/>
      <c r="D620" s="2235"/>
      <c r="E620" s="2235"/>
      <c r="F620" s="2241"/>
      <c r="G620" s="2244"/>
      <c r="H620" s="2261"/>
      <c r="I620" s="2241"/>
      <c r="J620" s="2241"/>
      <c r="K620" s="298"/>
      <c r="L620" s="114"/>
      <c r="M620" s="511"/>
      <c r="N620" s="112"/>
      <c r="O620" s="626"/>
      <c r="P620" s="14"/>
      <c r="Q620" s="14"/>
      <c r="R620" s="14"/>
      <c r="S620" s="14"/>
      <c r="T620" s="14"/>
      <c r="U620" s="14"/>
      <c r="V620" s="112"/>
      <c r="W620" s="2247"/>
      <c r="X620" s="2247"/>
      <c r="Y620" s="2263"/>
      <c r="Z620" s="2265"/>
      <c r="AA620" s="2258"/>
      <c r="AB620" s="2260"/>
      <c r="AC620" s="72">
        <f>IF(M620=M619,0,IF(M620=M618,0,IF(M620=M617,0,IF(M620=M616,0,IF(M620=M615,0,IF(M620=M614,0,1))))))</f>
        <v>0</v>
      </c>
      <c r="AD620" s="72" t="s">
        <v>274</v>
      </c>
      <c r="AE620" s="72" t="str">
        <f t="shared" si="28"/>
        <v>?</v>
      </c>
      <c r="AF620" s="434">
        <f t="shared" si="32"/>
        <v>0</v>
      </c>
      <c r="AG620" s="72">
        <f>IF(K620=K619,0,IF(K620=K618,0,IF(K620=K617,0,IF(K620=K616,0,IF(K620=K615,0,IF(K620=K614,0,1))))))</f>
        <v>0</v>
      </c>
    </row>
    <row r="621" spans="1:33" ht="12.95" customHeight="1" thickTop="1" thickBot="1">
      <c r="A621" s="2233"/>
      <c r="B621" s="2236"/>
      <c r="C621" s="2239"/>
      <c r="D621" s="2236"/>
      <c r="E621" s="2236"/>
      <c r="F621" s="2242"/>
      <c r="G621" s="2245"/>
      <c r="H621" s="2262"/>
      <c r="I621" s="2242"/>
      <c r="J621" s="2242"/>
      <c r="K621" s="294"/>
      <c r="L621" s="114"/>
      <c r="M621" s="510"/>
      <c r="N621" s="110"/>
      <c r="O621" s="110"/>
      <c r="P621" s="15"/>
      <c r="Q621" s="15"/>
      <c r="R621" s="15"/>
      <c r="S621" s="15"/>
      <c r="T621" s="15"/>
      <c r="U621" s="15"/>
      <c r="V621" s="110"/>
      <c r="W621" s="2248"/>
      <c r="X621" s="2248"/>
      <c r="Y621" s="2264"/>
      <c r="Z621" s="2265"/>
      <c r="AA621" s="2259"/>
      <c r="AB621" s="2260"/>
      <c r="AC621" s="72">
        <f>IF(M621=M620,0,IF(M621=M619,0,IF(M621=M618,0,IF(M621=M617,0,IF(M621=M616,0,IF(M621=M615,0,IF(M621=M614,0,1)))))))</f>
        <v>0</v>
      </c>
      <c r="AD621" s="72" t="s">
        <v>274</v>
      </c>
      <c r="AE621" s="72" t="str">
        <f t="shared" si="28"/>
        <v>?</v>
      </c>
      <c r="AF621" s="434">
        <f t="shared" si="32"/>
        <v>0</v>
      </c>
      <c r="AG621" s="72">
        <f>IF(K621=K620,0,IF(K621=K619,0,IF(K621=K618,0,IF(K621=K617,0,IF(K621=K616,0,IF(K621=K615,0,IF(K621=K614,0,1)))))))</f>
        <v>0</v>
      </c>
    </row>
    <row r="622" spans="1:33" ht="12.95" customHeight="1" thickTop="1" thickBot="1">
      <c r="A622" s="2231"/>
      <c r="B622" s="2234"/>
      <c r="C622" s="2237"/>
      <c r="D622" s="2234"/>
      <c r="E622" s="2234"/>
      <c r="F622" s="2240"/>
      <c r="G622" s="2243"/>
      <c r="H622" s="1762" t="s">
        <v>755</v>
      </c>
      <c r="I622" s="2240"/>
      <c r="J622" s="2240"/>
      <c r="K622" s="295"/>
      <c r="L622" s="408"/>
      <c r="M622" s="508"/>
      <c r="N622" s="111"/>
      <c r="O622" s="111"/>
      <c r="P622" s="16"/>
      <c r="Q622" s="16"/>
      <c r="R622" s="16"/>
      <c r="S622" s="16"/>
      <c r="T622" s="16"/>
      <c r="U622" s="16"/>
      <c r="V622" s="111"/>
      <c r="W622" s="2246">
        <f>SUM(P622:V629)</f>
        <v>0</v>
      </c>
      <c r="X622" s="2246">
        <f t="shared" ref="X622" si="33">IF(W622&gt;0,20,0)</f>
        <v>0</v>
      </c>
      <c r="Y622" s="2252">
        <f>IF((W622-X622)&gt;=0,W622-X622,0)</f>
        <v>0</v>
      </c>
      <c r="Z622" s="2265">
        <f>IF(W622&lt;X622,W622,X622)/IF(X622=0,1,X622)</f>
        <v>0</v>
      </c>
      <c r="AA622" s="2257" t="str">
        <f>IF(Z622=1,"pe",IF(Z622&gt;0,"ne",""))</f>
        <v/>
      </c>
      <c r="AB622" s="2260"/>
      <c r="AC622" s="72">
        <v>1</v>
      </c>
      <c r="AD622" s="72" t="s">
        <v>274</v>
      </c>
      <c r="AE622" s="72" t="str">
        <f t="shared" si="28"/>
        <v>?</v>
      </c>
      <c r="AF622" s="434">
        <f>$C622</f>
        <v>0</v>
      </c>
      <c r="AG622" s="26">
        <v>1</v>
      </c>
    </row>
    <row r="623" spans="1:33" ht="12.95" customHeight="1" thickTop="1" thickBot="1">
      <c r="A623" s="2266"/>
      <c r="B623" s="2235"/>
      <c r="C623" s="2238"/>
      <c r="D623" s="2235"/>
      <c r="E623" s="2235"/>
      <c r="F623" s="2241"/>
      <c r="G623" s="2244"/>
      <c r="H623" s="2261"/>
      <c r="I623" s="2241"/>
      <c r="J623" s="2241"/>
      <c r="K623" s="298"/>
      <c r="L623" s="114"/>
      <c r="M623" s="511"/>
      <c r="N623" s="112"/>
      <c r="O623" s="626"/>
      <c r="P623" s="14"/>
      <c r="Q623" s="14"/>
      <c r="R623" s="14"/>
      <c r="S623" s="14"/>
      <c r="T623" s="14"/>
      <c r="U623" s="14"/>
      <c r="V623" s="112"/>
      <c r="W623" s="2247"/>
      <c r="X623" s="2247"/>
      <c r="Y623" s="2253"/>
      <c r="Z623" s="2265"/>
      <c r="AA623" s="2258"/>
      <c r="AB623" s="2260"/>
      <c r="AC623" s="72">
        <f>IF(M623=M622,0,1)</f>
        <v>0</v>
      </c>
      <c r="AD623" s="72" t="s">
        <v>274</v>
      </c>
      <c r="AE623" s="72" t="str">
        <f t="shared" si="28"/>
        <v>?</v>
      </c>
      <c r="AF623" s="434">
        <f>AF622</f>
        <v>0</v>
      </c>
      <c r="AG623" s="72">
        <f>IF(K623=K622,0,1)</f>
        <v>0</v>
      </c>
    </row>
    <row r="624" spans="1:33" ht="12.95" customHeight="1" thickTop="1" thickBot="1">
      <c r="A624" s="2266"/>
      <c r="B624" s="2235"/>
      <c r="C624" s="2238"/>
      <c r="D624" s="2235"/>
      <c r="E624" s="2235"/>
      <c r="F624" s="2241"/>
      <c r="G624" s="2244"/>
      <c r="H624" s="2261"/>
      <c r="I624" s="2241"/>
      <c r="J624" s="2241"/>
      <c r="K624" s="298"/>
      <c r="L624" s="114"/>
      <c r="M624" s="511"/>
      <c r="N624" s="112"/>
      <c r="O624" s="626"/>
      <c r="P624" s="1254"/>
      <c r="Q624" s="14"/>
      <c r="R624" s="14"/>
      <c r="S624" s="14"/>
      <c r="T624" s="14"/>
      <c r="U624" s="14"/>
      <c r="V624" s="112"/>
      <c r="W624" s="2247"/>
      <c r="X624" s="2247"/>
      <c r="Y624" s="2253"/>
      <c r="Z624" s="2265"/>
      <c r="AA624" s="2258"/>
      <c r="AB624" s="2260"/>
      <c r="AC624" s="72">
        <f>IF(M624=M623,0,IF(M624=M622,0,1))</f>
        <v>0</v>
      </c>
      <c r="AD624" s="72" t="s">
        <v>274</v>
      </c>
      <c r="AE624" s="72" t="str">
        <f t="shared" si="28"/>
        <v>?</v>
      </c>
      <c r="AF624" s="434">
        <f t="shared" si="29"/>
        <v>0</v>
      </c>
      <c r="AG624" s="72">
        <f>IF(K624=K623,0,IF(K624=K622,0,1))</f>
        <v>0</v>
      </c>
    </row>
    <row r="625" spans="1:33" ht="12.95" customHeight="1" thickTop="1" thickBot="1">
      <c r="A625" s="2266"/>
      <c r="B625" s="2235"/>
      <c r="C625" s="2238"/>
      <c r="D625" s="2235"/>
      <c r="E625" s="2235"/>
      <c r="F625" s="2241"/>
      <c r="G625" s="2244"/>
      <c r="H625" s="2261"/>
      <c r="I625" s="2241"/>
      <c r="J625" s="2241"/>
      <c r="K625" s="298"/>
      <c r="L625" s="114"/>
      <c r="M625" s="511"/>
      <c r="N625" s="112"/>
      <c r="O625" s="626"/>
      <c r="P625" s="14"/>
      <c r="Q625" s="14"/>
      <c r="R625" s="14"/>
      <c r="S625" s="14"/>
      <c r="T625" s="14"/>
      <c r="U625" s="14"/>
      <c r="V625" s="112"/>
      <c r="W625" s="2247"/>
      <c r="X625" s="2247"/>
      <c r="Y625" s="2253"/>
      <c r="Z625" s="2265"/>
      <c r="AA625" s="2258"/>
      <c r="AB625" s="2260"/>
      <c r="AC625" s="72">
        <f>IF(M625=M624,0,IF(M625=M623,0,IF(M625=M622,0,1)))</f>
        <v>0</v>
      </c>
      <c r="AD625" s="72" t="s">
        <v>274</v>
      </c>
      <c r="AE625" s="72" t="str">
        <f t="shared" si="28"/>
        <v>?</v>
      </c>
      <c r="AF625" s="434">
        <f t="shared" si="29"/>
        <v>0</v>
      </c>
      <c r="AG625" s="72">
        <f>IF(K625=K624,0,IF(K625=K623,0,IF(K625=K622,0,1)))</f>
        <v>0</v>
      </c>
    </row>
    <row r="626" spans="1:33" ht="12.95" customHeight="1" thickTop="1" thickBot="1">
      <c r="A626" s="2266"/>
      <c r="B626" s="2235"/>
      <c r="C626" s="2238"/>
      <c r="D626" s="2235"/>
      <c r="E626" s="2235"/>
      <c r="F626" s="2241"/>
      <c r="G626" s="2244"/>
      <c r="H626" s="2261"/>
      <c r="I626" s="2241"/>
      <c r="J626" s="2241"/>
      <c r="K626" s="298"/>
      <c r="L626" s="114"/>
      <c r="M626" s="511"/>
      <c r="N626" s="112"/>
      <c r="O626" s="626"/>
      <c r="P626" s="14"/>
      <c r="Q626" s="14"/>
      <c r="R626" s="14"/>
      <c r="S626" s="14"/>
      <c r="T626" s="14"/>
      <c r="U626" s="14"/>
      <c r="V626" s="112"/>
      <c r="W626" s="2247"/>
      <c r="X626" s="2247"/>
      <c r="Y626" s="2253"/>
      <c r="Z626" s="2265"/>
      <c r="AA626" s="2258"/>
      <c r="AB626" s="2260"/>
      <c r="AC626" s="72">
        <f>IF(M626=M625,0,IF(M626=M624,0,IF(M626=M623,0,IF(M626=M622,0,1))))</f>
        <v>0</v>
      </c>
      <c r="AD626" s="72" t="s">
        <v>274</v>
      </c>
      <c r="AE626" s="72" t="str">
        <f t="shared" si="28"/>
        <v>?</v>
      </c>
      <c r="AF626" s="434">
        <f t="shared" si="29"/>
        <v>0</v>
      </c>
      <c r="AG626" s="72">
        <f>IF(K626=K625,0,IF(K626=K624,0,IF(K626=K623,0,IF(K626=K622,0,1))))</f>
        <v>0</v>
      </c>
    </row>
    <row r="627" spans="1:33" ht="12.95" customHeight="1" thickTop="1" thickBot="1">
      <c r="A627" s="2266"/>
      <c r="B627" s="2235"/>
      <c r="C627" s="2238"/>
      <c r="D627" s="2235"/>
      <c r="E627" s="2235"/>
      <c r="F627" s="2241"/>
      <c r="G627" s="2244"/>
      <c r="H627" s="2261"/>
      <c r="I627" s="2241"/>
      <c r="J627" s="2241"/>
      <c r="K627" s="298"/>
      <c r="L627" s="114"/>
      <c r="M627" s="511"/>
      <c r="N627" s="112"/>
      <c r="O627" s="626"/>
      <c r="P627" s="14"/>
      <c r="Q627" s="14"/>
      <c r="R627" s="14"/>
      <c r="S627" s="14"/>
      <c r="T627" s="14"/>
      <c r="U627" s="14"/>
      <c r="V627" s="112"/>
      <c r="W627" s="2247"/>
      <c r="X627" s="2247"/>
      <c r="Y627" s="2263" t="str">
        <f>IF(Y622=0,"",IF(Y622&gt;11,"błąd",""))</f>
        <v/>
      </c>
      <c r="Z627" s="2265"/>
      <c r="AA627" s="2258"/>
      <c r="AB627" s="2260"/>
      <c r="AC627" s="72">
        <f>IF(M627=M626,0,IF(M627=M625,0,IF(M627=M624,0,IF(M627=M623,0,IF(M627=M622,0,1)))))</f>
        <v>0</v>
      </c>
      <c r="AD627" s="72" t="s">
        <v>274</v>
      </c>
      <c r="AE627" s="72" t="str">
        <f t="shared" si="28"/>
        <v>?</v>
      </c>
      <c r="AF627" s="434">
        <f t="shared" si="29"/>
        <v>0</v>
      </c>
      <c r="AG627" s="72">
        <f>IF(K627=K626,0,IF(K627=K625,0,IF(K627=K624,0,IF(K627=K623,0,IF(K627=K622,0,1)))))</f>
        <v>0</v>
      </c>
    </row>
    <row r="628" spans="1:33" ht="12.95" customHeight="1" thickTop="1" thickBot="1">
      <c r="A628" s="2266"/>
      <c r="B628" s="2235"/>
      <c r="C628" s="2238"/>
      <c r="D628" s="2235"/>
      <c r="E628" s="2235"/>
      <c r="F628" s="2241"/>
      <c r="G628" s="2244"/>
      <c r="H628" s="2261"/>
      <c r="I628" s="2241"/>
      <c r="J628" s="2241"/>
      <c r="K628" s="298"/>
      <c r="L628" s="114"/>
      <c r="M628" s="511"/>
      <c r="N628" s="112"/>
      <c r="O628" s="626"/>
      <c r="P628" s="14"/>
      <c r="Q628" s="14"/>
      <c r="R628" s="14"/>
      <c r="S628" s="14"/>
      <c r="T628" s="14"/>
      <c r="U628" s="14"/>
      <c r="V628" s="112"/>
      <c r="W628" s="2247"/>
      <c r="X628" s="2247"/>
      <c r="Y628" s="2263"/>
      <c r="Z628" s="2265"/>
      <c r="AA628" s="2258"/>
      <c r="AB628" s="2260"/>
      <c r="AC628" s="72">
        <f>IF(M628=M627,0,IF(M628=M626,0,IF(M628=M625,0,IF(M628=M624,0,IF(M628=M623,0,IF(M628=M622,0,1))))))</f>
        <v>0</v>
      </c>
      <c r="AD628" s="72" t="s">
        <v>274</v>
      </c>
      <c r="AE628" s="72" t="str">
        <f t="shared" si="28"/>
        <v>?</v>
      </c>
      <c r="AF628" s="434">
        <f t="shared" si="29"/>
        <v>0</v>
      </c>
      <c r="AG628" s="72">
        <f>IF(K628=K627,0,IF(K628=K626,0,IF(K628=K625,0,IF(K628=K624,0,IF(K628=K623,0,IF(K628=K622,0,1))))))</f>
        <v>0</v>
      </c>
    </row>
    <row r="629" spans="1:33" ht="12.95" customHeight="1" thickTop="1" thickBot="1">
      <c r="A629" s="2267"/>
      <c r="B629" s="2236"/>
      <c r="C629" s="2239"/>
      <c r="D629" s="2236"/>
      <c r="E629" s="2236"/>
      <c r="F629" s="2242"/>
      <c r="G629" s="2245"/>
      <c r="H629" s="2262"/>
      <c r="I629" s="2242"/>
      <c r="J629" s="2242"/>
      <c r="K629" s="294"/>
      <c r="L629" s="114"/>
      <c r="M629" s="510"/>
      <c r="N629" s="110"/>
      <c r="O629" s="110"/>
      <c r="P629" s="15"/>
      <c r="Q629" s="15"/>
      <c r="R629" s="15"/>
      <c r="S629" s="15"/>
      <c r="T629" s="15"/>
      <c r="U629" s="15"/>
      <c r="V629" s="110"/>
      <c r="W629" s="2248"/>
      <c r="X629" s="2248"/>
      <c r="Y629" s="2264"/>
      <c r="Z629" s="2265"/>
      <c r="AA629" s="2259"/>
      <c r="AB629" s="2260"/>
      <c r="AC629" s="72">
        <f>IF(M629=M628,0,IF(M629=M627,0,IF(M629=M626,0,IF(M629=M625,0,IF(M629=M624,0,IF(M629=M623,0,IF(M629=M622,0,1)))))))</f>
        <v>0</v>
      </c>
      <c r="AD629" s="72" t="s">
        <v>274</v>
      </c>
      <c r="AE629" s="72" t="str">
        <f t="shared" si="28"/>
        <v>?</v>
      </c>
      <c r="AF629" s="434">
        <f t="shared" si="29"/>
        <v>0</v>
      </c>
      <c r="AG629" s="72">
        <f>IF(K629=K628,0,IF(K629=K627,0,IF(K629=K626,0,IF(K629=K625,0,IF(K629=K624,0,IF(K629=K623,0,IF(K629=K622,0,1)))))))</f>
        <v>0</v>
      </c>
    </row>
    <row r="630" spans="1:33" ht="12.95" customHeight="1" thickTop="1" thickBot="1">
      <c r="A630" s="2231"/>
      <c r="B630" s="2234"/>
      <c r="C630" s="2237"/>
      <c r="D630" s="2234"/>
      <c r="E630" s="2234"/>
      <c r="F630" s="2240"/>
      <c r="G630" s="2243"/>
      <c r="H630" s="1762" t="s">
        <v>755</v>
      </c>
      <c r="I630" s="2240"/>
      <c r="J630" s="2240"/>
      <c r="K630" s="295"/>
      <c r="L630" s="408"/>
      <c r="M630" s="508"/>
      <c r="N630" s="111"/>
      <c r="O630" s="111"/>
      <c r="P630" s="16"/>
      <c r="Q630" s="16"/>
      <c r="R630" s="16"/>
      <c r="S630" s="16"/>
      <c r="T630" s="16"/>
      <c r="U630" s="16"/>
      <c r="V630" s="111"/>
      <c r="W630" s="2246">
        <f>SUM(P630:V637)</f>
        <v>0</v>
      </c>
      <c r="X630" s="2246">
        <f t="shared" ref="X630" si="34">IF(W630&gt;0,20,0)</f>
        <v>0</v>
      </c>
      <c r="Y630" s="2252">
        <f>IF((W630-X630)&gt;=0,W630-X630,0)</f>
        <v>0</v>
      </c>
      <c r="Z630" s="2265">
        <f>IF(W630&lt;X630,W630,X630)/IF(X630=0,1,X630)</f>
        <v>0</v>
      </c>
      <c r="AA630" s="2257" t="str">
        <f>IF(Z630=1,"pe",IF(Z630&gt;0,"ne",""))</f>
        <v/>
      </c>
      <c r="AB630" s="2260"/>
      <c r="AC630" s="72">
        <v>1</v>
      </c>
      <c r="AD630" s="72" t="s">
        <v>274</v>
      </c>
      <c r="AE630" s="72" t="str">
        <f t="shared" si="28"/>
        <v>?</v>
      </c>
      <c r="AF630" s="434">
        <f>$C630</f>
        <v>0</v>
      </c>
      <c r="AG630" s="26">
        <v>1</v>
      </c>
    </row>
    <row r="631" spans="1:33" ht="12.95" customHeight="1" thickTop="1" thickBot="1">
      <c r="A631" s="2232"/>
      <c r="B631" s="2235"/>
      <c r="C631" s="2238"/>
      <c r="D631" s="2235"/>
      <c r="E631" s="2235"/>
      <c r="F631" s="2241"/>
      <c r="G631" s="2244"/>
      <c r="H631" s="2261"/>
      <c r="I631" s="2241"/>
      <c r="J631" s="2241"/>
      <c r="K631" s="298"/>
      <c r="L631" s="114"/>
      <c r="M631" s="511"/>
      <c r="N631" s="112"/>
      <c r="O631" s="626"/>
      <c r="P631" s="14"/>
      <c r="Q631" s="14"/>
      <c r="R631" s="14"/>
      <c r="S631" s="14"/>
      <c r="T631" s="14"/>
      <c r="U631" s="14"/>
      <c r="V631" s="112"/>
      <c r="W631" s="2247"/>
      <c r="X631" s="2247"/>
      <c r="Y631" s="2253"/>
      <c r="Z631" s="2265"/>
      <c r="AA631" s="2258"/>
      <c r="AB631" s="2260"/>
      <c r="AC631" s="72">
        <f>IF(M631=M630,0,1)</f>
        <v>0</v>
      </c>
      <c r="AD631" s="72" t="s">
        <v>274</v>
      </c>
      <c r="AE631" s="72" t="str">
        <f t="shared" si="28"/>
        <v>?</v>
      </c>
      <c r="AF631" s="434">
        <f t="shared" ref="AF631:AF637" si="35">AF630</f>
        <v>0</v>
      </c>
      <c r="AG631" s="72">
        <f>IF(K631=K630,0,1)</f>
        <v>0</v>
      </c>
    </row>
    <row r="632" spans="1:33" ht="12.95" customHeight="1" thickTop="1" thickBot="1">
      <c r="A632" s="2232"/>
      <c r="B632" s="2235"/>
      <c r="C632" s="2238"/>
      <c r="D632" s="2235"/>
      <c r="E632" s="2235"/>
      <c r="F632" s="2241"/>
      <c r="G632" s="2244"/>
      <c r="H632" s="2261"/>
      <c r="I632" s="2241"/>
      <c r="J632" s="2241"/>
      <c r="K632" s="298"/>
      <c r="L632" s="114"/>
      <c r="M632" s="511"/>
      <c r="N632" s="112"/>
      <c r="O632" s="626"/>
      <c r="P632" s="14"/>
      <c r="Q632" s="14"/>
      <c r="R632" s="14"/>
      <c r="S632" s="14"/>
      <c r="T632" s="14"/>
      <c r="U632" s="14"/>
      <c r="V632" s="112"/>
      <c r="W632" s="2247"/>
      <c r="X632" s="2247"/>
      <c r="Y632" s="2253"/>
      <c r="Z632" s="2265"/>
      <c r="AA632" s="2258"/>
      <c r="AB632" s="2260"/>
      <c r="AC632" s="72">
        <f>IF(M632=M631,0,IF(M632=M630,0,1))</f>
        <v>0</v>
      </c>
      <c r="AD632" s="72" t="s">
        <v>274</v>
      </c>
      <c r="AE632" s="72" t="str">
        <f t="shared" si="28"/>
        <v>?</v>
      </c>
      <c r="AF632" s="434">
        <f t="shared" si="35"/>
        <v>0</v>
      </c>
      <c r="AG632" s="72">
        <f>IF(K632=K631,0,IF(K632=K630,0,1))</f>
        <v>0</v>
      </c>
    </row>
    <row r="633" spans="1:33" ht="12.95" customHeight="1" thickTop="1" thickBot="1">
      <c r="A633" s="2232"/>
      <c r="B633" s="2235"/>
      <c r="C633" s="2238"/>
      <c r="D633" s="2235"/>
      <c r="E633" s="2235"/>
      <c r="F633" s="2241"/>
      <c r="G633" s="2244"/>
      <c r="H633" s="2261"/>
      <c r="I633" s="2241"/>
      <c r="J633" s="2241"/>
      <c r="K633" s="298"/>
      <c r="L633" s="114"/>
      <c r="M633" s="511"/>
      <c r="N633" s="112"/>
      <c r="O633" s="626"/>
      <c r="P633" s="14"/>
      <c r="Q633" s="14"/>
      <c r="R633" s="14"/>
      <c r="S633" s="14"/>
      <c r="T633" s="14"/>
      <c r="U633" s="14"/>
      <c r="V633" s="112"/>
      <c r="W633" s="2247"/>
      <c r="X633" s="2247"/>
      <c r="Y633" s="2253"/>
      <c r="Z633" s="2265"/>
      <c r="AA633" s="2258"/>
      <c r="AB633" s="2260"/>
      <c r="AC633" s="72">
        <f>IF(M633=M632,0,IF(M633=M631,0,IF(M633=M630,0,1)))</f>
        <v>0</v>
      </c>
      <c r="AD633" s="72" t="s">
        <v>274</v>
      </c>
      <c r="AE633" s="72" t="str">
        <f t="shared" si="28"/>
        <v>?</v>
      </c>
      <c r="AF633" s="434">
        <f t="shared" si="35"/>
        <v>0</v>
      </c>
      <c r="AG633" s="72">
        <f>IF(K633=K632,0,IF(K633=K631,0,IF(K633=K630,0,1)))</f>
        <v>0</v>
      </c>
    </row>
    <row r="634" spans="1:33" ht="12.95" customHeight="1" thickTop="1" thickBot="1">
      <c r="A634" s="2232"/>
      <c r="B634" s="2235"/>
      <c r="C634" s="2238"/>
      <c r="D634" s="2235"/>
      <c r="E634" s="2235"/>
      <c r="F634" s="2241"/>
      <c r="G634" s="2244"/>
      <c r="H634" s="2261"/>
      <c r="I634" s="2241"/>
      <c r="J634" s="2241"/>
      <c r="K634" s="298"/>
      <c r="L634" s="114"/>
      <c r="M634" s="511"/>
      <c r="N634" s="112"/>
      <c r="O634" s="626"/>
      <c r="P634" s="14"/>
      <c r="Q634" s="14"/>
      <c r="R634" s="14"/>
      <c r="S634" s="14"/>
      <c r="T634" s="14"/>
      <c r="U634" s="14"/>
      <c r="V634" s="112"/>
      <c r="W634" s="2247"/>
      <c r="X634" s="2247"/>
      <c r="Y634" s="2253"/>
      <c r="Z634" s="2265"/>
      <c r="AA634" s="2258"/>
      <c r="AB634" s="2260"/>
      <c r="AC634" s="72">
        <f>IF(M634=M633,0,IF(M634=M632,0,IF(M634=M631,0,IF(M634=M630,0,1))))</f>
        <v>0</v>
      </c>
      <c r="AD634" s="72" t="s">
        <v>274</v>
      </c>
      <c r="AE634" s="72" t="str">
        <f t="shared" si="28"/>
        <v>?</v>
      </c>
      <c r="AF634" s="434">
        <f t="shared" si="35"/>
        <v>0</v>
      </c>
      <c r="AG634" s="72">
        <f>IF(K634=K633,0,IF(K634=K632,0,IF(K634=K631,0,IF(K634=K630,0,1))))</f>
        <v>0</v>
      </c>
    </row>
    <row r="635" spans="1:33" ht="12.95" customHeight="1" thickTop="1" thickBot="1">
      <c r="A635" s="2232"/>
      <c r="B635" s="2235"/>
      <c r="C635" s="2238"/>
      <c r="D635" s="2235"/>
      <c r="E635" s="2235"/>
      <c r="F635" s="2241"/>
      <c r="G635" s="2244"/>
      <c r="H635" s="2261"/>
      <c r="I635" s="2241"/>
      <c r="J635" s="2241"/>
      <c r="K635" s="298"/>
      <c r="L635" s="114"/>
      <c r="M635" s="511"/>
      <c r="N635" s="112"/>
      <c r="O635" s="626"/>
      <c r="P635" s="14"/>
      <c r="Q635" s="14"/>
      <c r="R635" s="14"/>
      <c r="S635" s="14"/>
      <c r="T635" s="14"/>
      <c r="U635" s="14"/>
      <c r="V635" s="112"/>
      <c r="W635" s="2247"/>
      <c r="X635" s="2247"/>
      <c r="Y635" s="2263" t="str">
        <f>IF(Y630=0,"",IF(Y630&gt;11,"błąd",""))</f>
        <v/>
      </c>
      <c r="Z635" s="2265"/>
      <c r="AA635" s="2258"/>
      <c r="AB635" s="2260"/>
      <c r="AC635" s="72">
        <f>IF(M635=M634,0,IF(M635=M633,0,IF(M635=M632,0,IF(M635=M631,0,IF(M635=M630,0,1)))))</f>
        <v>0</v>
      </c>
      <c r="AD635" s="72" t="s">
        <v>274</v>
      </c>
      <c r="AE635" s="72" t="str">
        <f t="shared" si="28"/>
        <v>?</v>
      </c>
      <c r="AF635" s="434">
        <f t="shared" si="35"/>
        <v>0</v>
      </c>
      <c r="AG635" s="72">
        <f>IF(K635=K634,0,IF(K635=K633,0,IF(K635=K632,0,IF(K635=K631,0,IF(K635=K630,0,1)))))</f>
        <v>0</v>
      </c>
    </row>
    <row r="636" spans="1:33" ht="12.95" customHeight="1" thickTop="1" thickBot="1">
      <c r="A636" s="2232"/>
      <c r="B636" s="2235"/>
      <c r="C636" s="2238"/>
      <c r="D636" s="2235"/>
      <c r="E636" s="2235"/>
      <c r="F636" s="2241"/>
      <c r="G636" s="2244"/>
      <c r="H636" s="2261"/>
      <c r="I636" s="2241"/>
      <c r="J636" s="2241"/>
      <c r="K636" s="298"/>
      <c r="L636" s="114"/>
      <c r="M636" s="511"/>
      <c r="N636" s="112"/>
      <c r="O636" s="626"/>
      <c r="P636" s="14"/>
      <c r="Q636" s="14"/>
      <c r="R636" s="14"/>
      <c r="S636" s="14"/>
      <c r="T636" s="14"/>
      <c r="U636" s="14"/>
      <c r="V636" s="112"/>
      <c r="W636" s="2247"/>
      <c r="X636" s="2247"/>
      <c r="Y636" s="2263"/>
      <c r="Z636" s="2265"/>
      <c r="AA636" s="2258"/>
      <c r="AB636" s="2260"/>
      <c r="AC636" s="72">
        <f>IF(M636=M635,0,IF(M636=M634,0,IF(M636=M633,0,IF(M636=M632,0,IF(M636=M631,0,IF(M636=M630,0,1))))))</f>
        <v>0</v>
      </c>
      <c r="AD636" s="72" t="s">
        <v>274</v>
      </c>
      <c r="AE636" s="72" t="str">
        <f t="shared" si="28"/>
        <v>?</v>
      </c>
      <c r="AF636" s="434">
        <f t="shared" si="35"/>
        <v>0</v>
      </c>
      <c r="AG636" s="72">
        <f>IF(K636=K635,0,IF(K636=K634,0,IF(K636=K633,0,IF(K636=K632,0,IF(K636=K631,0,IF(K636=K630,0,1))))))</f>
        <v>0</v>
      </c>
    </row>
    <row r="637" spans="1:33" ht="12.95" customHeight="1" thickTop="1" thickBot="1">
      <c r="A637" s="2233"/>
      <c r="B637" s="2236"/>
      <c r="C637" s="2239"/>
      <c r="D637" s="2236"/>
      <c r="E637" s="2236"/>
      <c r="F637" s="2242"/>
      <c r="G637" s="2245"/>
      <c r="H637" s="2262"/>
      <c r="I637" s="2242"/>
      <c r="J637" s="2242"/>
      <c r="K637" s="294"/>
      <c r="L637" s="114"/>
      <c r="M637" s="510"/>
      <c r="N637" s="110"/>
      <c r="O637" s="110"/>
      <c r="P637" s="15"/>
      <c r="Q637" s="15"/>
      <c r="R637" s="15"/>
      <c r="S637" s="15"/>
      <c r="T637" s="15"/>
      <c r="U637" s="15"/>
      <c r="V637" s="110"/>
      <c r="W637" s="2248"/>
      <c r="X637" s="2248"/>
      <c r="Y637" s="2264"/>
      <c r="Z637" s="2265"/>
      <c r="AA637" s="2259"/>
      <c r="AB637" s="2260"/>
      <c r="AC637" s="72">
        <f>IF(M637=M636,0,IF(M637=M635,0,IF(M637=M634,0,IF(M637=M633,0,IF(M637=M632,0,IF(M637=M631,0,IF(M637=M630,0,1)))))))</f>
        <v>0</v>
      </c>
      <c r="AD637" s="72" t="s">
        <v>274</v>
      </c>
      <c r="AE637" s="72" t="str">
        <f t="shared" si="28"/>
        <v>?</v>
      </c>
      <c r="AF637" s="434">
        <f t="shared" si="35"/>
        <v>0</v>
      </c>
      <c r="AG637" s="72">
        <f>IF(K637=K636,0,IF(K637=K635,0,IF(K637=K634,0,IF(K637=K633,0,IF(K637=K632,0,IF(K637=K631,0,IF(K637=K630,0,1)))))))</f>
        <v>0</v>
      </c>
    </row>
    <row r="638" spans="1:33" ht="12.95" customHeight="1" thickTop="1" thickBot="1">
      <c r="A638" s="2231"/>
      <c r="B638" s="2234"/>
      <c r="C638" s="2237"/>
      <c r="D638" s="2234"/>
      <c r="E638" s="2234"/>
      <c r="F638" s="2240"/>
      <c r="G638" s="2243"/>
      <c r="H638" s="1762" t="s">
        <v>755</v>
      </c>
      <c r="I638" s="2240"/>
      <c r="J638" s="2240"/>
      <c r="K638" s="295"/>
      <c r="L638" s="408"/>
      <c r="M638" s="508"/>
      <c r="N638" s="111"/>
      <c r="O638" s="111"/>
      <c r="P638" s="16"/>
      <c r="Q638" s="16"/>
      <c r="R638" s="16"/>
      <c r="S638" s="16"/>
      <c r="T638" s="16"/>
      <c r="U638" s="16"/>
      <c r="V638" s="111"/>
      <c r="W638" s="2246">
        <f>SUM(P638:V645)</f>
        <v>0</v>
      </c>
      <c r="X638" s="2246">
        <f t="shared" ref="X638" si="36">IF(W638&gt;0,20,0)</f>
        <v>0</v>
      </c>
      <c r="Y638" s="2252">
        <f>IF((W638-X638)&gt;=0,W638-X638,0)</f>
        <v>0</v>
      </c>
      <c r="Z638" s="2265">
        <f>IF(W638&lt;X638,W638,X638)/IF(X638=0,1,X638)</f>
        <v>0</v>
      </c>
      <c r="AA638" s="2257" t="str">
        <f>IF(Z638=1,"pe",IF(Z638&gt;0,"ne",""))</f>
        <v/>
      </c>
      <c r="AB638" s="2260"/>
      <c r="AC638" s="72">
        <v>1</v>
      </c>
      <c r="AD638" s="72" t="s">
        <v>274</v>
      </c>
      <c r="AE638" s="72" t="str">
        <f t="shared" si="28"/>
        <v>?</v>
      </c>
      <c r="AF638" s="434">
        <f>$C638</f>
        <v>0</v>
      </c>
      <c r="AG638" s="26">
        <v>1</v>
      </c>
    </row>
    <row r="639" spans="1:33" ht="12.95" customHeight="1" thickTop="1" thickBot="1">
      <c r="A639" s="2266"/>
      <c r="B639" s="2235"/>
      <c r="C639" s="2238"/>
      <c r="D639" s="2235"/>
      <c r="E639" s="2235"/>
      <c r="F639" s="2241"/>
      <c r="G639" s="2244"/>
      <c r="H639" s="2261"/>
      <c r="I639" s="2241"/>
      <c r="J639" s="2241"/>
      <c r="K639" s="298"/>
      <c r="L639" s="114"/>
      <c r="M639" s="511"/>
      <c r="N639" s="112"/>
      <c r="O639" s="626"/>
      <c r="P639" s="14"/>
      <c r="Q639" s="14"/>
      <c r="R639" s="14"/>
      <c r="S639" s="14"/>
      <c r="T639" s="14"/>
      <c r="U639" s="14"/>
      <c r="V639" s="112"/>
      <c r="W639" s="2247"/>
      <c r="X639" s="2247"/>
      <c r="Y639" s="2253"/>
      <c r="Z639" s="2265"/>
      <c r="AA639" s="2258"/>
      <c r="AB639" s="2260"/>
      <c r="AC639" s="72">
        <f>IF(M639=M638,0,1)</f>
        <v>0</v>
      </c>
      <c r="AD639" s="72" t="s">
        <v>274</v>
      </c>
      <c r="AE639" s="72" t="str">
        <f t="shared" si="28"/>
        <v>?</v>
      </c>
      <c r="AF639" s="434">
        <f>AF638</f>
        <v>0</v>
      </c>
      <c r="AG639" s="72">
        <f>IF(K639=K638,0,1)</f>
        <v>0</v>
      </c>
    </row>
    <row r="640" spans="1:33" ht="12.95" customHeight="1" thickTop="1" thickBot="1">
      <c r="A640" s="2266"/>
      <c r="B640" s="2235"/>
      <c r="C640" s="2238"/>
      <c r="D640" s="2235"/>
      <c r="E640" s="2235"/>
      <c r="F640" s="2241"/>
      <c r="G640" s="2244"/>
      <c r="H640" s="2261"/>
      <c r="I640" s="2241"/>
      <c r="J640" s="2241"/>
      <c r="K640" s="298"/>
      <c r="L640" s="114"/>
      <c r="M640" s="511"/>
      <c r="N640" s="112"/>
      <c r="O640" s="626"/>
      <c r="P640" s="1254"/>
      <c r="Q640" s="14"/>
      <c r="R640" s="14"/>
      <c r="S640" s="14"/>
      <c r="T640" s="14"/>
      <c r="U640" s="14"/>
      <c r="V640" s="112"/>
      <c r="W640" s="2247"/>
      <c r="X640" s="2247"/>
      <c r="Y640" s="2253"/>
      <c r="Z640" s="2265"/>
      <c r="AA640" s="2258"/>
      <c r="AB640" s="2260"/>
      <c r="AC640" s="72">
        <f>IF(M640=M639,0,IF(M640=M638,0,1))</f>
        <v>0</v>
      </c>
      <c r="AD640" s="72" t="s">
        <v>274</v>
      </c>
      <c r="AE640" s="72" t="str">
        <f t="shared" si="28"/>
        <v>?</v>
      </c>
      <c r="AF640" s="434">
        <f t="shared" si="29"/>
        <v>0</v>
      </c>
      <c r="AG640" s="72">
        <f>IF(K640=K639,0,IF(K640=K638,0,1))</f>
        <v>0</v>
      </c>
    </row>
    <row r="641" spans="1:33" ht="12.95" customHeight="1" thickTop="1" thickBot="1">
      <c r="A641" s="2266"/>
      <c r="B641" s="2235"/>
      <c r="C641" s="2238"/>
      <c r="D641" s="2235"/>
      <c r="E641" s="2235"/>
      <c r="F641" s="2241"/>
      <c r="G641" s="2244"/>
      <c r="H641" s="2261"/>
      <c r="I641" s="2241"/>
      <c r="J641" s="2241"/>
      <c r="K641" s="298"/>
      <c r="L641" s="114"/>
      <c r="M641" s="511"/>
      <c r="N641" s="112"/>
      <c r="O641" s="626"/>
      <c r="P641" s="14"/>
      <c r="Q641" s="14"/>
      <c r="R641" s="14"/>
      <c r="S641" s="14"/>
      <c r="T641" s="14"/>
      <c r="U641" s="14"/>
      <c r="V641" s="112"/>
      <c r="W641" s="2247"/>
      <c r="X641" s="2247"/>
      <c r="Y641" s="2253"/>
      <c r="Z641" s="2265"/>
      <c r="AA641" s="2258"/>
      <c r="AB641" s="2260"/>
      <c r="AC641" s="72">
        <f>IF(M641=M640,0,IF(M641=M639,0,IF(M641=M638,0,1)))</f>
        <v>0</v>
      </c>
      <c r="AD641" s="72" t="s">
        <v>274</v>
      </c>
      <c r="AE641" s="72" t="str">
        <f t="shared" si="28"/>
        <v>?</v>
      </c>
      <c r="AF641" s="434">
        <f t="shared" si="29"/>
        <v>0</v>
      </c>
      <c r="AG641" s="72">
        <f>IF(K641=K640,0,IF(K641=K639,0,IF(K641=K638,0,1)))</f>
        <v>0</v>
      </c>
    </row>
    <row r="642" spans="1:33" ht="12.95" customHeight="1" thickTop="1" thickBot="1">
      <c r="A642" s="2266"/>
      <c r="B642" s="2235"/>
      <c r="C642" s="2238"/>
      <c r="D642" s="2235"/>
      <c r="E642" s="2235"/>
      <c r="F642" s="2241"/>
      <c r="G642" s="2244"/>
      <c r="H642" s="2261"/>
      <c r="I642" s="2241"/>
      <c r="J642" s="2241"/>
      <c r="K642" s="298"/>
      <c r="L642" s="114"/>
      <c r="M642" s="511"/>
      <c r="N642" s="112"/>
      <c r="O642" s="626"/>
      <c r="P642" s="14"/>
      <c r="Q642" s="14"/>
      <c r="R642" s="14"/>
      <c r="S642" s="14"/>
      <c r="T642" s="14"/>
      <c r="U642" s="14"/>
      <c r="V642" s="112"/>
      <c r="W642" s="2247"/>
      <c r="X642" s="2247"/>
      <c r="Y642" s="2253"/>
      <c r="Z642" s="2265"/>
      <c r="AA642" s="2258"/>
      <c r="AB642" s="2260"/>
      <c r="AC642" s="72">
        <f>IF(M642=M641,0,IF(M642=M640,0,IF(M642=M639,0,IF(M642=M638,0,1))))</f>
        <v>0</v>
      </c>
      <c r="AD642" s="72" t="s">
        <v>274</v>
      </c>
      <c r="AE642" s="72" t="str">
        <f t="shared" si="28"/>
        <v>?</v>
      </c>
      <c r="AF642" s="434">
        <f t="shared" si="29"/>
        <v>0</v>
      </c>
      <c r="AG642" s="72">
        <f>IF(K642=K641,0,IF(K642=K640,0,IF(K642=K639,0,IF(K642=K638,0,1))))</f>
        <v>0</v>
      </c>
    </row>
    <row r="643" spans="1:33" ht="12.95" customHeight="1" thickTop="1" thickBot="1">
      <c r="A643" s="2266"/>
      <c r="B643" s="2235"/>
      <c r="C643" s="2238"/>
      <c r="D643" s="2235"/>
      <c r="E643" s="2235"/>
      <c r="F643" s="2241"/>
      <c r="G643" s="2244"/>
      <c r="H643" s="2261"/>
      <c r="I643" s="2241"/>
      <c r="J643" s="2241"/>
      <c r="K643" s="298"/>
      <c r="L643" s="114"/>
      <c r="M643" s="511"/>
      <c r="N643" s="112"/>
      <c r="O643" s="626"/>
      <c r="P643" s="14"/>
      <c r="Q643" s="14"/>
      <c r="R643" s="14"/>
      <c r="S643" s="14"/>
      <c r="T643" s="14"/>
      <c r="U643" s="14"/>
      <c r="V643" s="112"/>
      <c r="W643" s="2247"/>
      <c r="X643" s="2247"/>
      <c r="Y643" s="2263" t="str">
        <f>IF(Y638=0,"",IF(Y638&gt;11,"błąd",""))</f>
        <v/>
      </c>
      <c r="Z643" s="2265"/>
      <c r="AA643" s="2258"/>
      <c r="AB643" s="2260"/>
      <c r="AC643" s="72">
        <f>IF(M643=M642,0,IF(M643=M641,0,IF(M643=M640,0,IF(M643=M639,0,IF(M643=M638,0,1)))))</f>
        <v>0</v>
      </c>
      <c r="AD643" s="72" t="s">
        <v>274</v>
      </c>
      <c r="AE643" s="72" t="str">
        <f t="shared" si="28"/>
        <v>?</v>
      </c>
      <c r="AF643" s="434">
        <f t="shared" si="29"/>
        <v>0</v>
      </c>
      <c r="AG643" s="72">
        <f>IF(K643=K642,0,IF(K643=K641,0,IF(K643=K640,0,IF(K643=K639,0,IF(K643=K638,0,1)))))</f>
        <v>0</v>
      </c>
    </row>
    <row r="644" spans="1:33" ht="12.95" customHeight="1" thickTop="1" thickBot="1">
      <c r="A644" s="2266"/>
      <c r="B644" s="2235"/>
      <c r="C644" s="2238"/>
      <c r="D644" s="2235"/>
      <c r="E644" s="2235"/>
      <c r="F644" s="2241"/>
      <c r="G644" s="2244"/>
      <c r="H644" s="2261"/>
      <c r="I644" s="2241"/>
      <c r="J644" s="2241"/>
      <c r="K644" s="298"/>
      <c r="L644" s="114"/>
      <c r="M644" s="511"/>
      <c r="N644" s="112"/>
      <c r="O644" s="626"/>
      <c r="P644" s="14"/>
      <c r="Q644" s="14"/>
      <c r="R644" s="14"/>
      <c r="S644" s="14"/>
      <c r="T644" s="14"/>
      <c r="U644" s="14"/>
      <c r="V644" s="112"/>
      <c r="W644" s="2247"/>
      <c r="X644" s="2247"/>
      <c r="Y644" s="2263"/>
      <c r="Z644" s="2265"/>
      <c r="AA644" s="2258"/>
      <c r="AB644" s="2260"/>
      <c r="AC644" s="72">
        <f>IF(M644=M643,0,IF(M644=M642,0,IF(M644=M641,0,IF(M644=M640,0,IF(M644=M639,0,IF(M644=M638,0,1))))))</f>
        <v>0</v>
      </c>
      <c r="AD644" s="72" t="s">
        <v>274</v>
      </c>
      <c r="AE644" s="72" t="str">
        <f t="shared" si="28"/>
        <v>?</v>
      </c>
      <c r="AF644" s="434">
        <f t="shared" si="29"/>
        <v>0</v>
      </c>
      <c r="AG644" s="72">
        <f>IF(K644=K643,0,IF(K644=K642,0,IF(K644=K641,0,IF(K644=K640,0,IF(K644=K639,0,IF(K644=K638,0,1))))))</f>
        <v>0</v>
      </c>
    </row>
    <row r="645" spans="1:33" ht="12.95" customHeight="1" thickTop="1" thickBot="1">
      <c r="A645" s="2267"/>
      <c r="B645" s="2236"/>
      <c r="C645" s="2239"/>
      <c r="D645" s="2236"/>
      <c r="E645" s="2236"/>
      <c r="F645" s="2242"/>
      <c r="G645" s="2245"/>
      <c r="H645" s="2262"/>
      <c r="I645" s="2242"/>
      <c r="J645" s="2242"/>
      <c r="K645" s="294"/>
      <c r="L645" s="114"/>
      <c r="M645" s="510"/>
      <c r="N645" s="110"/>
      <c r="O645" s="110"/>
      <c r="P645" s="15"/>
      <c r="Q645" s="15"/>
      <c r="R645" s="15"/>
      <c r="S645" s="15"/>
      <c r="T645" s="15"/>
      <c r="U645" s="15"/>
      <c r="V645" s="110"/>
      <c r="W645" s="2248"/>
      <c r="X645" s="2248"/>
      <c r="Y645" s="2264"/>
      <c r="Z645" s="2265"/>
      <c r="AA645" s="2259"/>
      <c r="AB645" s="2260"/>
      <c r="AC645" s="72">
        <f>IF(M645=M644,0,IF(M645=M643,0,IF(M645=M642,0,IF(M645=M641,0,IF(M645=M640,0,IF(M645=M639,0,IF(M645=M638,0,1)))))))</f>
        <v>0</v>
      </c>
      <c r="AD645" s="72" t="s">
        <v>274</v>
      </c>
      <c r="AE645" s="72" t="str">
        <f t="shared" si="28"/>
        <v>?</v>
      </c>
      <c r="AF645" s="434">
        <f t="shared" si="29"/>
        <v>0</v>
      </c>
      <c r="AG645" s="72">
        <f>IF(K645=K644,0,IF(K645=K643,0,IF(K645=K642,0,IF(K645=K641,0,IF(K645=K640,0,IF(K645=K639,0,IF(K645=K638,0,1)))))))</f>
        <v>0</v>
      </c>
    </row>
    <row r="646" spans="1:33" ht="12.95" customHeight="1" thickTop="1" thickBot="1">
      <c r="A646" s="2231"/>
      <c r="B646" s="2234"/>
      <c r="C646" s="2237"/>
      <c r="D646" s="2234"/>
      <c r="E646" s="2234"/>
      <c r="F646" s="2240"/>
      <c r="G646" s="2243"/>
      <c r="H646" s="1762" t="s">
        <v>755</v>
      </c>
      <c r="I646" s="2240"/>
      <c r="J646" s="2240"/>
      <c r="K646" s="295"/>
      <c r="L646" s="408"/>
      <c r="M646" s="508"/>
      <c r="N646" s="111"/>
      <c r="O646" s="111"/>
      <c r="P646" s="16"/>
      <c r="Q646" s="16"/>
      <c r="R646" s="16"/>
      <c r="S646" s="16"/>
      <c r="T646" s="16"/>
      <c r="U646" s="16"/>
      <c r="V646" s="111"/>
      <c r="W646" s="2246">
        <f>SUM(P646:V653)</f>
        <v>0</v>
      </c>
      <c r="X646" s="2246">
        <f t="shared" ref="X646" si="37">IF(W646&gt;0,20,0)</f>
        <v>0</v>
      </c>
      <c r="Y646" s="2252">
        <f>IF((W646-X646)&gt;=0,W646-X646,0)</f>
        <v>0</v>
      </c>
      <c r="Z646" s="2265">
        <f>IF(W646&lt;X646,W646,X646)/IF(X646=0,1,X646)</f>
        <v>0</v>
      </c>
      <c r="AA646" s="2257" t="str">
        <f>IF(Z646=1,"pe",IF(Z646&gt;0,"ne",""))</f>
        <v/>
      </c>
      <c r="AB646" s="2260"/>
      <c r="AC646" s="72">
        <v>1</v>
      </c>
      <c r="AD646" s="72" t="s">
        <v>274</v>
      </c>
      <c r="AE646" s="72" t="str">
        <f t="shared" ref="AE646:AE721" si="38">$C$1</f>
        <v>?</v>
      </c>
      <c r="AF646" s="434">
        <f>$C646</f>
        <v>0</v>
      </c>
      <c r="AG646" s="26">
        <v>1</v>
      </c>
    </row>
    <row r="647" spans="1:33" ht="12.95" customHeight="1" thickTop="1" thickBot="1">
      <c r="A647" s="2232"/>
      <c r="B647" s="2235"/>
      <c r="C647" s="2238"/>
      <c r="D647" s="2235"/>
      <c r="E647" s="2235"/>
      <c r="F647" s="2241"/>
      <c r="G647" s="2244"/>
      <c r="H647" s="2261"/>
      <c r="I647" s="2241"/>
      <c r="J647" s="2241"/>
      <c r="K647" s="298"/>
      <c r="L647" s="114"/>
      <c r="M647" s="511"/>
      <c r="N647" s="112"/>
      <c r="O647" s="626"/>
      <c r="P647" s="14"/>
      <c r="Q647" s="14"/>
      <c r="R647" s="14"/>
      <c r="S647" s="14"/>
      <c r="T647" s="14"/>
      <c r="U647" s="14"/>
      <c r="V647" s="112"/>
      <c r="W647" s="2247"/>
      <c r="X647" s="2247"/>
      <c r="Y647" s="2253"/>
      <c r="Z647" s="2265"/>
      <c r="AA647" s="2258"/>
      <c r="AB647" s="2260"/>
      <c r="AC647" s="72">
        <f>IF(M647=M646,0,1)</f>
        <v>0</v>
      </c>
      <c r="AD647" s="72" t="s">
        <v>274</v>
      </c>
      <c r="AE647" s="72" t="str">
        <f t="shared" si="38"/>
        <v>?</v>
      </c>
      <c r="AF647" s="434">
        <f t="shared" ref="AF647:AF661" si="39">AF646</f>
        <v>0</v>
      </c>
      <c r="AG647" s="72">
        <f>IF(K647=K646,0,1)</f>
        <v>0</v>
      </c>
    </row>
    <row r="648" spans="1:33" ht="12.95" customHeight="1" thickTop="1" thickBot="1">
      <c r="A648" s="2232"/>
      <c r="B648" s="2235"/>
      <c r="C648" s="2238"/>
      <c r="D648" s="2235"/>
      <c r="E648" s="2235"/>
      <c r="F648" s="2241"/>
      <c r="G648" s="2244"/>
      <c r="H648" s="2261"/>
      <c r="I648" s="2241"/>
      <c r="J648" s="2241"/>
      <c r="K648" s="298"/>
      <c r="L648" s="114"/>
      <c r="M648" s="511"/>
      <c r="N648" s="112"/>
      <c r="O648" s="626"/>
      <c r="P648" s="14"/>
      <c r="Q648" s="14"/>
      <c r="R648" s="14"/>
      <c r="S648" s="14"/>
      <c r="T648" s="14"/>
      <c r="U648" s="14"/>
      <c r="V648" s="112"/>
      <c r="W648" s="2247"/>
      <c r="X648" s="2247"/>
      <c r="Y648" s="2253"/>
      <c r="Z648" s="2265"/>
      <c r="AA648" s="2258"/>
      <c r="AB648" s="2260"/>
      <c r="AC648" s="72">
        <f>IF(M648=M647,0,IF(M648=M646,0,1))</f>
        <v>0</v>
      </c>
      <c r="AD648" s="72" t="s">
        <v>274</v>
      </c>
      <c r="AE648" s="72" t="str">
        <f t="shared" si="38"/>
        <v>?</v>
      </c>
      <c r="AF648" s="434">
        <f t="shared" si="39"/>
        <v>0</v>
      </c>
      <c r="AG648" s="72">
        <f>IF(K648=K647,0,IF(K648=K646,0,1))</f>
        <v>0</v>
      </c>
    </row>
    <row r="649" spans="1:33" ht="12.95" customHeight="1" thickTop="1" thickBot="1">
      <c r="A649" s="2232"/>
      <c r="B649" s="2235"/>
      <c r="C649" s="2238"/>
      <c r="D649" s="2235"/>
      <c r="E649" s="2235"/>
      <c r="F649" s="2241"/>
      <c r="G649" s="2244"/>
      <c r="H649" s="2261"/>
      <c r="I649" s="2241"/>
      <c r="J649" s="2241"/>
      <c r="K649" s="298"/>
      <c r="L649" s="114"/>
      <c r="M649" s="511"/>
      <c r="N649" s="112"/>
      <c r="O649" s="626"/>
      <c r="P649" s="14"/>
      <c r="Q649" s="14"/>
      <c r="R649" s="14"/>
      <c r="S649" s="14"/>
      <c r="T649" s="14"/>
      <c r="U649" s="14"/>
      <c r="V649" s="112"/>
      <c r="W649" s="2247"/>
      <c r="X649" s="2247"/>
      <c r="Y649" s="2253"/>
      <c r="Z649" s="2265"/>
      <c r="AA649" s="2258"/>
      <c r="AB649" s="2260"/>
      <c r="AC649" s="72">
        <f>IF(M649=M648,0,IF(M649=M647,0,IF(M649=M646,0,1)))</f>
        <v>0</v>
      </c>
      <c r="AD649" s="72" t="s">
        <v>274</v>
      </c>
      <c r="AE649" s="72" t="str">
        <f t="shared" si="38"/>
        <v>?</v>
      </c>
      <c r="AF649" s="434">
        <f t="shared" si="39"/>
        <v>0</v>
      </c>
      <c r="AG649" s="72">
        <f>IF(K649=K648,0,IF(K649=K647,0,IF(K649=K646,0,1)))</f>
        <v>0</v>
      </c>
    </row>
    <row r="650" spans="1:33" ht="12.95" customHeight="1" thickTop="1" thickBot="1">
      <c r="A650" s="2232"/>
      <c r="B650" s="2235"/>
      <c r="C650" s="2238"/>
      <c r="D650" s="2235"/>
      <c r="E650" s="2235"/>
      <c r="F650" s="2241"/>
      <c r="G650" s="2244"/>
      <c r="H650" s="2261"/>
      <c r="I650" s="2241"/>
      <c r="J650" s="2241"/>
      <c r="K650" s="298"/>
      <c r="L650" s="114"/>
      <c r="M650" s="511"/>
      <c r="N650" s="112"/>
      <c r="O650" s="626"/>
      <c r="P650" s="14"/>
      <c r="Q650" s="14"/>
      <c r="R650" s="14"/>
      <c r="S650" s="14"/>
      <c r="T650" s="14"/>
      <c r="U650" s="14"/>
      <c r="V650" s="112"/>
      <c r="W650" s="2247"/>
      <c r="X650" s="2247"/>
      <c r="Y650" s="2253"/>
      <c r="Z650" s="2265"/>
      <c r="AA650" s="2258"/>
      <c r="AB650" s="2260"/>
      <c r="AC650" s="72">
        <f>IF(M650=M649,0,IF(M650=M648,0,IF(M650=M647,0,IF(M650=M646,0,1))))</f>
        <v>0</v>
      </c>
      <c r="AD650" s="72" t="s">
        <v>274</v>
      </c>
      <c r="AE650" s="72" t="str">
        <f t="shared" si="38"/>
        <v>?</v>
      </c>
      <c r="AF650" s="434">
        <f t="shared" si="39"/>
        <v>0</v>
      </c>
      <c r="AG650" s="72">
        <f>IF(K650=K649,0,IF(K650=K648,0,IF(K650=K647,0,IF(K650=K646,0,1))))</f>
        <v>0</v>
      </c>
    </row>
    <row r="651" spans="1:33" ht="12.95" customHeight="1" thickTop="1" thickBot="1">
      <c r="A651" s="2232"/>
      <c r="B651" s="2235"/>
      <c r="C651" s="2238"/>
      <c r="D651" s="2235"/>
      <c r="E651" s="2235"/>
      <c r="F651" s="2241"/>
      <c r="G651" s="2244"/>
      <c r="H651" s="2261"/>
      <c r="I651" s="2241"/>
      <c r="J651" s="2241"/>
      <c r="K651" s="298"/>
      <c r="L651" s="114"/>
      <c r="M651" s="511"/>
      <c r="N651" s="112"/>
      <c r="O651" s="626"/>
      <c r="P651" s="14"/>
      <c r="Q651" s="14"/>
      <c r="R651" s="14"/>
      <c r="S651" s="14"/>
      <c r="T651" s="14"/>
      <c r="U651" s="14"/>
      <c r="V651" s="112"/>
      <c r="W651" s="2247"/>
      <c r="X651" s="2247"/>
      <c r="Y651" s="2263" t="str">
        <f>IF(Y646=0,"",IF(Y646&gt;11,"błąd",""))</f>
        <v/>
      </c>
      <c r="Z651" s="2265"/>
      <c r="AA651" s="2258"/>
      <c r="AB651" s="2260"/>
      <c r="AC651" s="72">
        <f>IF(M651=M650,0,IF(M651=M649,0,IF(M651=M648,0,IF(M651=M647,0,IF(M651=M646,0,1)))))</f>
        <v>0</v>
      </c>
      <c r="AD651" s="72" t="s">
        <v>274</v>
      </c>
      <c r="AE651" s="72" t="str">
        <f t="shared" si="38"/>
        <v>?</v>
      </c>
      <c r="AF651" s="434">
        <f t="shared" si="39"/>
        <v>0</v>
      </c>
      <c r="AG651" s="72">
        <f>IF(K651=K650,0,IF(K651=K649,0,IF(K651=K648,0,IF(K651=K647,0,IF(K651=K646,0,1)))))</f>
        <v>0</v>
      </c>
    </row>
    <row r="652" spans="1:33" ht="12.95" customHeight="1" thickTop="1" thickBot="1">
      <c r="A652" s="2232"/>
      <c r="B652" s="2235"/>
      <c r="C652" s="2238"/>
      <c r="D652" s="2235"/>
      <c r="E652" s="2235"/>
      <c r="F652" s="2241"/>
      <c r="G652" s="2244"/>
      <c r="H652" s="2261"/>
      <c r="I652" s="2241"/>
      <c r="J652" s="2241"/>
      <c r="K652" s="298"/>
      <c r="L652" s="114"/>
      <c r="M652" s="511"/>
      <c r="N652" s="112"/>
      <c r="O652" s="626"/>
      <c r="P652" s="14"/>
      <c r="Q652" s="14"/>
      <c r="R652" s="14"/>
      <c r="S652" s="14"/>
      <c r="T652" s="14"/>
      <c r="U652" s="14"/>
      <c r="V652" s="112"/>
      <c r="W652" s="2247"/>
      <c r="X652" s="2247"/>
      <c r="Y652" s="2263"/>
      <c r="Z652" s="2265"/>
      <c r="AA652" s="2258"/>
      <c r="AB652" s="2260"/>
      <c r="AC652" s="72">
        <f>IF(M652=M651,0,IF(M652=M650,0,IF(M652=M649,0,IF(M652=M648,0,IF(M652=M647,0,IF(M652=M646,0,1))))))</f>
        <v>0</v>
      </c>
      <c r="AD652" s="72" t="s">
        <v>274</v>
      </c>
      <c r="AE652" s="72" t="str">
        <f t="shared" si="38"/>
        <v>?</v>
      </c>
      <c r="AF652" s="434">
        <f t="shared" si="39"/>
        <v>0</v>
      </c>
      <c r="AG652" s="72">
        <f>IF(K652=K651,0,IF(K652=K650,0,IF(K652=K649,0,IF(K652=K648,0,IF(K652=K647,0,IF(K652=K646,0,1))))))</f>
        <v>0</v>
      </c>
    </row>
    <row r="653" spans="1:33" ht="12.95" customHeight="1" thickTop="1" thickBot="1">
      <c r="A653" s="2233"/>
      <c r="B653" s="2236"/>
      <c r="C653" s="2239"/>
      <c r="D653" s="2236"/>
      <c r="E653" s="2236"/>
      <c r="F653" s="2242"/>
      <c r="G653" s="2245"/>
      <c r="H653" s="2262"/>
      <c r="I653" s="2242"/>
      <c r="J653" s="2242"/>
      <c r="K653" s="294"/>
      <c r="L653" s="114"/>
      <c r="M653" s="510"/>
      <c r="N653" s="110"/>
      <c r="O653" s="110"/>
      <c r="P653" s="15"/>
      <c r="Q653" s="15"/>
      <c r="R653" s="15"/>
      <c r="S653" s="15"/>
      <c r="T653" s="15"/>
      <c r="U653" s="15"/>
      <c r="V653" s="110"/>
      <c r="W653" s="2248"/>
      <c r="X653" s="2248"/>
      <c r="Y653" s="2264"/>
      <c r="Z653" s="2265"/>
      <c r="AA653" s="2259"/>
      <c r="AB653" s="2260"/>
      <c r="AC653" s="72">
        <f>IF(M653=M652,0,IF(M653=M651,0,IF(M653=M650,0,IF(M653=M649,0,IF(M653=M648,0,IF(M653=M647,0,IF(M653=M646,0,1)))))))</f>
        <v>0</v>
      </c>
      <c r="AD653" s="72" t="s">
        <v>274</v>
      </c>
      <c r="AE653" s="72" t="str">
        <f t="shared" si="38"/>
        <v>?</v>
      </c>
      <c r="AF653" s="434">
        <f t="shared" si="39"/>
        <v>0</v>
      </c>
      <c r="AG653" s="72">
        <f>IF(K653=K652,0,IF(K653=K651,0,IF(K653=K650,0,IF(K653=K649,0,IF(K653=K648,0,IF(K653=K647,0,IF(K653=K646,0,1)))))))</f>
        <v>0</v>
      </c>
    </row>
    <row r="654" spans="1:33" ht="12.95" customHeight="1" thickTop="1" thickBot="1">
      <c r="A654" s="2231"/>
      <c r="B654" s="2234"/>
      <c r="C654" s="2237"/>
      <c r="D654" s="2234"/>
      <c r="E654" s="2234"/>
      <c r="F654" s="2240"/>
      <c r="G654" s="2243"/>
      <c r="H654" s="1762" t="s">
        <v>755</v>
      </c>
      <c r="I654" s="2240"/>
      <c r="J654" s="2240"/>
      <c r="K654" s="295"/>
      <c r="L654" s="408"/>
      <c r="M654" s="508"/>
      <c r="N654" s="111"/>
      <c r="O654" s="111"/>
      <c r="P654" s="16"/>
      <c r="Q654" s="16"/>
      <c r="R654" s="16"/>
      <c r="S654" s="16"/>
      <c r="T654" s="16"/>
      <c r="U654" s="16"/>
      <c r="V654" s="111"/>
      <c r="W654" s="2246">
        <f>SUM(P654:V661)</f>
        <v>0</v>
      </c>
      <c r="X654" s="2246">
        <f t="shared" ref="X654" si="40">IF(W654&gt;0,20,0)</f>
        <v>0</v>
      </c>
      <c r="Y654" s="2252">
        <f>IF((W654-X654)&gt;=0,W654-X654,0)</f>
        <v>0</v>
      </c>
      <c r="Z654" s="2254">
        <f>IF(W654&lt;X654,W654,X654)/IF(X654=0,1,X654)</f>
        <v>0</v>
      </c>
      <c r="AA654" s="2257" t="str">
        <f>IF(Z654=1,"pe",IF(Z654&gt;0,"ne",""))</f>
        <v/>
      </c>
      <c r="AB654" s="2260"/>
      <c r="AC654" s="72">
        <v>1</v>
      </c>
      <c r="AD654" s="72" t="s">
        <v>274</v>
      </c>
      <c r="AE654" s="72" t="str">
        <f t="shared" si="38"/>
        <v>?</v>
      </c>
      <c r="AF654" s="434">
        <f>$C654</f>
        <v>0</v>
      </c>
      <c r="AG654" s="26">
        <v>1</v>
      </c>
    </row>
    <row r="655" spans="1:33" ht="12.95" customHeight="1" thickTop="1" thickBot="1">
      <c r="A655" s="2232"/>
      <c r="B655" s="2235"/>
      <c r="C655" s="2238"/>
      <c r="D655" s="2235"/>
      <c r="E655" s="2235"/>
      <c r="F655" s="2241"/>
      <c r="G655" s="2244"/>
      <c r="H655" s="2261"/>
      <c r="I655" s="2241"/>
      <c r="J655" s="2241"/>
      <c r="K655" s="298"/>
      <c r="L655" s="114"/>
      <c r="M655" s="511"/>
      <c r="N655" s="112"/>
      <c r="O655" s="626"/>
      <c r="P655" s="14"/>
      <c r="Q655" s="14"/>
      <c r="R655" s="14"/>
      <c r="S655" s="14"/>
      <c r="T655" s="14"/>
      <c r="U655" s="14"/>
      <c r="V655" s="112"/>
      <c r="W655" s="2247"/>
      <c r="X655" s="2247"/>
      <c r="Y655" s="2253"/>
      <c r="Z655" s="2255"/>
      <c r="AA655" s="2258"/>
      <c r="AB655" s="2260"/>
      <c r="AC655" s="72">
        <f>IF(M655=M654,0,1)</f>
        <v>0</v>
      </c>
      <c r="AD655" s="72" t="s">
        <v>274</v>
      </c>
      <c r="AE655" s="72" t="str">
        <f t="shared" si="38"/>
        <v>?</v>
      </c>
      <c r="AF655" s="434">
        <f>AF654</f>
        <v>0</v>
      </c>
      <c r="AG655" s="72">
        <f>IF(K655=K654,0,1)</f>
        <v>0</v>
      </c>
    </row>
    <row r="656" spans="1:33" ht="12.95" customHeight="1" thickTop="1" thickBot="1">
      <c r="A656" s="2232"/>
      <c r="B656" s="2235"/>
      <c r="C656" s="2238"/>
      <c r="D656" s="2235"/>
      <c r="E656" s="2235"/>
      <c r="F656" s="2241"/>
      <c r="G656" s="2244"/>
      <c r="H656" s="2261"/>
      <c r="I656" s="2241"/>
      <c r="J656" s="2241"/>
      <c r="K656" s="298"/>
      <c r="L656" s="114"/>
      <c r="M656" s="511"/>
      <c r="N656" s="112"/>
      <c r="O656" s="626"/>
      <c r="P656" s="14"/>
      <c r="Q656" s="14"/>
      <c r="R656" s="14"/>
      <c r="S656" s="14"/>
      <c r="T656" s="14"/>
      <c r="U656" s="14"/>
      <c r="V656" s="112"/>
      <c r="W656" s="2247"/>
      <c r="X656" s="2247"/>
      <c r="Y656" s="2253"/>
      <c r="Z656" s="2255"/>
      <c r="AA656" s="2258"/>
      <c r="AB656" s="2260"/>
      <c r="AC656" s="72">
        <f>IF(M656=M655,0,IF(M656=M654,0,1))</f>
        <v>0</v>
      </c>
      <c r="AD656" s="72" t="s">
        <v>274</v>
      </c>
      <c r="AE656" s="72" t="str">
        <f t="shared" si="38"/>
        <v>?</v>
      </c>
      <c r="AF656" s="434">
        <f t="shared" si="39"/>
        <v>0</v>
      </c>
      <c r="AG656" s="72">
        <f>IF(K656=K655,0,IF(K656=K654,0,1))</f>
        <v>0</v>
      </c>
    </row>
    <row r="657" spans="1:34" ht="12.95" customHeight="1" thickTop="1" thickBot="1">
      <c r="A657" s="2232"/>
      <c r="B657" s="2235"/>
      <c r="C657" s="2238"/>
      <c r="D657" s="2235"/>
      <c r="E657" s="2235"/>
      <c r="F657" s="2241"/>
      <c r="G657" s="2244"/>
      <c r="H657" s="2261"/>
      <c r="I657" s="2241"/>
      <c r="J657" s="2241"/>
      <c r="K657" s="298"/>
      <c r="L657" s="114"/>
      <c r="M657" s="511"/>
      <c r="N657" s="112"/>
      <c r="O657" s="626"/>
      <c r="P657" s="14"/>
      <c r="Q657" s="14"/>
      <c r="R657" s="14"/>
      <c r="S657" s="14"/>
      <c r="T657" s="14"/>
      <c r="U657" s="14"/>
      <c r="V657" s="112"/>
      <c r="W657" s="2247"/>
      <c r="X657" s="2247"/>
      <c r="Y657" s="2253"/>
      <c r="Z657" s="2255"/>
      <c r="AA657" s="2258"/>
      <c r="AB657" s="2260"/>
      <c r="AC657" s="72">
        <f>IF(M657=M656,0,IF(M657=M655,0,IF(M657=M654,0,1)))</f>
        <v>0</v>
      </c>
      <c r="AD657" s="72" t="s">
        <v>274</v>
      </c>
      <c r="AE657" s="72" t="str">
        <f t="shared" si="38"/>
        <v>?</v>
      </c>
      <c r="AF657" s="434">
        <f t="shared" si="39"/>
        <v>0</v>
      </c>
      <c r="AG657" s="72">
        <f>IF(K657=K656,0,IF(K657=K655,0,IF(K657=K654,0,1)))</f>
        <v>0</v>
      </c>
    </row>
    <row r="658" spans="1:34" ht="12.95" customHeight="1" thickTop="1" thickBot="1">
      <c r="A658" s="2232"/>
      <c r="B658" s="2235"/>
      <c r="C658" s="2238"/>
      <c r="D658" s="2235"/>
      <c r="E658" s="2235"/>
      <c r="F658" s="2241"/>
      <c r="G658" s="2244"/>
      <c r="H658" s="2261"/>
      <c r="I658" s="2241"/>
      <c r="J658" s="2241"/>
      <c r="K658" s="298"/>
      <c r="L658" s="114"/>
      <c r="M658" s="511"/>
      <c r="N658" s="112"/>
      <c r="O658" s="626"/>
      <c r="P658" s="14"/>
      <c r="Q658" s="14"/>
      <c r="R658" s="14"/>
      <c r="S658" s="14"/>
      <c r="T658" s="14"/>
      <c r="U658" s="14"/>
      <c r="V658" s="112"/>
      <c r="W658" s="2247"/>
      <c r="X658" s="2247"/>
      <c r="Y658" s="2253"/>
      <c r="Z658" s="2255"/>
      <c r="AA658" s="2258"/>
      <c r="AB658" s="2260"/>
      <c r="AC658" s="72">
        <f>IF(M658=M657,0,IF(M658=M656,0,IF(M658=M655,0,IF(M658=M654,0,1))))</f>
        <v>0</v>
      </c>
      <c r="AD658" s="72" t="s">
        <v>274</v>
      </c>
      <c r="AE658" s="72" t="str">
        <f t="shared" si="38"/>
        <v>?</v>
      </c>
      <c r="AF658" s="434">
        <f t="shared" si="39"/>
        <v>0</v>
      </c>
      <c r="AG658" s="72">
        <f>IF(K658=K657,0,IF(K658=K656,0,IF(K658=K655,0,IF(K658=K654,0,1))))</f>
        <v>0</v>
      </c>
    </row>
    <row r="659" spans="1:34" ht="12.95" customHeight="1" thickTop="1" thickBot="1">
      <c r="A659" s="2232"/>
      <c r="B659" s="2235"/>
      <c r="C659" s="2238"/>
      <c r="D659" s="2235"/>
      <c r="E659" s="2235"/>
      <c r="F659" s="2241"/>
      <c r="G659" s="2244"/>
      <c r="H659" s="2261"/>
      <c r="I659" s="2241"/>
      <c r="J659" s="2241"/>
      <c r="K659" s="298"/>
      <c r="L659" s="114"/>
      <c r="M659" s="511"/>
      <c r="N659" s="112"/>
      <c r="O659" s="626"/>
      <c r="P659" s="14"/>
      <c r="Q659" s="14"/>
      <c r="R659" s="14"/>
      <c r="S659" s="14"/>
      <c r="T659" s="14"/>
      <c r="U659" s="14"/>
      <c r="V659" s="112"/>
      <c r="W659" s="2247"/>
      <c r="X659" s="2247"/>
      <c r="Y659" s="2263" t="str">
        <f>IF(Y654=0,"",IF(Y654&gt;11,"błąd",""))</f>
        <v/>
      </c>
      <c r="Z659" s="2255"/>
      <c r="AA659" s="2258"/>
      <c r="AB659" s="2260"/>
      <c r="AC659" s="72">
        <f>IF(M659=M658,0,IF(M659=M657,0,IF(M659=M656,0,IF(M659=M655,0,IF(M659=M654,0,1)))))</f>
        <v>0</v>
      </c>
      <c r="AD659" s="72" t="s">
        <v>274</v>
      </c>
      <c r="AE659" s="72" t="str">
        <f t="shared" si="38"/>
        <v>?</v>
      </c>
      <c r="AF659" s="434">
        <f t="shared" si="39"/>
        <v>0</v>
      </c>
      <c r="AG659" s="72">
        <f>IF(K659=K658,0,IF(K659=K657,0,IF(K659=K656,0,IF(K659=K655,0,IF(K659=K654,0,1)))))</f>
        <v>0</v>
      </c>
    </row>
    <row r="660" spans="1:34" ht="12.95" customHeight="1" thickTop="1" thickBot="1">
      <c r="A660" s="2232"/>
      <c r="B660" s="2235"/>
      <c r="C660" s="2238"/>
      <c r="D660" s="2235"/>
      <c r="E660" s="2235"/>
      <c r="F660" s="2241"/>
      <c r="G660" s="2244"/>
      <c r="H660" s="2261"/>
      <c r="I660" s="2241"/>
      <c r="J660" s="2241"/>
      <c r="K660" s="298"/>
      <c r="L660" s="114"/>
      <c r="M660" s="511"/>
      <c r="N660" s="112"/>
      <c r="O660" s="626"/>
      <c r="P660" s="14"/>
      <c r="Q660" s="14"/>
      <c r="R660" s="14"/>
      <c r="S660" s="14"/>
      <c r="T660" s="14"/>
      <c r="U660" s="14"/>
      <c r="V660" s="112"/>
      <c r="W660" s="2247"/>
      <c r="X660" s="2247"/>
      <c r="Y660" s="2263"/>
      <c r="Z660" s="2255"/>
      <c r="AA660" s="2258"/>
      <c r="AB660" s="2260"/>
      <c r="AC660" s="72">
        <f>IF(M660=M659,0,IF(M660=M658,0,IF(M660=M657,0,IF(M660=M656,0,IF(M660=M655,0,IF(M660=M654,0,1))))))</f>
        <v>0</v>
      </c>
      <c r="AD660" s="72" t="s">
        <v>274</v>
      </c>
      <c r="AE660" s="72" t="str">
        <f t="shared" si="38"/>
        <v>?</v>
      </c>
      <c r="AF660" s="434">
        <f t="shared" si="39"/>
        <v>0</v>
      </c>
      <c r="AG660" s="72">
        <f>IF(K660=K659,0,IF(K660=K658,0,IF(K660=K657,0,IF(K660=K656,0,IF(K660=K655,0,IF(K660=K654,0,1))))))</f>
        <v>0</v>
      </c>
    </row>
    <row r="661" spans="1:34" ht="12.95" customHeight="1" thickTop="1" thickBot="1">
      <c r="A661" s="2233"/>
      <c r="B661" s="2236"/>
      <c r="C661" s="2239"/>
      <c r="D661" s="2236"/>
      <c r="E661" s="2236"/>
      <c r="F661" s="2242"/>
      <c r="G661" s="2245"/>
      <c r="H661" s="2262"/>
      <c r="I661" s="2242"/>
      <c r="J661" s="2242"/>
      <c r="K661" s="294"/>
      <c r="L661" s="114"/>
      <c r="M661" s="510"/>
      <c r="N661" s="110"/>
      <c r="O661" s="110"/>
      <c r="P661" s="15"/>
      <c r="Q661" s="15"/>
      <c r="R661" s="15"/>
      <c r="S661" s="15"/>
      <c r="T661" s="15"/>
      <c r="U661" s="15"/>
      <c r="V661" s="110"/>
      <c r="W661" s="2248"/>
      <c r="X661" s="2248"/>
      <c r="Y661" s="2264"/>
      <c r="Z661" s="2256"/>
      <c r="AA661" s="2259"/>
      <c r="AB661" s="2260"/>
      <c r="AC661" s="72">
        <f>IF(M661=M660,0,IF(M661=M659,0,IF(M661=M658,0,IF(M661=M657,0,IF(M661=M656,0,IF(M661=M655,0,IF(M661=M654,0,1)))))))</f>
        <v>0</v>
      </c>
      <c r="AD661" s="72" t="s">
        <v>274</v>
      </c>
      <c r="AE661" s="72" t="str">
        <f t="shared" si="38"/>
        <v>?</v>
      </c>
      <c r="AF661" s="434">
        <f t="shared" si="39"/>
        <v>0</v>
      </c>
      <c r="AG661" s="72">
        <f>IF(K661=K660,0,IF(K661=K659,0,IF(K661=K658,0,IF(K661=K657,0,IF(K661=K656,0,IF(K661=K655,0,IF(K661=K654,0,1)))))))</f>
        <v>0</v>
      </c>
    </row>
    <row r="662" spans="1:34" ht="17.25" customHeight="1" thickTop="1" thickBot="1">
      <c r="A662" s="80"/>
      <c r="B662" s="82"/>
      <c r="C662" s="185" t="s">
        <v>156</v>
      </c>
      <c r="D662" s="281"/>
      <c r="E662" s="281"/>
      <c r="F662" s="282"/>
      <c r="G662" s="85"/>
      <c r="H662" s="281"/>
      <c r="I662" s="282"/>
      <c r="J662" s="282"/>
      <c r="K662" s="300"/>
      <c r="L662" s="297"/>
      <c r="M662" s="81"/>
      <c r="N662" s="82"/>
      <c r="O662" s="82"/>
      <c r="P662" s="85"/>
      <c r="Q662" s="85"/>
      <c r="R662" s="85"/>
      <c r="S662" s="85"/>
      <c r="T662" s="85"/>
      <c r="U662" s="85"/>
      <c r="V662" s="83"/>
      <c r="W662" s="358">
        <f>SUM(W663:W666)</f>
        <v>0</v>
      </c>
      <c r="X662" s="358"/>
      <c r="Y662" s="30">
        <f>SUM(Y663:Y666)</f>
        <v>0</v>
      </c>
      <c r="Z662" s="358">
        <f>SUM(Z663:Z666)</f>
        <v>0</v>
      </c>
      <c r="AA662" s="122"/>
      <c r="AB662" s="1114" t="s">
        <v>43</v>
      </c>
      <c r="AE662" s="72" t="str">
        <f t="shared" si="38"/>
        <v>?</v>
      </c>
    </row>
    <row r="663" spans="1:34" s="196" customFormat="1" ht="15" customHeight="1" thickTop="1">
      <c r="A663" s="176"/>
      <c r="B663" s="456"/>
      <c r="C663" s="194"/>
      <c r="D663" s="283"/>
      <c r="E663" s="377"/>
      <c r="F663" s="284"/>
      <c r="G663" s="195"/>
      <c r="H663" s="497"/>
      <c r="I663" s="289"/>
      <c r="J663" s="289"/>
      <c r="K663" s="295"/>
      <c r="L663" s="408"/>
      <c r="M663" s="513"/>
      <c r="N663" s="111"/>
      <c r="O663" s="488"/>
      <c r="P663" s="105"/>
      <c r="Q663" s="105"/>
      <c r="R663" s="105"/>
      <c r="S663" s="105"/>
      <c r="T663" s="105"/>
      <c r="U663" s="105"/>
      <c r="V663" s="490"/>
      <c r="W663" s="354">
        <f>V663</f>
        <v>0</v>
      </c>
      <c r="X663" s="354">
        <f>IF(W663&gt;0,26,0)</f>
        <v>0</v>
      </c>
      <c r="Y663" s="119">
        <f>IF(W663&lt;=26,0,W663-X663)</f>
        <v>0</v>
      </c>
      <c r="Z663" s="363">
        <f>IF(W663&lt;X663,W663,X663)/IF(X663=0,1,X663)</f>
        <v>0</v>
      </c>
      <c r="AA663" s="117" t="str">
        <f>IF(Z663=1,"pe",IF(Z663&gt;0,"ne",""))</f>
        <v/>
      </c>
      <c r="AB663" s="597"/>
      <c r="AC663" s="71">
        <v>1</v>
      </c>
      <c r="AD663" s="71" t="s">
        <v>275</v>
      </c>
      <c r="AE663" s="72" t="str">
        <f t="shared" si="38"/>
        <v>?</v>
      </c>
      <c r="AF663" s="435">
        <f>C663</f>
        <v>0</v>
      </c>
      <c r="AG663" s="72">
        <v>1</v>
      </c>
      <c r="AH663" s="862" t="str">
        <f>IF(Y663&gt;13,"Błąd","")</f>
        <v/>
      </c>
    </row>
    <row r="664" spans="1:34" s="196" customFormat="1" ht="15" customHeight="1">
      <c r="A664" s="178"/>
      <c r="B664" s="457"/>
      <c r="C664" s="197"/>
      <c r="D664" s="285"/>
      <c r="E664" s="380"/>
      <c r="F664" s="286"/>
      <c r="G664" s="163"/>
      <c r="H664" s="286"/>
      <c r="I664" s="290"/>
      <c r="J664" s="290"/>
      <c r="K664" s="298"/>
      <c r="L664" s="114"/>
      <c r="M664" s="511"/>
      <c r="N664" s="112"/>
      <c r="O664" s="626"/>
      <c r="P664" s="106"/>
      <c r="Q664" s="106"/>
      <c r="R664" s="106"/>
      <c r="S664" s="106"/>
      <c r="T664" s="106"/>
      <c r="U664" s="106"/>
      <c r="V664" s="491"/>
      <c r="W664" s="355">
        <f>V664</f>
        <v>0</v>
      </c>
      <c r="X664" s="355">
        <f>IF(W664&gt;0,26,0)</f>
        <v>0</v>
      </c>
      <c r="Y664" s="100">
        <f>IF(W664&lt;=26,0,W664-X664)</f>
        <v>0</v>
      </c>
      <c r="Z664" s="364">
        <f>IF(W664&lt;X664,W664,X664)/IF(X664=0,1,X664)</f>
        <v>0</v>
      </c>
      <c r="AA664" s="118" t="str">
        <f>IF(Z664=1,"pe",IF(Z664&gt;0,"ne",""))</f>
        <v/>
      </c>
      <c r="AB664" s="598"/>
      <c r="AC664" s="71">
        <v>1</v>
      </c>
      <c r="AD664" s="71" t="s">
        <v>275</v>
      </c>
      <c r="AE664" s="72" t="str">
        <f t="shared" si="38"/>
        <v>?</v>
      </c>
      <c r="AF664" s="435">
        <f>C664</f>
        <v>0</v>
      </c>
      <c r="AG664" s="72">
        <v>1</v>
      </c>
      <c r="AH664" s="862" t="str">
        <f>IF(Y664&gt;13,"Błąd","")</f>
        <v/>
      </c>
    </row>
    <row r="665" spans="1:34" s="196" customFormat="1" ht="15" customHeight="1">
      <c r="A665" s="178"/>
      <c r="B665" s="457"/>
      <c r="C665" s="197"/>
      <c r="D665" s="285"/>
      <c r="E665" s="380"/>
      <c r="F665" s="286"/>
      <c r="G665" s="163"/>
      <c r="H665" s="286"/>
      <c r="I665" s="290"/>
      <c r="J665" s="290"/>
      <c r="K665" s="298"/>
      <c r="L665" s="114"/>
      <c r="M665" s="511"/>
      <c r="N665" s="112"/>
      <c r="O665" s="626"/>
      <c r="P665" s="106"/>
      <c r="Q665" s="106"/>
      <c r="R665" s="106"/>
      <c r="S665" s="106"/>
      <c r="T665" s="106"/>
      <c r="U665" s="106"/>
      <c r="V665" s="491"/>
      <c r="W665" s="355">
        <f>V665</f>
        <v>0</v>
      </c>
      <c r="X665" s="355">
        <f>IF(W665&gt;0,26,0)</f>
        <v>0</v>
      </c>
      <c r="Y665" s="100">
        <f>IF(W665&lt;=26,0,W665-X665)</f>
        <v>0</v>
      </c>
      <c r="Z665" s="364">
        <f>IF(W665&lt;X665,W665,X665)/IF(X665=0,1,X665)</f>
        <v>0</v>
      </c>
      <c r="AA665" s="118" t="str">
        <f>IF(Z665=1,"pe",IF(Z665&gt;0,"ne",""))</f>
        <v/>
      </c>
      <c r="AB665" s="598"/>
      <c r="AC665" s="71">
        <v>1</v>
      </c>
      <c r="AD665" s="71" t="s">
        <v>275</v>
      </c>
      <c r="AE665" s="72" t="str">
        <f t="shared" si="38"/>
        <v>?</v>
      </c>
      <c r="AF665" s="435">
        <f>C665</f>
        <v>0</v>
      </c>
      <c r="AG665" s="72">
        <v>1</v>
      </c>
      <c r="AH665" s="862" t="str">
        <f>IF(Y665&gt;13,"Błąd","")</f>
        <v/>
      </c>
    </row>
    <row r="666" spans="1:34" s="196" customFormat="1" ht="15" customHeight="1" thickBot="1">
      <c r="A666" s="177"/>
      <c r="B666" s="458"/>
      <c r="C666" s="199"/>
      <c r="D666" s="287"/>
      <c r="E666" s="381"/>
      <c r="F666" s="288"/>
      <c r="G666" s="198"/>
      <c r="H666" s="498"/>
      <c r="I666" s="291"/>
      <c r="J666" s="291"/>
      <c r="K666" s="294"/>
      <c r="L666" s="114"/>
      <c r="M666" s="509"/>
      <c r="N666" s="110"/>
      <c r="O666" s="169"/>
      <c r="P666" s="175"/>
      <c r="Q666" s="175"/>
      <c r="R666" s="175"/>
      <c r="S666" s="175"/>
      <c r="T666" s="175"/>
      <c r="U666" s="175"/>
      <c r="V666" s="492"/>
      <c r="W666" s="356">
        <f>V666</f>
        <v>0</v>
      </c>
      <c r="X666" s="356">
        <f>IF(W666&gt;0,26,0)</f>
        <v>0</v>
      </c>
      <c r="Y666" s="174">
        <f>IF(W666&lt;=26,0,W666-X666)</f>
        <v>0</v>
      </c>
      <c r="Z666" s="365">
        <f>IF(W666&lt;X666,W666,X666)/IF(X666=0,1,X666)</f>
        <v>0</v>
      </c>
      <c r="AA666" s="200" t="str">
        <f>IF(Z666=1,"pe",IF(Z666&gt;0,"ne",""))</f>
        <v/>
      </c>
      <c r="AB666" s="599"/>
      <c r="AC666" s="71">
        <v>1</v>
      </c>
      <c r="AD666" s="71" t="s">
        <v>275</v>
      </c>
      <c r="AE666" s="72" t="str">
        <f t="shared" si="38"/>
        <v>?</v>
      </c>
      <c r="AF666" s="435">
        <f>C666</f>
        <v>0</v>
      </c>
      <c r="AG666" s="72">
        <v>1</v>
      </c>
      <c r="AH666" s="862" t="str">
        <f>IF(Y666&gt;13,"Błąd","")</f>
        <v/>
      </c>
    </row>
    <row r="667" spans="1:34" ht="14.7" thickTop="1" thickBot="1">
      <c r="A667" s="80"/>
      <c r="B667" s="455"/>
      <c r="C667" s="185" t="s">
        <v>157</v>
      </c>
      <c r="D667" s="281"/>
      <c r="E667" s="281"/>
      <c r="F667" s="282"/>
      <c r="G667" s="85"/>
      <c r="H667" s="281"/>
      <c r="I667" s="282"/>
      <c r="J667" s="282"/>
      <c r="K667" s="300"/>
      <c r="L667" s="297"/>
      <c r="M667" s="81"/>
      <c r="N667" s="82"/>
      <c r="O667" s="82"/>
      <c r="P667" s="85"/>
      <c r="Q667" s="85"/>
      <c r="R667" s="85"/>
      <c r="S667" s="85"/>
      <c r="T667" s="85"/>
      <c r="U667" s="85"/>
      <c r="V667" s="82"/>
      <c r="W667" s="358">
        <f>SUM(W668:W670)</f>
        <v>0</v>
      </c>
      <c r="X667" s="358"/>
      <c r="Y667" s="30">
        <f>SUM(Y668:Y670)</f>
        <v>0</v>
      </c>
      <c r="Z667" s="358">
        <f>SUM(Z668:Z670)</f>
        <v>0</v>
      </c>
      <c r="AA667" s="122"/>
      <c r="AB667" s="1114" t="s">
        <v>43</v>
      </c>
      <c r="AE667" s="72" t="str">
        <f t="shared" si="38"/>
        <v>?</v>
      </c>
      <c r="AG667" s="72"/>
    </row>
    <row r="668" spans="1:34" s="196" customFormat="1" ht="17.25" customHeight="1" thickTop="1">
      <c r="A668" s="1324"/>
      <c r="B668" s="1121"/>
      <c r="C668" s="194"/>
      <c r="D668" s="1323"/>
      <c r="E668" s="377"/>
      <c r="F668" s="1322"/>
      <c r="G668" s="1109"/>
      <c r="H668" s="1322"/>
      <c r="I668" s="1322"/>
      <c r="J668" s="1322"/>
      <c r="K668" s="295"/>
      <c r="L668" s="408"/>
      <c r="M668" s="513"/>
      <c r="N668" s="111"/>
      <c r="O668" s="488"/>
      <c r="P668" s="105"/>
      <c r="Q668" s="105"/>
      <c r="R668" s="105"/>
      <c r="S668" s="105"/>
      <c r="T668" s="105"/>
      <c r="U668" s="105"/>
      <c r="V668" s="490"/>
      <c r="W668" s="354">
        <f>V668</f>
        <v>0</v>
      </c>
      <c r="X668" s="354">
        <f>IF(W668&gt;0,30,0)</f>
        <v>0</v>
      </c>
      <c r="Y668" s="119">
        <f>IF(W668&lt;=30,0,W668-X668)</f>
        <v>0</v>
      </c>
      <c r="Z668" s="363">
        <f>IF(W668&lt;X668,W668,X668)/IF(X668=0,1,X668)</f>
        <v>0</v>
      </c>
      <c r="AA668" s="117" t="str">
        <f>IF(Z668=1,"pe",IF(Z668&gt;0,"ne",""))</f>
        <v/>
      </c>
      <c r="AB668" s="597"/>
      <c r="AC668" s="71">
        <v>1</v>
      </c>
      <c r="AD668" s="71" t="s">
        <v>276</v>
      </c>
      <c r="AE668" s="72" t="str">
        <f t="shared" si="38"/>
        <v>?</v>
      </c>
      <c r="AF668" s="435">
        <f>C668</f>
        <v>0</v>
      </c>
      <c r="AG668" s="72">
        <v>1</v>
      </c>
      <c r="AH668" s="862" t="str">
        <f>IF(Y668&gt;15,"Błąd","")</f>
        <v/>
      </c>
    </row>
    <row r="669" spans="1:34" s="196" customFormat="1" ht="16.5" customHeight="1">
      <c r="A669" s="1330"/>
      <c r="B669" s="1333"/>
      <c r="C669" s="1338"/>
      <c r="D669" s="1333"/>
      <c r="E669" s="1334"/>
      <c r="F669" s="1335"/>
      <c r="G669" s="1336"/>
      <c r="H669" s="1335"/>
      <c r="I669" s="1335"/>
      <c r="J669" s="1335"/>
      <c r="K669" s="1270"/>
      <c r="L669" s="622"/>
      <c r="M669" s="1271"/>
      <c r="N669" s="1272"/>
      <c r="O669" s="1272"/>
      <c r="P669" s="106"/>
      <c r="Q669" s="106"/>
      <c r="R669" s="106"/>
      <c r="S669" s="106"/>
      <c r="T669" s="106"/>
      <c r="U669" s="106"/>
      <c r="V669" s="491"/>
      <c r="W669" s="355">
        <f>V669</f>
        <v>0</v>
      </c>
      <c r="X669" s="355">
        <f>IF(W669&gt;0,30,0)</f>
        <v>0</v>
      </c>
      <c r="Y669" s="100">
        <f>IF(W669&lt;=30,0,W669-X669)</f>
        <v>0</v>
      </c>
      <c r="Z669" s="364">
        <f>IF(W669&lt;X669,W669,X669)/IF(X669=0,1,X669)</f>
        <v>0</v>
      </c>
      <c r="AA669" s="118" t="str">
        <f>IF(Z669=1,"pe",IF(Z669&gt;0,"ne",""))</f>
        <v/>
      </c>
      <c r="AB669" s="598"/>
      <c r="AC669" s="71">
        <v>1</v>
      </c>
      <c r="AD669" s="71" t="s">
        <v>276</v>
      </c>
      <c r="AE669" s="72" t="str">
        <f t="shared" si="38"/>
        <v>?</v>
      </c>
      <c r="AF669" s="435">
        <f>C669</f>
        <v>0</v>
      </c>
      <c r="AG669" s="72">
        <v>1</v>
      </c>
      <c r="AH669" s="862" t="str">
        <f>IF(Y669&gt;15,"Błąd","")</f>
        <v/>
      </c>
    </row>
    <row r="670" spans="1:34" s="196" customFormat="1" ht="15" customHeight="1" thickBot="1">
      <c r="A670" s="1812"/>
      <c r="B670" s="1821"/>
      <c r="C670" s="392"/>
      <c r="D670" s="1811"/>
      <c r="E670" s="1814"/>
      <c r="F670" s="1809"/>
      <c r="G670" s="374"/>
      <c r="H670" s="1809"/>
      <c r="I670" s="1809"/>
      <c r="J670" s="1809"/>
      <c r="K670" s="1815"/>
      <c r="L670" s="410"/>
      <c r="M670" s="1816"/>
      <c r="N670" s="1817"/>
      <c r="O670" s="632"/>
      <c r="P670" s="1818"/>
      <c r="Q670" s="1818"/>
      <c r="R670" s="1818"/>
      <c r="S670" s="1818"/>
      <c r="T670" s="1818"/>
      <c r="U670" s="1818"/>
      <c r="V670" s="1819"/>
      <c r="W670" s="1810">
        <f>V670</f>
        <v>0</v>
      </c>
      <c r="X670" s="1810">
        <f>IF(W670&gt;0,30,0)</f>
        <v>0</v>
      </c>
      <c r="Y670" s="1803">
        <f>IF(W670&lt;=30,0,W670-X670)</f>
        <v>0</v>
      </c>
      <c r="Z670" s="1813">
        <f>IF(W670&lt;X670,W670,X670)/IF(X670=0,1,X670)</f>
        <v>0</v>
      </c>
      <c r="AA670" s="1808" t="str">
        <f>IF(Z670=1,"pe",IF(Z670&gt;0,"ne",""))</f>
        <v/>
      </c>
      <c r="AB670" s="1820"/>
      <c r="AC670" s="71">
        <v>1</v>
      </c>
      <c r="AD670" s="71" t="s">
        <v>276</v>
      </c>
      <c r="AE670" s="72" t="str">
        <f t="shared" si="38"/>
        <v>?</v>
      </c>
      <c r="AF670" s="435">
        <f>C670</f>
        <v>0</v>
      </c>
      <c r="AG670" s="72">
        <v>1</v>
      </c>
      <c r="AH670" s="862" t="str">
        <f>IF(Y670&gt;15,"Błąd","")</f>
        <v/>
      </c>
    </row>
    <row r="671" spans="1:34" s="196" customFormat="1" ht="15" customHeight="1" thickTop="1" thickBot="1">
      <c r="A671" s="80"/>
      <c r="B671" s="455"/>
      <c r="C671" s="185" t="s">
        <v>767</v>
      </c>
      <c r="D671" s="281"/>
      <c r="E671" s="281"/>
      <c r="F671" s="282"/>
      <c r="G671" s="85"/>
      <c r="H671" s="281"/>
      <c r="I671" s="282"/>
      <c r="J671" s="282"/>
      <c r="K671" s="300"/>
      <c r="L671" s="297"/>
      <c r="M671" s="81"/>
      <c r="N671" s="82"/>
      <c r="O671" s="82"/>
      <c r="P671" s="85"/>
      <c r="Q671" s="85"/>
      <c r="R671" s="85"/>
      <c r="S671" s="85"/>
      <c r="T671" s="85"/>
      <c r="U671" s="85"/>
      <c r="V671" s="82"/>
      <c r="W671" s="358">
        <f>SUM(W672:W711)</f>
        <v>0</v>
      </c>
      <c r="X671" s="358"/>
      <c r="Y671" s="30">
        <f>SUM(Y672:Y711)</f>
        <v>0</v>
      </c>
      <c r="Z671" s="358">
        <f>SUM(Z672:Z711)</f>
        <v>0</v>
      </c>
      <c r="AA671" s="122"/>
      <c r="AB671" s="1114" t="s">
        <v>43</v>
      </c>
      <c r="AC671" s="72"/>
      <c r="AD671" s="72"/>
      <c r="AE671" s="72" t="str">
        <f t="shared" si="38"/>
        <v>?</v>
      </c>
      <c r="AF671" s="26"/>
      <c r="AG671" s="72"/>
      <c r="AH671" s="26"/>
    </row>
    <row r="672" spans="1:34" s="196" customFormat="1" ht="15" customHeight="1" thickTop="1" thickBot="1">
      <c r="A672" s="2231"/>
      <c r="B672" s="2234"/>
      <c r="C672" s="2237"/>
      <c r="D672" s="2234"/>
      <c r="E672" s="2234"/>
      <c r="F672" s="2240"/>
      <c r="G672" s="2243"/>
      <c r="H672" s="1762" t="s">
        <v>755</v>
      </c>
      <c r="I672" s="2240"/>
      <c r="J672" s="2240"/>
      <c r="K672" s="295"/>
      <c r="L672" s="408"/>
      <c r="M672" s="508"/>
      <c r="N672" s="111"/>
      <c r="O672" s="111"/>
      <c r="P672" s="16"/>
      <c r="Q672" s="16"/>
      <c r="R672" s="16"/>
      <c r="S672" s="16"/>
      <c r="T672" s="16"/>
      <c r="U672" s="16"/>
      <c r="V672" s="111"/>
      <c r="W672" s="2246">
        <f>SUM(P672:V679)</f>
        <v>0</v>
      </c>
      <c r="X672" s="2249"/>
      <c r="Y672" s="2252">
        <f>IF((W672-X672)&gt;=0,W672-X672,0)</f>
        <v>0</v>
      </c>
      <c r="Z672" s="2265">
        <f>IF(W672&lt;X672,W672,X672)/IF(X672=0,1,X672)</f>
        <v>0</v>
      </c>
      <c r="AA672" s="2257" t="str">
        <f>IF(Z672=1,"pe",IF(Z672&gt;0,"ne",""))</f>
        <v/>
      </c>
      <c r="AB672" s="2260"/>
      <c r="AC672" s="72">
        <v>1</v>
      </c>
      <c r="AD672" s="72" t="s">
        <v>274</v>
      </c>
      <c r="AE672" s="72" t="str">
        <f t="shared" ref="AE672:AE695" si="41">$C$1</f>
        <v>?</v>
      </c>
      <c r="AF672" s="434">
        <f>$C672</f>
        <v>0</v>
      </c>
      <c r="AG672" s="26">
        <v>1</v>
      </c>
      <c r="AH672" s="26"/>
    </row>
    <row r="673" spans="1:34" s="196" customFormat="1" ht="15" customHeight="1" thickTop="1" thickBot="1">
      <c r="A673" s="2266"/>
      <c r="B673" s="2235"/>
      <c r="C673" s="2238"/>
      <c r="D673" s="2235"/>
      <c r="E673" s="2235"/>
      <c r="F673" s="2241"/>
      <c r="G673" s="2244"/>
      <c r="H673" s="2261"/>
      <c r="I673" s="2241"/>
      <c r="J673" s="2241"/>
      <c r="K673" s="298"/>
      <c r="L673" s="114"/>
      <c r="M673" s="511"/>
      <c r="N673" s="112"/>
      <c r="O673" s="626"/>
      <c r="P673" s="14"/>
      <c r="Q673" s="14"/>
      <c r="R673" s="14"/>
      <c r="S673" s="14"/>
      <c r="T673" s="14"/>
      <c r="U673" s="14"/>
      <c r="V673" s="112"/>
      <c r="W673" s="2247"/>
      <c r="X673" s="2250"/>
      <c r="Y673" s="2253"/>
      <c r="Z673" s="2265"/>
      <c r="AA673" s="2258"/>
      <c r="AB673" s="2260"/>
      <c r="AC673" s="72">
        <f>IF(M673=M672,0,1)</f>
        <v>0</v>
      </c>
      <c r="AD673" s="72" t="s">
        <v>274</v>
      </c>
      <c r="AE673" s="72" t="str">
        <f t="shared" si="41"/>
        <v>?</v>
      </c>
      <c r="AF673" s="434">
        <f>AF672</f>
        <v>0</v>
      </c>
      <c r="AG673" s="72">
        <f>IF(K673=K672,0,1)</f>
        <v>0</v>
      </c>
      <c r="AH673" s="26"/>
    </row>
    <row r="674" spans="1:34" s="196" customFormat="1" ht="15" customHeight="1" thickTop="1" thickBot="1">
      <c r="A674" s="2266"/>
      <c r="B674" s="2235"/>
      <c r="C674" s="2238"/>
      <c r="D674" s="2235"/>
      <c r="E674" s="2235"/>
      <c r="F674" s="2241"/>
      <c r="G674" s="2244"/>
      <c r="H674" s="2261"/>
      <c r="I674" s="2241"/>
      <c r="J674" s="2241"/>
      <c r="K674" s="298"/>
      <c r="L674" s="114"/>
      <c r="M674" s="511"/>
      <c r="N674" s="112"/>
      <c r="O674" s="626"/>
      <c r="P674" s="1254"/>
      <c r="Q674" s="14"/>
      <c r="R674" s="14"/>
      <c r="S674" s="14"/>
      <c r="T674" s="14"/>
      <c r="U674" s="14"/>
      <c r="V674" s="112"/>
      <c r="W674" s="2247"/>
      <c r="X674" s="2250"/>
      <c r="Y674" s="2253"/>
      <c r="Z674" s="2265"/>
      <c r="AA674" s="2258"/>
      <c r="AB674" s="2260"/>
      <c r="AC674" s="72">
        <f>IF(M674=M673,0,IF(M674=M672,0,1))</f>
        <v>0</v>
      </c>
      <c r="AD674" s="72" t="s">
        <v>274</v>
      </c>
      <c r="AE674" s="72" t="str">
        <f t="shared" si="41"/>
        <v>?</v>
      </c>
      <c r="AF674" s="434">
        <f t="shared" ref="AF674:AF695" si="42">AF673</f>
        <v>0</v>
      </c>
      <c r="AG674" s="72">
        <f>IF(K674=K673,0,IF(K674=K672,0,1))</f>
        <v>0</v>
      </c>
      <c r="AH674" s="26"/>
    </row>
    <row r="675" spans="1:34" s="196" customFormat="1" ht="15" customHeight="1" thickTop="1" thickBot="1">
      <c r="A675" s="2266"/>
      <c r="B675" s="2235"/>
      <c r="C675" s="2238"/>
      <c r="D675" s="2235"/>
      <c r="E675" s="2235"/>
      <c r="F675" s="2241"/>
      <c r="G675" s="2244"/>
      <c r="H675" s="2261"/>
      <c r="I675" s="2241"/>
      <c r="J675" s="2241"/>
      <c r="K675" s="298"/>
      <c r="L675" s="114"/>
      <c r="M675" s="511"/>
      <c r="N675" s="112"/>
      <c r="O675" s="626"/>
      <c r="P675" s="14"/>
      <c r="Q675" s="14"/>
      <c r="R675" s="14"/>
      <c r="S675" s="14"/>
      <c r="T675" s="14"/>
      <c r="U675" s="14"/>
      <c r="V675" s="112"/>
      <c r="W675" s="2247"/>
      <c r="X675" s="2250"/>
      <c r="Y675" s="2253"/>
      <c r="Z675" s="2265"/>
      <c r="AA675" s="2258"/>
      <c r="AB675" s="2260"/>
      <c r="AC675" s="72">
        <f>IF(M675=M674,0,IF(M675=M673,0,IF(M675=M672,0,1)))</f>
        <v>0</v>
      </c>
      <c r="AD675" s="72" t="s">
        <v>274</v>
      </c>
      <c r="AE675" s="72" t="str">
        <f t="shared" si="41"/>
        <v>?</v>
      </c>
      <c r="AF675" s="434">
        <f t="shared" si="42"/>
        <v>0</v>
      </c>
      <c r="AG675" s="72">
        <f>IF(K675=K674,0,IF(K675=K673,0,IF(K675=K672,0,1)))</f>
        <v>0</v>
      </c>
      <c r="AH675" s="26"/>
    </row>
    <row r="676" spans="1:34" s="196" customFormat="1" ht="15" customHeight="1" thickTop="1" thickBot="1">
      <c r="A676" s="2266"/>
      <c r="B676" s="2235"/>
      <c r="C676" s="2238"/>
      <c r="D676" s="2235"/>
      <c r="E676" s="2235"/>
      <c r="F676" s="2241"/>
      <c r="G676" s="2244"/>
      <c r="H676" s="2261"/>
      <c r="I676" s="2241"/>
      <c r="J676" s="2241"/>
      <c r="K676" s="298"/>
      <c r="L676" s="114"/>
      <c r="M676" s="511"/>
      <c r="N676" s="112"/>
      <c r="O676" s="626"/>
      <c r="P676" s="14"/>
      <c r="Q676" s="14"/>
      <c r="R676" s="14"/>
      <c r="S676" s="14"/>
      <c r="T676" s="14"/>
      <c r="U676" s="14"/>
      <c r="V676" s="112"/>
      <c r="W676" s="2247"/>
      <c r="X676" s="2250"/>
      <c r="Y676" s="2253"/>
      <c r="Z676" s="2265"/>
      <c r="AA676" s="2258"/>
      <c r="AB676" s="2260"/>
      <c r="AC676" s="72">
        <f>IF(M676=M675,0,IF(M676=M674,0,IF(M676=M673,0,IF(M676=M672,0,1))))</f>
        <v>0</v>
      </c>
      <c r="AD676" s="72" t="s">
        <v>274</v>
      </c>
      <c r="AE676" s="72" t="str">
        <f t="shared" si="41"/>
        <v>?</v>
      </c>
      <c r="AF676" s="434">
        <f t="shared" si="42"/>
        <v>0</v>
      </c>
      <c r="AG676" s="72">
        <f>IF(K676=K675,0,IF(K676=K674,0,IF(K676=K673,0,IF(K676=K672,0,1))))</f>
        <v>0</v>
      </c>
      <c r="AH676" s="26"/>
    </row>
    <row r="677" spans="1:34" s="196" customFormat="1" ht="15" customHeight="1" thickTop="1" thickBot="1">
      <c r="A677" s="2266"/>
      <c r="B677" s="2235"/>
      <c r="C677" s="2238"/>
      <c r="D677" s="2235"/>
      <c r="E677" s="2235"/>
      <c r="F677" s="2241"/>
      <c r="G677" s="2244"/>
      <c r="H677" s="2261"/>
      <c r="I677" s="2241"/>
      <c r="J677" s="2241"/>
      <c r="K677" s="298"/>
      <c r="L677" s="114"/>
      <c r="M677" s="511"/>
      <c r="N677" s="112"/>
      <c r="O677" s="626"/>
      <c r="P677" s="14"/>
      <c r="Q677" s="14"/>
      <c r="R677" s="14"/>
      <c r="S677" s="14"/>
      <c r="T677" s="14"/>
      <c r="U677" s="14"/>
      <c r="V677" s="112"/>
      <c r="W677" s="2247"/>
      <c r="X677" s="2250"/>
      <c r="Y677" s="2263" t="str">
        <f>IF(Y672=0,"",IF(Y672&gt;11,"błąd",""))</f>
        <v/>
      </c>
      <c r="Z677" s="2265"/>
      <c r="AA677" s="2258"/>
      <c r="AB677" s="2260"/>
      <c r="AC677" s="72">
        <f>IF(M677=M676,0,IF(M677=M675,0,IF(M677=M674,0,IF(M677=M673,0,IF(M677=M672,0,1)))))</f>
        <v>0</v>
      </c>
      <c r="AD677" s="72" t="s">
        <v>274</v>
      </c>
      <c r="AE677" s="72" t="str">
        <f t="shared" si="41"/>
        <v>?</v>
      </c>
      <c r="AF677" s="434">
        <f t="shared" si="42"/>
        <v>0</v>
      </c>
      <c r="AG677" s="72">
        <f>IF(K677=K676,0,IF(K677=K675,0,IF(K677=K674,0,IF(K677=K673,0,IF(K677=K672,0,1)))))</f>
        <v>0</v>
      </c>
      <c r="AH677" s="26"/>
    </row>
    <row r="678" spans="1:34" s="196" customFormat="1" ht="15" customHeight="1" thickTop="1" thickBot="1">
      <c r="A678" s="2266"/>
      <c r="B678" s="2235"/>
      <c r="C678" s="2238"/>
      <c r="D678" s="2235"/>
      <c r="E678" s="2235"/>
      <c r="F678" s="2241"/>
      <c r="G678" s="2244"/>
      <c r="H678" s="2261"/>
      <c r="I678" s="2241"/>
      <c r="J678" s="2241"/>
      <c r="K678" s="298"/>
      <c r="L678" s="114"/>
      <c r="M678" s="511"/>
      <c r="N678" s="112"/>
      <c r="O678" s="626"/>
      <c r="P678" s="14"/>
      <c r="Q678" s="14"/>
      <c r="R678" s="14"/>
      <c r="S678" s="14"/>
      <c r="T678" s="14"/>
      <c r="U678" s="14"/>
      <c r="V678" s="112"/>
      <c r="W678" s="2247"/>
      <c r="X678" s="2250"/>
      <c r="Y678" s="2263"/>
      <c r="Z678" s="2265"/>
      <c r="AA678" s="2258"/>
      <c r="AB678" s="2260"/>
      <c r="AC678" s="72">
        <f>IF(M678=M677,0,IF(M678=M676,0,IF(M678=M675,0,IF(M678=M674,0,IF(M678=M673,0,IF(M678=M672,0,1))))))</f>
        <v>0</v>
      </c>
      <c r="AD678" s="72" t="s">
        <v>274</v>
      </c>
      <c r="AE678" s="72" t="str">
        <f t="shared" si="41"/>
        <v>?</v>
      </c>
      <c r="AF678" s="434">
        <f t="shared" si="42"/>
        <v>0</v>
      </c>
      <c r="AG678" s="72">
        <f>IF(K678=K677,0,IF(K678=K676,0,IF(K678=K675,0,IF(K678=K674,0,IF(K678=K673,0,IF(K678=K672,0,1))))))</f>
        <v>0</v>
      </c>
      <c r="AH678" s="26"/>
    </row>
    <row r="679" spans="1:34" s="196" customFormat="1" ht="15" customHeight="1" thickTop="1" thickBot="1">
      <c r="A679" s="2267"/>
      <c r="B679" s="2236"/>
      <c r="C679" s="2239"/>
      <c r="D679" s="2236"/>
      <c r="E679" s="2236"/>
      <c r="F679" s="2242"/>
      <c r="G679" s="2245"/>
      <c r="H679" s="2262"/>
      <c r="I679" s="2242"/>
      <c r="J679" s="2242"/>
      <c r="K679" s="294"/>
      <c r="L679" s="114"/>
      <c r="M679" s="510"/>
      <c r="N679" s="110"/>
      <c r="O679" s="110"/>
      <c r="P679" s="15"/>
      <c r="Q679" s="15"/>
      <c r="R679" s="15"/>
      <c r="S679" s="15"/>
      <c r="T679" s="15"/>
      <c r="U679" s="15"/>
      <c r="V679" s="110"/>
      <c r="W679" s="2248"/>
      <c r="X679" s="2251"/>
      <c r="Y679" s="2264"/>
      <c r="Z679" s="2265"/>
      <c r="AA679" s="2259"/>
      <c r="AB679" s="2260"/>
      <c r="AC679" s="72">
        <f>IF(M679=M678,0,IF(M679=M677,0,IF(M679=M676,0,IF(M679=M675,0,IF(M679=M674,0,IF(M679=M673,0,IF(M679=M672,0,1)))))))</f>
        <v>0</v>
      </c>
      <c r="AD679" s="72" t="s">
        <v>274</v>
      </c>
      <c r="AE679" s="72" t="str">
        <f t="shared" si="41"/>
        <v>?</v>
      </c>
      <c r="AF679" s="434">
        <f t="shared" si="42"/>
        <v>0</v>
      </c>
      <c r="AG679" s="72">
        <f>IF(K679=K678,0,IF(K679=K677,0,IF(K679=K676,0,IF(K679=K675,0,IF(K679=K674,0,IF(K679=K673,0,IF(K679=K672,0,1)))))))</f>
        <v>0</v>
      </c>
      <c r="AH679" s="26"/>
    </row>
    <row r="680" spans="1:34" s="196" customFormat="1" ht="15" customHeight="1" thickTop="1" thickBot="1">
      <c r="A680" s="2231"/>
      <c r="B680" s="2234"/>
      <c r="C680" s="2237"/>
      <c r="D680" s="2234"/>
      <c r="E680" s="2234"/>
      <c r="F680" s="2240"/>
      <c r="G680" s="2243"/>
      <c r="H680" s="1762" t="s">
        <v>755</v>
      </c>
      <c r="I680" s="2240"/>
      <c r="J680" s="2240"/>
      <c r="K680" s="295"/>
      <c r="L680" s="408"/>
      <c r="M680" s="508"/>
      <c r="N680" s="111"/>
      <c r="O680" s="111"/>
      <c r="P680" s="16"/>
      <c r="Q680" s="16"/>
      <c r="R680" s="16"/>
      <c r="S680" s="16"/>
      <c r="T680" s="16"/>
      <c r="U680" s="16"/>
      <c r="V680" s="111"/>
      <c r="W680" s="2246">
        <f>SUM(P680:V687)</f>
        <v>0</v>
      </c>
      <c r="X680" s="2249"/>
      <c r="Y680" s="2252">
        <f>IF((W680-X680)&gt;=0,W680-X680,0)</f>
        <v>0</v>
      </c>
      <c r="Z680" s="2265">
        <f>IF(W680&lt;X680,W680,X680)/IF(X680=0,1,X680)</f>
        <v>0</v>
      </c>
      <c r="AA680" s="2257" t="str">
        <f>IF(Z680=1,"pe",IF(Z680&gt;0,"ne",""))</f>
        <v/>
      </c>
      <c r="AB680" s="2260"/>
      <c r="AC680" s="72">
        <v>1</v>
      </c>
      <c r="AD680" s="72" t="s">
        <v>274</v>
      </c>
      <c r="AE680" s="72" t="str">
        <f t="shared" si="41"/>
        <v>?</v>
      </c>
      <c r="AF680" s="434">
        <f>$C680</f>
        <v>0</v>
      </c>
      <c r="AG680" s="26">
        <v>1</v>
      </c>
      <c r="AH680" s="26"/>
    </row>
    <row r="681" spans="1:34" s="196" customFormat="1" ht="15" customHeight="1" thickTop="1" thickBot="1">
      <c r="A681" s="2232"/>
      <c r="B681" s="2235"/>
      <c r="C681" s="2238"/>
      <c r="D681" s="2235"/>
      <c r="E681" s="2235"/>
      <c r="F681" s="2241"/>
      <c r="G681" s="2244"/>
      <c r="H681" s="2261"/>
      <c r="I681" s="2241"/>
      <c r="J681" s="2241"/>
      <c r="K681" s="298"/>
      <c r="L681" s="114"/>
      <c r="M681" s="511"/>
      <c r="N681" s="112"/>
      <c r="O681" s="626"/>
      <c r="P681" s="14"/>
      <c r="Q681" s="14"/>
      <c r="R681" s="14"/>
      <c r="S681" s="14"/>
      <c r="T681" s="14"/>
      <c r="U681" s="14"/>
      <c r="V681" s="112"/>
      <c r="W681" s="2247"/>
      <c r="X681" s="2250"/>
      <c r="Y681" s="2253"/>
      <c r="Z681" s="2265"/>
      <c r="AA681" s="2258"/>
      <c r="AB681" s="2260"/>
      <c r="AC681" s="72">
        <f>IF(M681=M680,0,1)</f>
        <v>0</v>
      </c>
      <c r="AD681" s="72" t="s">
        <v>274</v>
      </c>
      <c r="AE681" s="72" t="str">
        <f t="shared" si="41"/>
        <v>?</v>
      </c>
      <c r="AF681" s="434">
        <f t="shared" ref="AF681:AF687" si="43">AF680</f>
        <v>0</v>
      </c>
      <c r="AG681" s="72">
        <f>IF(K681=K680,0,1)</f>
        <v>0</v>
      </c>
      <c r="AH681" s="26"/>
    </row>
    <row r="682" spans="1:34" s="196" customFormat="1" ht="15" customHeight="1" thickTop="1" thickBot="1">
      <c r="A682" s="2232"/>
      <c r="B682" s="2235"/>
      <c r="C682" s="2238"/>
      <c r="D682" s="2235"/>
      <c r="E682" s="2235"/>
      <c r="F682" s="2241"/>
      <c r="G682" s="2244"/>
      <c r="H682" s="2261"/>
      <c r="I682" s="2241"/>
      <c r="J682" s="2241"/>
      <c r="K682" s="298"/>
      <c r="L682" s="114"/>
      <c r="M682" s="511"/>
      <c r="N682" s="112"/>
      <c r="O682" s="626"/>
      <c r="P682" s="14"/>
      <c r="Q682" s="14"/>
      <c r="R682" s="14"/>
      <c r="S682" s="14"/>
      <c r="T682" s="14"/>
      <c r="U682" s="14"/>
      <c r="V682" s="112"/>
      <c r="W682" s="2247"/>
      <c r="X682" s="2250"/>
      <c r="Y682" s="2253"/>
      <c r="Z682" s="2265"/>
      <c r="AA682" s="2258"/>
      <c r="AB682" s="2260"/>
      <c r="AC682" s="72">
        <f>IF(M682=M681,0,IF(M682=M680,0,1))</f>
        <v>0</v>
      </c>
      <c r="AD682" s="72" t="s">
        <v>274</v>
      </c>
      <c r="AE682" s="72" t="str">
        <f t="shared" si="41"/>
        <v>?</v>
      </c>
      <c r="AF682" s="434">
        <f t="shared" si="43"/>
        <v>0</v>
      </c>
      <c r="AG682" s="72">
        <f>IF(K682=K681,0,IF(K682=K680,0,1))</f>
        <v>0</v>
      </c>
      <c r="AH682" s="26"/>
    </row>
    <row r="683" spans="1:34" s="196" customFormat="1" ht="15" customHeight="1" thickTop="1" thickBot="1">
      <c r="A683" s="2232"/>
      <c r="B683" s="2235"/>
      <c r="C683" s="2238"/>
      <c r="D683" s="2235"/>
      <c r="E683" s="2235"/>
      <c r="F683" s="2241"/>
      <c r="G683" s="2244"/>
      <c r="H683" s="2261"/>
      <c r="I683" s="2241"/>
      <c r="J683" s="2241"/>
      <c r="K683" s="298"/>
      <c r="L683" s="114"/>
      <c r="M683" s="511"/>
      <c r="N683" s="112"/>
      <c r="O683" s="626"/>
      <c r="P683" s="14"/>
      <c r="Q683" s="14"/>
      <c r="R683" s="14"/>
      <c r="S683" s="14"/>
      <c r="T683" s="14"/>
      <c r="U683" s="14"/>
      <c r="V683" s="112"/>
      <c r="W683" s="2247"/>
      <c r="X683" s="2250"/>
      <c r="Y683" s="2253"/>
      <c r="Z683" s="2265"/>
      <c r="AA683" s="2258"/>
      <c r="AB683" s="2260"/>
      <c r="AC683" s="72">
        <f>IF(M683=M682,0,IF(M683=M681,0,IF(M683=M680,0,1)))</f>
        <v>0</v>
      </c>
      <c r="AD683" s="72" t="s">
        <v>274</v>
      </c>
      <c r="AE683" s="72" t="str">
        <f t="shared" si="41"/>
        <v>?</v>
      </c>
      <c r="AF683" s="434">
        <f t="shared" si="43"/>
        <v>0</v>
      </c>
      <c r="AG683" s="72">
        <f>IF(K683=K682,0,IF(K683=K681,0,IF(K683=K680,0,1)))</f>
        <v>0</v>
      </c>
      <c r="AH683" s="26"/>
    </row>
    <row r="684" spans="1:34" s="196" customFormat="1" ht="15" customHeight="1" thickTop="1" thickBot="1">
      <c r="A684" s="2232"/>
      <c r="B684" s="2235"/>
      <c r="C684" s="2238"/>
      <c r="D684" s="2235"/>
      <c r="E684" s="2235"/>
      <c r="F684" s="2241"/>
      <c r="G684" s="2244"/>
      <c r="H684" s="2261"/>
      <c r="I684" s="2241"/>
      <c r="J684" s="2241"/>
      <c r="K684" s="298"/>
      <c r="L684" s="114"/>
      <c r="M684" s="511"/>
      <c r="N684" s="112"/>
      <c r="O684" s="626"/>
      <c r="P684" s="14"/>
      <c r="Q684" s="14"/>
      <c r="R684" s="14"/>
      <c r="S684" s="14"/>
      <c r="T684" s="14"/>
      <c r="U684" s="14"/>
      <c r="V684" s="112"/>
      <c r="W684" s="2247"/>
      <c r="X684" s="2250"/>
      <c r="Y684" s="2253"/>
      <c r="Z684" s="2265"/>
      <c r="AA684" s="2258"/>
      <c r="AB684" s="2260"/>
      <c r="AC684" s="72">
        <f>IF(M684=M683,0,IF(M684=M682,0,IF(M684=M681,0,IF(M684=M680,0,1))))</f>
        <v>0</v>
      </c>
      <c r="AD684" s="72" t="s">
        <v>274</v>
      </c>
      <c r="AE684" s="72" t="str">
        <f t="shared" si="41"/>
        <v>?</v>
      </c>
      <c r="AF684" s="434">
        <f t="shared" si="43"/>
        <v>0</v>
      </c>
      <c r="AG684" s="72">
        <f>IF(K684=K683,0,IF(K684=K682,0,IF(K684=K681,0,IF(K684=K680,0,1))))</f>
        <v>0</v>
      </c>
      <c r="AH684" s="26"/>
    </row>
    <row r="685" spans="1:34" s="196" customFormat="1" ht="15" customHeight="1" thickTop="1" thickBot="1">
      <c r="A685" s="2232"/>
      <c r="B685" s="2235"/>
      <c r="C685" s="2238"/>
      <c r="D685" s="2235"/>
      <c r="E685" s="2235"/>
      <c r="F685" s="2241"/>
      <c r="G685" s="2244"/>
      <c r="H685" s="2261"/>
      <c r="I685" s="2241"/>
      <c r="J685" s="2241"/>
      <c r="K685" s="298"/>
      <c r="L685" s="114"/>
      <c r="M685" s="511"/>
      <c r="N685" s="112"/>
      <c r="O685" s="626"/>
      <c r="P685" s="14"/>
      <c r="Q685" s="14"/>
      <c r="R685" s="14"/>
      <c r="S685" s="14"/>
      <c r="T685" s="14"/>
      <c r="U685" s="14"/>
      <c r="V685" s="112"/>
      <c r="W685" s="2247"/>
      <c r="X685" s="2250"/>
      <c r="Y685" s="2263" t="str">
        <f>IF(Y680=0,"",IF(Y680&gt;11,"błąd",""))</f>
        <v/>
      </c>
      <c r="Z685" s="2265"/>
      <c r="AA685" s="2258"/>
      <c r="AB685" s="2260"/>
      <c r="AC685" s="72">
        <f>IF(M685=M684,0,IF(M685=M683,0,IF(M685=M682,0,IF(M685=M681,0,IF(M685=M680,0,1)))))</f>
        <v>0</v>
      </c>
      <c r="AD685" s="72" t="s">
        <v>274</v>
      </c>
      <c r="AE685" s="72" t="str">
        <f t="shared" si="41"/>
        <v>?</v>
      </c>
      <c r="AF685" s="434">
        <f t="shared" si="43"/>
        <v>0</v>
      </c>
      <c r="AG685" s="72">
        <f>IF(K685=K684,0,IF(K685=K683,0,IF(K685=K682,0,IF(K685=K681,0,IF(K685=K680,0,1)))))</f>
        <v>0</v>
      </c>
      <c r="AH685" s="26"/>
    </row>
    <row r="686" spans="1:34" s="196" customFormat="1" ht="15" customHeight="1" thickTop="1" thickBot="1">
      <c r="A686" s="2232"/>
      <c r="B686" s="2235"/>
      <c r="C686" s="2238"/>
      <c r="D686" s="2235"/>
      <c r="E686" s="2235"/>
      <c r="F686" s="2241"/>
      <c r="G686" s="2244"/>
      <c r="H686" s="2261"/>
      <c r="I686" s="2241"/>
      <c r="J686" s="2241"/>
      <c r="K686" s="298"/>
      <c r="L686" s="114"/>
      <c r="M686" s="511"/>
      <c r="N686" s="112"/>
      <c r="O686" s="626"/>
      <c r="P686" s="14"/>
      <c r="Q686" s="14"/>
      <c r="R686" s="14"/>
      <c r="S686" s="14"/>
      <c r="T686" s="14"/>
      <c r="U686" s="14"/>
      <c r="V686" s="112"/>
      <c r="W686" s="2247"/>
      <c r="X686" s="2250"/>
      <c r="Y686" s="2263"/>
      <c r="Z686" s="2265"/>
      <c r="AA686" s="2258"/>
      <c r="AB686" s="2260"/>
      <c r="AC686" s="72">
        <f>IF(M686=M685,0,IF(M686=M684,0,IF(M686=M683,0,IF(M686=M682,0,IF(M686=M681,0,IF(M686=M680,0,1))))))</f>
        <v>0</v>
      </c>
      <c r="AD686" s="72" t="s">
        <v>274</v>
      </c>
      <c r="AE686" s="72" t="str">
        <f t="shared" si="41"/>
        <v>?</v>
      </c>
      <c r="AF686" s="434">
        <f t="shared" si="43"/>
        <v>0</v>
      </c>
      <c r="AG686" s="72">
        <f>IF(K686=K685,0,IF(K686=K684,0,IF(K686=K683,0,IF(K686=K682,0,IF(K686=K681,0,IF(K686=K680,0,1))))))</f>
        <v>0</v>
      </c>
      <c r="AH686" s="26"/>
    </row>
    <row r="687" spans="1:34" s="196" customFormat="1" ht="15" customHeight="1" thickTop="1" thickBot="1">
      <c r="A687" s="2233"/>
      <c r="B687" s="2236"/>
      <c r="C687" s="2239"/>
      <c r="D687" s="2236"/>
      <c r="E687" s="2236"/>
      <c r="F687" s="2242"/>
      <c r="G687" s="2245"/>
      <c r="H687" s="2262"/>
      <c r="I687" s="2242"/>
      <c r="J687" s="2242"/>
      <c r="K687" s="294"/>
      <c r="L687" s="114"/>
      <c r="M687" s="510"/>
      <c r="N687" s="110"/>
      <c r="O687" s="110"/>
      <c r="P687" s="15"/>
      <c r="Q687" s="15"/>
      <c r="R687" s="15"/>
      <c r="S687" s="15"/>
      <c r="T687" s="15"/>
      <c r="U687" s="15"/>
      <c r="V687" s="110"/>
      <c r="W687" s="2248"/>
      <c r="X687" s="2251"/>
      <c r="Y687" s="2264"/>
      <c r="Z687" s="2265"/>
      <c r="AA687" s="2259"/>
      <c r="AB687" s="2260"/>
      <c r="AC687" s="72">
        <f>IF(M687=M686,0,IF(M687=M685,0,IF(M687=M684,0,IF(M687=M683,0,IF(M687=M682,0,IF(M687=M681,0,IF(M687=M680,0,1)))))))</f>
        <v>0</v>
      </c>
      <c r="AD687" s="72" t="s">
        <v>274</v>
      </c>
      <c r="AE687" s="72" t="str">
        <f t="shared" si="41"/>
        <v>?</v>
      </c>
      <c r="AF687" s="434">
        <f t="shared" si="43"/>
        <v>0</v>
      </c>
      <c r="AG687" s="72">
        <f>IF(K687=K686,0,IF(K687=K685,0,IF(K687=K684,0,IF(K687=K683,0,IF(K687=K682,0,IF(K687=K681,0,IF(K687=K680,0,1)))))))</f>
        <v>0</v>
      </c>
      <c r="AH687" s="26"/>
    </row>
    <row r="688" spans="1:34" s="196" customFormat="1" ht="15" customHeight="1" thickTop="1" thickBot="1">
      <c r="A688" s="2231"/>
      <c r="B688" s="2234"/>
      <c r="C688" s="2237"/>
      <c r="D688" s="2234"/>
      <c r="E688" s="2234"/>
      <c r="F688" s="2240"/>
      <c r="G688" s="2243"/>
      <c r="H688" s="1762" t="s">
        <v>755</v>
      </c>
      <c r="I688" s="2240"/>
      <c r="J688" s="2240"/>
      <c r="K688" s="295"/>
      <c r="L688" s="408"/>
      <c r="M688" s="508"/>
      <c r="N688" s="111"/>
      <c r="O688" s="111"/>
      <c r="P688" s="16"/>
      <c r="Q688" s="16"/>
      <c r="R688" s="16"/>
      <c r="S688" s="16"/>
      <c r="T688" s="16"/>
      <c r="U688" s="16"/>
      <c r="V688" s="111"/>
      <c r="W688" s="2246">
        <f>SUM(P688:V695)</f>
        <v>0</v>
      </c>
      <c r="X688" s="2249"/>
      <c r="Y688" s="2252">
        <f>IF((W688-X688)&gt;=0,W688-X688,0)</f>
        <v>0</v>
      </c>
      <c r="Z688" s="2265">
        <f>IF(W688&lt;X688,W688,X688)/IF(X688=0,1,X688)</f>
        <v>0</v>
      </c>
      <c r="AA688" s="2257" t="str">
        <f>IF(Z688=1,"pe",IF(Z688&gt;0,"ne",""))</f>
        <v/>
      </c>
      <c r="AB688" s="2260"/>
      <c r="AC688" s="72">
        <v>1</v>
      </c>
      <c r="AD688" s="72" t="s">
        <v>274</v>
      </c>
      <c r="AE688" s="72" t="str">
        <f t="shared" si="41"/>
        <v>?</v>
      </c>
      <c r="AF688" s="434">
        <f>$C688</f>
        <v>0</v>
      </c>
      <c r="AG688" s="26">
        <v>1</v>
      </c>
      <c r="AH688" s="26"/>
    </row>
    <row r="689" spans="1:34" s="196" customFormat="1" ht="15" customHeight="1" thickTop="1" thickBot="1">
      <c r="A689" s="2266"/>
      <c r="B689" s="2235"/>
      <c r="C689" s="2238"/>
      <c r="D689" s="2235"/>
      <c r="E689" s="2235"/>
      <c r="F689" s="2241"/>
      <c r="G689" s="2244"/>
      <c r="H689" s="2261"/>
      <c r="I689" s="2241"/>
      <c r="J689" s="2241"/>
      <c r="K689" s="298"/>
      <c r="L689" s="114"/>
      <c r="M689" s="511"/>
      <c r="N689" s="112"/>
      <c r="O689" s="626"/>
      <c r="P689" s="14"/>
      <c r="Q689" s="14"/>
      <c r="R689" s="14"/>
      <c r="S689" s="14"/>
      <c r="T689" s="14"/>
      <c r="U689" s="14"/>
      <c r="V689" s="112"/>
      <c r="W689" s="2247"/>
      <c r="X689" s="2250"/>
      <c r="Y689" s="2253"/>
      <c r="Z689" s="2265"/>
      <c r="AA689" s="2258"/>
      <c r="AB689" s="2260"/>
      <c r="AC689" s="72">
        <f>IF(M689=M688,0,1)</f>
        <v>0</v>
      </c>
      <c r="AD689" s="72" t="s">
        <v>274</v>
      </c>
      <c r="AE689" s="72" t="str">
        <f t="shared" si="41"/>
        <v>?</v>
      </c>
      <c r="AF689" s="434">
        <f>AF688</f>
        <v>0</v>
      </c>
      <c r="AG689" s="72">
        <f>IF(K689=K688,0,1)</f>
        <v>0</v>
      </c>
      <c r="AH689" s="26"/>
    </row>
    <row r="690" spans="1:34" s="196" customFormat="1" ht="15" customHeight="1" thickTop="1" thickBot="1">
      <c r="A690" s="2266"/>
      <c r="B690" s="2235"/>
      <c r="C690" s="2238"/>
      <c r="D690" s="2235"/>
      <c r="E690" s="2235"/>
      <c r="F690" s="2241"/>
      <c r="G690" s="2244"/>
      <c r="H690" s="2261"/>
      <c r="I690" s="2241"/>
      <c r="J690" s="2241"/>
      <c r="K690" s="298"/>
      <c r="L690" s="114"/>
      <c r="M690" s="511"/>
      <c r="N690" s="112"/>
      <c r="O690" s="626"/>
      <c r="P690" s="1254"/>
      <c r="Q690" s="14"/>
      <c r="R690" s="14"/>
      <c r="S690" s="14"/>
      <c r="T690" s="14"/>
      <c r="U690" s="14"/>
      <c r="V690" s="112"/>
      <c r="W690" s="2247"/>
      <c r="X690" s="2250"/>
      <c r="Y690" s="2253"/>
      <c r="Z690" s="2265"/>
      <c r="AA690" s="2258"/>
      <c r="AB690" s="2260"/>
      <c r="AC690" s="72">
        <f>IF(M690=M689,0,IF(M690=M688,0,1))</f>
        <v>0</v>
      </c>
      <c r="AD690" s="72" t="s">
        <v>274</v>
      </c>
      <c r="AE690" s="72" t="str">
        <f t="shared" si="41"/>
        <v>?</v>
      </c>
      <c r="AF690" s="434">
        <f t="shared" si="42"/>
        <v>0</v>
      </c>
      <c r="AG690" s="72">
        <f>IF(K690=K689,0,IF(K690=K688,0,1))</f>
        <v>0</v>
      </c>
      <c r="AH690" s="26"/>
    </row>
    <row r="691" spans="1:34" s="196" customFormat="1" ht="15" customHeight="1" thickTop="1" thickBot="1">
      <c r="A691" s="2266"/>
      <c r="B691" s="2235"/>
      <c r="C691" s="2238"/>
      <c r="D691" s="2235"/>
      <c r="E691" s="2235"/>
      <c r="F691" s="2241"/>
      <c r="G691" s="2244"/>
      <c r="H691" s="2261"/>
      <c r="I691" s="2241"/>
      <c r="J691" s="2241"/>
      <c r="K691" s="298"/>
      <c r="L691" s="114"/>
      <c r="M691" s="511"/>
      <c r="N691" s="112"/>
      <c r="O691" s="626"/>
      <c r="P691" s="14"/>
      <c r="Q691" s="14"/>
      <c r="R691" s="14"/>
      <c r="S691" s="14"/>
      <c r="T691" s="14"/>
      <c r="U691" s="14"/>
      <c r="V691" s="112"/>
      <c r="W691" s="2247"/>
      <c r="X691" s="2250"/>
      <c r="Y691" s="2253"/>
      <c r="Z691" s="2265"/>
      <c r="AA691" s="2258"/>
      <c r="AB691" s="2260"/>
      <c r="AC691" s="72">
        <f>IF(M691=M690,0,IF(M691=M689,0,IF(M691=M688,0,1)))</f>
        <v>0</v>
      </c>
      <c r="AD691" s="72" t="s">
        <v>274</v>
      </c>
      <c r="AE691" s="72" t="str">
        <f t="shared" si="41"/>
        <v>?</v>
      </c>
      <c r="AF691" s="434">
        <f t="shared" si="42"/>
        <v>0</v>
      </c>
      <c r="AG691" s="72">
        <f>IF(K691=K690,0,IF(K691=K689,0,IF(K691=K688,0,1)))</f>
        <v>0</v>
      </c>
      <c r="AH691" s="26"/>
    </row>
    <row r="692" spans="1:34" s="196" customFormat="1" ht="15" customHeight="1" thickTop="1" thickBot="1">
      <c r="A692" s="2266"/>
      <c r="B692" s="2235"/>
      <c r="C692" s="2238"/>
      <c r="D692" s="2235"/>
      <c r="E692" s="2235"/>
      <c r="F692" s="2241"/>
      <c r="G692" s="2244"/>
      <c r="H692" s="2261"/>
      <c r="I692" s="2241"/>
      <c r="J692" s="2241"/>
      <c r="K692" s="298"/>
      <c r="L692" s="114"/>
      <c r="M692" s="511"/>
      <c r="N692" s="112"/>
      <c r="O692" s="626"/>
      <c r="P692" s="14"/>
      <c r="Q692" s="14"/>
      <c r="R692" s="14"/>
      <c r="S692" s="14"/>
      <c r="T692" s="14"/>
      <c r="U692" s="14"/>
      <c r="V692" s="112"/>
      <c r="W692" s="2247"/>
      <c r="X692" s="2250"/>
      <c r="Y692" s="2253"/>
      <c r="Z692" s="2265"/>
      <c r="AA692" s="2258"/>
      <c r="AB692" s="2260"/>
      <c r="AC692" s="72">
        <f>IF(M692=M691,0,IF(M692=M690,0,IF(M692=M689,0,IF(M692=M688,0,1))))</f>
        <v>0</v>
      </c>
      <c r="AD692" s="72" t="s">
        <v>274</v>
      </c>
      <c r="AE692" s="72" t="str">
        <f t="shared" si="41"/>
        <v>?</v>
      </c>
      <c r="AF692" s="434">
        <f t="shared" si="42"/>
        <v>0</v>
      </c>
      <c r="AG692" s="72">
        <f>IF(K692=K691,0,IF(K692=K690,0,IF(K692=K689,0,IF(K692=K688,0,1))))</f>
        <v>0</v>
      </c>
      <c r="AH692" s="26"/>
    </row>
    <row r="693" spans="1:34" s="196" customFormat="1" ht="15" customHeight="1" thickTop="1" thickBot="1">
      <c r="A693" s="2266"/>
      <c r="B693" s="2235"/>
      <c r="C693" s="2238"/>
      <c r="D693" s="2235"/>
      <c r="E693" s="2235"/>
      <c r="F693" s="2241"/>
      <c r="G693" s="2244"/>
      <c r="H693" s="2261"/>
      <c r="I693" s="2241"/>
      <c r="J693" s="2241"/>
      <c r="K693" s="298"/>
      <c r="L693" s="114"/>
      <c r="M693" s="511"/>
      <c r="N693" s="112"/>
      <c r="O693" s="626"/>
      <c r="P693" s="14"/>
      <c r="Q693" s="14"/>
      <c r="R693" s="14"/>
      <c r="S693" s="14"/>
      <c r="T693" s="14"/>
      <c r="U693" s="14"/>
      <c r="V693" s="112"/>
      <c r="W693" s="2247"/>
      <c r="X693" s="2250"/>
      <c r="Y693" s="2263" t="str">
        <f>IF(Y688=0,"",IF(Y688&gt;11,"błąd",""))</f>
        <v/>
      </c>
      <c r="Z693" s="2265"/>
      <c r="AA693" s="2258"/>
      <c r="AB693" s="2260"/>
      <c r="AC693" s="72">
        <f>IF(M693=M692,0,IF(M693=M691,0,IF(M693=M690,0,IF(M693=M689,0,IF(M693=M688,0,1)))))</f>
        <v>0</v>
      </c>
      <c r="AD693" s="72" t="s">
        <v>274</v>
      </c>
      <c r="AE693" s="72" t="str">
        <f t="shared" si="41"/>
        <v>?</v>
      </c>
      <c r="AF693" s="434">
        <f t="shared" si="42"/>
        <v>0</v>
      </c>
      <c r="AG693" s="72">
        <f>IF(K693=K692,0,IF(K693=K691,0,IF(K693=K690,0,IF(K693=K689,0,IF(K693=K688,0,1)))))</f>
        <v>0</v>
      </c>
      <c r="AH693" s="26"/>
    </row>
    <row r="694" spans="1:34" s="196" customFormat="1" ht="15" customHeight="1" thickTop="1" thickBot="1">
      <c r="A694" s="2266"/>
      <c r="B694" s="2235"/>
      <c r="C694" s="2238"/>
      <c r="D694" s="2235"/>
      <c r="E694" s="2235"/>
      <c r="F694" s="2241"/>
      <c r="G694" s="2244"/>
      <c r="H694" s="2261"/>
      <c r="I694" s="2241"/>
      <c r="J694" s="2241"/>
      <c r="K694" s="298"/>
      <c r="L694" s="114"/>
      <c r="M694" s="511"/>
      <c r="N694" s="112"/>
      <c r="O694" s="626"/>
      <c r="P694" s="14"/>
      <c r="Q694" s="14"/>
      <c r="R694" s="14"/>
      <c r="S694" s="14"/>
      <c r="T694" s="14"/>
      <c r="U694" s="14"/>
      <c r="V694" s="112"/>
      <c r="W694" s="2247"/>
      <c r="X694" s="2250"/>
      <c r="Y694" s="2263"/>
      <c r="Z694" s="2265"/>
      <c r="AA694" s="2258"/>
      <c r="AB694" s="2260"/>
      <c r="AC694" s="72">
        <f>IF(M694=M693,0,IF(M694=M692,0,IF(M694=M691,0,IF(M694=M690,0,IF(M694=M689,0,IF(M694=M688,0,1))))))</f>
        <v>0</v>
      </c>
      <c r="AD694" s="72" t="s">
        <v>274</v>
      </c>
      <c r="AE694" s="72" t="str">
        <f t="shared" si="41"/>
        <v>?</v>
      </c>
      <c r="AF694" s="434">
        <f t="shared" si="42"/>
        <v>0</v>
      </c>
      <c r="AG694" s="72">
        <f>IF(K694=K693,0,IF(K694=K692,0,IF(K694=K691,0,IF(K694=K690,0,IF(K694=K689,0,IF(K694=K688,0,1))))))</f>
        <v>0</v>
      </c>
      <c r="AH694" s="26"/>
    </row>
    <row r="695" spans="1:34" s="196" customFormat="1" ht="15" customHeight="1" thickTop="1" thickBot="1">
      <c r="A695" s="2267"/>
      <c r="B695" s="2236"/>
      <c r="C695" s="2239"/>
      <c r="D695" s="2236"/>
      <c r="E695" s="2236"/>
      <c r="F695" s="2242"/>
      <c r="G695" s="2245"/>
      <c r="H695" s="2262"/>
      <c r="I695" s="2242"/>
      <c r="J695" s="2242"/>
      <c r="K695" s="294"/>
      <c r="L695" s="114"/>
      <c r="M695" s="510"/>
      <c r="N695" s="110"/>
      <c r="O695" s="110"/>
      <c r="P695" s="15"/>
      <c r="Q695" s="15"/>
      <c r="R695" s="15"/>
      <c r="S695" s="15"/>
      <c r="T695" s="15"/>
      <c r="U695" s="15"/>
      <c r="V695" s="110"/>
      <c r="W695" s="2248"/>
      <c r="X695" s="2251"/>
      <c r="Y695" s="2264"/>
      <c r="Z695" s="2265"/>
      <c r="AA695" s="2259"/>
      <c r="AB695" s="2260"/>
      <c r="AC695" s="72">
        <f>IF(M695=M694,0,IF(M695=M693,0,IF(M695=M692,0,IF(M695=M691,0,IF(M695=M690,0,IF(M695=M689,0,IF(M695=M688,0,1)))))))</f>
        <v>0</v>
      </c>
      <c r="AD695" s="72" t="s">
        <v>274</v>
      </c>
      <c r="AE695" s="72" t="str">
        <f t="shared" si="41"/>
        <v>?</v>
      </c>
      <c r="AF695" s="434">
        <f t="shared" si="42"/>
        <v>0</v>
      </c>
      <c r="AG695" s="72">
        <f>IF(K695=K694,0,IF(K695=K693,0,IF(K695=K692,0,IF(K695=K691,0,IF(K695=K690,0,IF(K695=K689,0,IF(K695=K688,0,1)))))))</f>
        <v>0</v>
      </c>
      <c r="AH695" s="26"/>
    </row>
    <row r="696" spans="1:34" s="196" customFormat="1" ht="15" customHeight="1" thickTop="1" thickBot="1">
      <c r="A696" s="2231"/>
      <c r="B696" s="2234"/>
      <c r="C696" s="2237"/>
      <c r="D696" s="2234"/>
      <c r="E696" s="2234"/>
      <c r="F696" s="2240"/>
      <c r="G696" s="2243"/>
      <c r="H696" s="1762" t="s">
        <v>755</v>
      </c>
      <c r="I696" s="2240"/>
      <c r="J696" s="2240"/>
      <c r="K696" s="295"/>
      <c r="L696" s="408"/>
      <c r="M696" s="508"/>
      <c r="N696" s="111"/>
      <c r="O696" s="111"/>
      <c r="P696" s="16"/>
      <c r="Q696" s="16"/>
      <c r="R696" s="16"/>
      <c r="S696" s="16"/>
      <c r="T696" s="16"/>
      <c r="U696" s="16"/>
      <c r="V696" s="111"/>
      <c r="W696" s="2246">
        <f>SUM(P696:V703)</f>
        <v>0</v>
      </c>
      <c r="X696" s="2249"/>
      <c r="Y696" s="2252">
        <f>IF((W696-X696)&gt;=0,W696-X696,0)</f>
        <v>0</v>
      </c>
      <c r="Z696" s="2265">
        <f>IF(W696&lt;X696,W696,X696)/IF(X696=0,1,X696)</f>
        <v>0</v>
      </c>
      <c r="AA696" s="2257" t="str">
        <f>IF(Z696=1,"pe",IF(Z696&gt;0,"ne",""))</f>
        <v/>
      </c>
      <c r="AB696" s="2260"/>
      <c r="AC696" s="72">
        <v>1</v>
      </c>
      <c r="AD696" s="72" t="s">
        <v>274</v>
      </c>
      <c r="AE696" s="72" t="str">
        <f t="shared" si="38"/>
        <v>?</v>
      </c>
      <c r="AF696" s="434">
        <f>$C696</f>
        <v>0</v>
      </c>
      <c r="AG696" s="26">
        <v>1</v>
      </c>
      <c r="AH696" s="26"/>
    </row>
    <row r="697" spans="1:34" s="196" customFormat="1" ht="15" customHeight="1" thickTop="1" thickBot="1">
      <c r="A697" s="2232"/>
      <c r="B697" s="2235"/>
      <c r="C697" s="2238"/>
      <c r="D697" s="2235"/>
      <c r="E697" s="2235"/>
      <c r="F697" s="2241"/>
      <c r="G697" s="2244"/>
      <c r="H697" s="2261"/>
      <c r="I697" s="2241"/>
      <c r="J697" s="2241"/>
      <c r="K697" s="298"/>
      <c r="L697" s="114"/>
      <c r="M697" s="511"/>
      <c r="N697" s="112"/>
      <c r="O697" s="626"/>
      <c r="P697" s="14"/>
      <c r="Q697" s="14"/>
      <c r="R697" s="14"/>
      <c r="S697" s="14"/>
      <c r="T697" s="14"/>
      <c r="U697" s="14"/>
      <c r="V697" s="112"/>
      <c r="W697" s="2247"/>
      <c r="X697" s="2250"/>
      <c r="Y697" s="2253"/>
      <c r="Z697" s="2265"/>
      <c r="AA697" s="2258"/>
      <c r="AB697" s="2260"/>
      <c r="AC697" s="72">
        <f>IF(M697=M696,0,1)</f>
        <v>0</v>
      </c>
      <c r="AD697" s="72" t="s">
        <v>274</v>
      </c>
      <c r="AE697" s="72" t="str">
        <f t="shared" si="38"/>
        <v>?</v>
      </c>
      <c r="AF697" s="434">
        <f t="shared" ref="AF697:AF711" si="44">AF696</f>
        <v>0</v>
      </c>
      <c r="AG697" s="72">
        <f>IF(K697=K696,0,1)</f>
        <v>0</v>
      </c>
      <c r="AH697" s="26"/>
    </row>
    <row r="698" spans="1:34" s="196" customFormat="1" ht="15" customHeight="1" thickTop="1" thickBot="1">
      <c r="A698" s="2232"/>
      <c r="B698" s="2235"/>
      <c r="C698" s="2238"/>
      <c r="D698" s="2235"/>
      <c r="E698" s="2235"/>
      <c r="F698" s="2241"/>
      <c r="G698" s="2244"/>
      <c r="H698" s="2261"/>
      <c r="I698" s="2241"/>
      <c r="J698" s="2241"/>
      <c r="K698" s="298"/>
      <c r="L698" s="114"/>
      <c r="M698" s="511"/>
      <c r="N698" s="112"/>
      <c r="O698" s="626"/>
      <c r="P698" s="14"/>
      <c r="Q698" s="14"/>
      <c r="R698" s="14"/>
      <c r="S698" s="14"/>
      <c r="T698" s="14"/>
      <c r="U698" s="14"/>
      <c r="V698" s="112"/>
      <c r="W698" s="2247"/>
      <c r="X698" s="2250"/>
      <c r="Y698" s="2253"/>
      <c r="Z698" s="2265"/>
      <c r="AA698" s="2258"/>
      <c r="AB698" s="2260"/>
      <c r="AC698" s="72">
        <f>IF(M698=M697,0,IF(M698=M696,0,1))</f>
        <v>0</v>
      </c>
      <c r="AD698" s="72" t="s">
        <v>274</v>
      </c>
      <c r="AE698" s="72" t="str">
        <f t="shared" si="38"/>
        <v>?</v>
      </c>
      <c r="AF698" s="434">
        <f t="shared" si="44"/>
        <v>0</v>
      </c>
      <c r="AG698" s="72">
        <f>IF(K698=K697,0,IF(K698=K696,0,1))</f>
        <v>0</v>
      </c>
      <c r="AH698" s="26"/>
    </row>
    <row r="699" spans="1:34" s="196" customFormat="1" ht="15" customHeight="1" thickTop="1" thickBot="1">
      <c r="A699" s="2232"/>
      <c r="B699" s="2235"/>
      <c r="C699" s="2238"/>
      <c r="D699" s="2235"/>
      <c r="E699" s="2235"/>
      <c r="F699" s="2241"/>
      <c r="G699" s="2244"/>
      <c r="H699" s="2261"/>
      <c r="I699" s="2241"/>
      <c r="J699" s="2241"/>
      <c r="K699" s="298"/>
      <c r="L699" s="114"/>
      <c r="M699" s="511"/>
      <c r="N699" s="112"/>
      <c r="O699" s="626"/>
      <c r="P699" s="14"/>
      <c r="Q699" s="14"/>
      <c r="R699" s="14"/>
      <c r="S699" s="14"/>
      <c r="T699" s="14"/>
      <c r="U699" s="14"/>
      <c r="V699" s="112"/>
      <c r="W699" s="2247"/>
      <c r="X699" s="2250"/>
      <c r="Y699" s="2253"/>
      <c r="Z699" s="2265"/>
      <c r="AA699" s="2258"/>
      <c r="AB699" s="2260"/>
      <c r="AC699" s="72">
        <f>IF(M699=M698,0,IF(M699=M697,0,IF(M699=M696,0,1)))</f>
        <v>0</v>
      </c>
      <c r="AD699" s="72" t="s">
        <v>274</v>
      </c>
      <c r="AE699" s="72" t="str">
        <f t="shared" si="38"/>
        <v>?</v>
      </c>
      <c r="AF699" s="434">
        <f t="shared" si="44"/>
        <v>0</v>
      </c>
      <c r="AG699" s="72">
        <f>IF(K699=K698,0,IF(K699=K697,0,IF(K699=K696,0,1)))</f>
        <v>0</v>
      </c>
      <c r="AH699" s="26"/>
    </row>
    <row r="700" spans="1:34" s="196" customFormat="1" ht="15" customHeight="1" thickTop="1" thickBot="1">
      <c r="A700" s="2232"/>
      <c r="B700" s="2235"/>
      <c r="C700" s="2238"/>
      <c r="D700" s="2235"/>
      <c r="E700" s="2235"/>
      <c r="F700" s="2241"/>
      <c r="G700" s="2244"/>
      <c r="H700" s="2261"/>
      <c r="I700" s="2241"/>
      <c r="J700" s="2241"/>
      <c r="K700" s="298"/>
      <c r="L700" s="114"/>
      <c r="M700" s="511"/>
      <c r="N700" s="112"/>
      <c r="O700" s="626"/>
      <c r="P700" s="14"/>
      <c r="Q700" s="14"/>
      <c r="R700" s="14"/>
      <c r="S700" s="14"/>
      <c r="T700" s="14"/>
      <c r="U700" s="14"/>
      <c r="V700" s="112"/>
      <c r="W700" s="2247"/>
      <c r="X700" s="2250"/>
      <c r="Y700" s="2253"/>
      <c r="Z700" s="2265"/>
      <c r="AA700" s="2258"/>
      <c r="AB700" s="2260"/>
      <c r="AC700" s="72">
        <f>IF(M700=M699,0,IF(M700=M698,0,IF(M700=M697,0,IF(M700=M696,0,1))))</f>
        <v>0</v>
      </c>
      <c r="AD700" s="72" t="s">
        <v>274</v>
      </c>
      <c r="AE700" s="72" t="str">
        <f t="shared" si="38"/>
        <v>?</v>
      </c>
      <c r="AF700" s="434">
        <f t="shared" si="44"/>
        <v>0</v>
      </c>
      <c r="AG700" s="72">
        <f>IF(K700=K699,0,IF(K700=K698,0,IF(K700=K697,0,IF(K700=K696,0,1))))</f>
        <v>0</v>
      </c>
      <c r="AH700" s="26"/>
    </row>
    <row r="701" spans="1:34" s="196" customFormat="1" ht="15" customHeight="1" thickTop="1" thickBot="1">
      <c r="A701" s="2232"/>
      <c r="B701" s="2235"/>
      <c r="C701" s="2238"/>
      <c r="D701" s="2235"/>
      <c r="E701" s="2235"/>
      <c r="F701" s="2241"/>
      <c r="G701" s="2244"/>
      <c r="H701" s="2261"/>
      <c r="I701" s="2241"/>
      <c r="J701" s="2241"/>
      <c r="K701" s="298"/>
      <c r="L701" s="114"/>
      <c r="M701" s="511"/>
      <c r="N701" s="112"/>
      <c r="O701" s="626"/>
      <c r="P701" s="14"/>
      <c r="Q701" s="14"/>
      <c r="R701" s="14"/>
      <c r="S701" s="14"/>
      <c r="T701" s="14"/>
      <c r="U701" s="14"/>
      <c r="V701" s="112"/>
      <c r="W701" s="2247"/>
      <c r="X701" s="2250"/>
      <c r="Y701" s="2263" t="str">
        <f>IF(Y696=0,"",IF(Y696&gt;11,"błąd",""))</f>
        <v/>
      </c>
      <c r="Z701" s="2265"/>
      <c r="AA701" s="2258"/>
      <c r="AB701" s="2260"/>
      <c r="AC701" s="72">
        <f>IF(M701=M700,0,IF(M701=M699,0,IF(M701=M698,0,IF(M701=M697,0,IF(M701=M696,0,1)))))</f>
        <v>0</v>
      </c>
      <c r="AD701" s="72" t="s">
        <v>274</v>
      </c>
      <c r="AE701" s="72" t="str">
        <f t="shared" si="38"/>
        <v>?</v>
      </c>
      <c r="AF701" s="434">
        <f t="shared" si="44"/>
        <v>0</v>
      </c>
      <c r="AG701" s="72">
        <f>IF(K701=K700,0,IF(K701=K699,0,IF(K701=K698,0,IF(K701=K697,0,IF(K701=K696,0,1)))))</f>
        <v>0</v>
      </c>
      <c r="AH701" s="26"/>
    </row>
    <row r="702" spans="1:34" s="196" customFormat="1" ht="15" customHeight="1" thickTop="1" thickBot="1">
      <c r="A702" s="2232"/>
      <c r="B702" s="2235"/>
      <c r="C702" s="2238"/>
      <c r="D702" s="2235"/>
      <c r="E702" s="2235"/>
      <c r="F702" s="2241"/>
      <c r="G702" s="2244"/>
      <c r="H702" s="2261"/>
      <c r="I702" s="2241"/>
      <c r="J702" s="2241"/>
      <c r="K702" s="298"/>
      <c r="L702" s="114"/>
      <c r="M702" s="511"/>
      <c r="N702" s="112"/>
      <c r="O702" s="626"/>
      <c r="P702" s="14"/>
      <c r="Q702" s="14"/>
      <c r="R702" s="14"/>
      <c r="S702" s="14"/>
      <c r="T702" s="14"/>
      <c r="U702" s="14"/>
      <c r="V702" s="112"/>
      <c r="W702" s="2247"/>
      <c r="X702" s="2250"/>
      <c r="Y702" s="2263"/>
      <c r="Z702" s="2265"/>
      <c r="AA702" s="2258"/>
      <c r="AB702" s="2260"/>
      <c r="AC702" s="72">
        <f>IF(M702=M701,0,IF(M702=M700,0,IF(M702=M699,0,IF(M702=M698,0,IF(M702=M697,0,IF(M702=M696,0,1))))))</f>
        <v>0</v>
      </c>
      <c r="AD702" s="72" t="s">
        <v>274</v>
      </c>
      <c r="AE702" s="72" t="str">
        <f t="shared" si="38"/>
        <v>?</v>
      </c>
      <c r="AF702" s="434">
        <f t="shared" si="44"/>
        <v>0</v>
      </c>
      <c r="AG702" s="72">
        <f>IF(K702=K701,0,IF(K702=K700,0,IF(K702=K699,0,IF(K702=K698,0,IF(K702=K697,0,IF(K702=K696,0,1))))))</f>
        <v>0</v>
      </c>
      <c r="AH702" s="26"/>
    </row>
    <row r="703" spans="1:34" s="196" customFormat="1" ht="15" customHeight="1" thickTop="1" thickBot="1">
      <c r="A703" s="2233"/>
      <c r="B703" s="2236"/>
      <c r="C703" s="2239"/>
      <c r="D703" s="2236"/>
      <c r="E703" s="2236"/>
      <c r="F703" s="2242"/>
      <c r="G703" s="2245"/>
      <c r="H703" s="2262"/>
      <c r="I703" s="2242"/>
      <c r="J703" s="2242"/>
      <c r="K703" s="294"/>
      <c r="L703" s="114"/>
      <c r="M703" s="510"/>
      <c r="N703" s="110"/>
      <c r="O703" s="110"/>
      <c r="P703" s="15"/>
      <c r="Q703" s="15"/>
      <c r="R703" s="15"/>
      <c r="S703" s="15"/>
      <c r="T703" s="15"/>
      <c r="U703" s="15"/>
      <c r="V703" s="110"/>
      <c r="W703" s="2248"/>
      <c r="X703" s="2251"/>
      <c r="Y703" s="2264"/>
      <c r="Z703" s="2265"/>
      <c r="AA703" s="2259"/>
      <c r="AB703" s="2260"/>
      <c r="AC703" s="72">
        <f>IF(M703=M702,0,IF(M703=M701,0,IF(M703=M700,0,IF(M703=M699,0,IF(M703=M698,0,IF(M703=M697,0,IF(M703=M696,0,1)))))))</f>
        <v>0</v>
      </c>
      <c r="AD703" s="72" t="s">
        <v>274</v>
      </c>
      <c r="AE703" s="72" t="str">
        <f t="shared" si="38"/>
        <v>?</v>
      </c>
      <c r="AF703" s="434">
        <f t="shared" si="44"/>
        <v>0</v>
      </c>
      <c r="AG703" s="72">
        <f>IF(K703=K702,0,IF(K703=K701,0,IF(K703=K700,0,IF(K703=K699,0,IF(K703=K698,0,IF(K703=K697,0,IF(K703=K696,0,1)))))))</f>
        <v>0</v>
      </c>
      <c r="AH703" s="26"/>
    </row>
    <row r="704" spans="1:34" s="196" customFormat="1" ht="15" customHeight="1" thickTop="1" thickBot="1">
      <c r="A704" s="2231"/>
      <c r="B704" s="2234"/>
      <c r="C704" s="2237"/>
      <c r="D704" s="2234"/>
      <c r="E704" s="2234"/>
      <c r="F704" s="2240"/>
      <c r="G704" s="2243"/>
      <c r="H704" s="1762" t="s">
        <v>755</v>
      </c>
      <c r="I704" s="2240"/>
      <c r="J704" s="2240"/>
      <c r="K704" s="295"/>
      <c r="L704" s="408"/>
      <c r="M704" s="508"/>
      <c r="N704" s="111"/>
      <c r="O704" s="111"/>
      <c r="P704" s="16"/>
      <c r="Q704" s="16"/>
      <c r="R704" s="16"/>
      <c r="S704" s="16"/>
      <c r="T704" s="16"/>
      <c r="U704" s="16"/>
      <c r="V704" s="111"/>
      <c r="W704" s="2246">
        <f>SUM(P704:V711)</f>
        <v>0</v>
      </c>
      <c r="X704" s="2249"/>
      <c r="Y704" s="2252">
        <f>IF((W704-X704)&gt;=0,W704-X704,0)</f>
        <v>0</v>
      </c>
      <c r="Z704" s="2254">
        <f>IF(W704&lt;X704,W704,X704)/IF(X704=0,1,X704)</f>
        <v>0</v>
      </c>
      <c r="AA704" s="2257" t="str">
        <f>IF(Z704=1,"pe",IF(Z704&gt;0,"ne",""))</f>
        <v/>
      </c>
      <c r="AB704" s="2260"/>
      <c r="AC704" s="72">
        <v>1</v>
      </c>
      <c r="AD704" s="72" t="s">
        <v>274</v>
      </c>
      <c r="AE704" s="72" t="str">
        <f t="shared" si="38"/>
        <v>?</v>
      </c>
      <c r="AF704" s="434">
        <f>$C704</f>
        <v>0</v>
      </c>
      <c r="AG704" s="26">
        <v>1</v>
      </c>
      <c r="AH704" s="26"/>
    </row>
    <row r="705" spans="1:34" s="196" customFormat="1" ht="15" customHeight="1" thickTop="1" thickBot="1">
      <c r="A705" s="2232"/>
      <c r="B705" s="2235"/>
      <c r="C705" s="2238"/>
      <c r="D705" s="2235"/>
      <c r="E705" s="2235"/>
      <c r="F705" s="2241"/>
      <c r="G705" s="2244"/>
      <c r="H705" s="2261"/>
      <c r="I705" s="2241"/>
      <c r="J705" s="2241"/>
      <c r="K705" s="298"/>
      <c r="L705" s="114"/>
      <c r="M705" s="511"/>
      <c r="N705" s="112"/>
      <c r="O705" s="626"/>
      <c r="P705" s="14"/>
      <c r="Q705" s="14"/>
      <c r="R705" s="14"/>
      <c r="S705" s="14"/>
      <c r="T705" s="14"/>
      <c r="U705" s="14"/>
      <c r="V705" s="112"/>
      <c r="W705" s="2247"/>
      <c r="X705" s="2250"/>
      <c r="Y705" s="2253"/>
      <c r="Z705" s="2255"/>
      <c r="AA705" s="2258"/>
      <c r="AB705" s="2260"/>
      <c r="AC705" s="72">
        <f>IF(M705=M704,0,1)</f>
        <v>0</v>
      </c>
      <c r="AD705" s="72" t="s">
        <v>274</v>
      </c>
      <c r="AE705" s="72" t="str">
        <f t="shared" si="38"/>
        <v>?</v>
      </c>
      <c r="AF705" s="434">
        <f>AF704</f>
        <v>0</v>
      </c>
      <c r="AG705" s="72">
        <f>IF(K705=K704,0,1)</f>
        <v>0</v>
      </c>
      <c r="AH705" s="26"/>
    </row>
    <row r="706" spans="1:34" s="196" customFormat="1" ht="15" customHeight="1" thickTop="1" thickBot="1">
      <c r="A706" s="2232"/>
      <c r="B706" s="2235"/>
      <c r="C706" s="2238"/>
      <c r="D706" s="2235"/>
      <c r="E706" s="2235"/>
      <c r="F706" s="2241"/>
      <c r="G706" s="2244"/>
      <c r="H706" s="2261"/>
      <c r="I706" s="2241"/>
      <c r="J706" s="2241"/>
      <c r="K706" s="298"/>
      <c r="L706" s="114"/>
      <c r="M706" s="511"/>
      <c r="N706" s="112"/>
      <c r="O706" s="626"/>
      <c r="P706" s="14"/>
      <c r="Q706" s="14"/>
      <c r="R706" s="14"/>
      <c r="S706" s="14"/>
      <c r="T706" s="14"/>
      <c r="U706" s="14"/>
      <c r="V706" s="112"/>
      <c r="W706" s="2247"/>
      <c r="X706" s="2250"/>
      <c r="Y706" s="2253"/>
      <c r="Z706" s="2255"/>
      <c r="AA706" s="2258"/>
      <c r="AB706" s="2260"/>
      <c r="AC706" s="72">
        <f>IF(M706=M705,0,IF(M706=M704,0,1))</f>
        <v>0</v>
      </c>
      <c r="AD706" s="72" t="s">
        <v>274</v>
      </c>
      <c r="AE706" s="72" t="str">
        <f t="shared" si="38"/>
        <v>?</v>
      </c>
      <c r="AF706" s="434">
        <f t="shared" si="44"/>
        <v>0</v>
      </c>
      <c r="AG706" s="72">
        <f>IF(K706=K705,0,IF(K706=K704,0,1))</f>
        <v>0</v>
      </c>
      <c r="AH706" s="26"/>
    </row>
    <row r="707" spans="1:34" s="196" customFormat="1" ht="15" customHeight="1" thickTop="1" thickBot="1">
      <c r="A707" s="2232"/>
      <c r="B707" s="2235"/>
      <c r="C707" s="2238"/>
      <c r="D707" s="2235"/>
      <c r="E707" s="2235"/>
      <c r="F707" s="2241"/>
      <c r="G707" s="2244"/>
      <c r="H707" s="2261"/>
      <c r="I707" s="2241"/>
      <c r="J707" s="2241"/>
      <c r="K707" s="298"/>
      <c r="L707" s="114"/>
      <c r="M707" s="511"/>
      <c r="N707" s="112"/>
      <c r="O707" s="626"/>
      <c r="P707" s="14"/>
      <c r="Q707" s="14"/>
      <c r="R707" s="14"/>
      <c r="S707" s="14"/>
      <c r="T707" s="14"/>
      <c r="U707" s="14"/>
      <c r="V707" s="112"/>
      <c r="W707" s="2247"/>
      <c r="X707" s="2250"/>
      <c r="Y707" s="2253"/>
      <c r="Z707" s="2255"/>
      <c r="AA707" s="2258"/>
      <c r="AB707" s="2260"/>
      <c r="AC707" s="72">
        <f>IF(M707=M706,0,IF(M707=M705,0,IF(M707=M704,0,1)))</f>
        <v>0</v>
      </c>
      <c r="AD707" s="72" t="s">
        <v>274</v>
      </c>
      <c r="AE707" s="72" t="str">
        <f t="shared" si="38"/>
        <v>?</v>
      </c>
      <c r="AF707" s="434">
        <f t="shared" si="44"/>
        <v>0</v>
      </c>
      <c r="AG707" s="72">
        <f>IF(K707=K706,0,IF(K707=K705,0,IF(K707=K704,0,1)))</f>
        <v>0</v>
      </c>
      <c r="AH707" s="26"/>
    </row>
    <row r="708" spans="1:34" s="196" customFormat="1" ht="15" customHeight="1" thickTop="1" thickBot="1">
      <c r="A708" s="2232"/>
      <c r="B708" s="2235"/>
      <c r="C708" s="2238"/>
      <c r="D708" s="2235"/>
      <c r="E708" s="2235"/>
      <c r="F708" s="2241"/>
      <c r="G708" s="2244"/>
      <c r="H708" s="2261"/>
      <c r="I708" s="2241"/>
      <c r="J708" s="2241"/>
      <c r="K708" s="298"/>
      <c r="L708" s="114"/>
      <c r="M708" s="511"/>
      <c r="N708" s="112"/>
      <c r="O708" s="626"/>
      <c r="P708" s="14"/>
      <c r="Q708" s="14"/>
      <c r="R708" s="14"/>
      <c r="S708" s="14"/>
      <c r="T708" s="14"/>
      <c r="U708" s="14"/>
      <c r="V708" s="112"/>
      <c r="W708" s="2247"/>
      <c r="X708" s="2250"/>
      <c r="Y708" s="2253"/>
      <c r="Z708" s="2255"/>
      <c r="AA708" s="2258"/>
      <c r="AB708" s="2260"/>
      <c r="AC708" s="72">
        <f>IF(M708=M707,0,IF(M708=M706,0,IF(M708=M705,0,IF(M708=M704,0,1))))</f>
        <v>0</v>
      </c>
      <c r="AD708" s="72" t="s">
        <v>274</v>
      </c>
      <c r="AE708" s="72" t="str">
        <f t="shared" si="38"/>
        <v>?</v>
      </c>
      <c r="AF708" s="434">
        <f t="shared" si="44"/>
        <v>0</v>
      </c>
      <c r="AG708" s="72">
        <f>IF(K708=K707,0,IF(K708=K706,0,IF(K708=K705,0,IF(K708=K704,0,1))))</f>
        <v>0</v>
      </c>
      <c r="AH708" s="26"/>
    </row>
    <row r="709" spans="1:34" s="196" customFormat="1" ht="15" customHeight="1" thickTop="1" thickBot="1">
      <c r="A709" s="2232"/>
      <c r="B709" s="2235"/>
      <c r="C709" s="2238"/>
      <c r="D709" s="2235"/>
      <c r="E709" s="2235"/>
      <c r="F709" s="2241"/>
      <c r="G709" s="2244"/>
      <c r="H709" s="2261"/>
      <c r="I709" s="2241"/>
      <c r="J709" s="2241"/>
      <c r="K709" s="298"/>
      <c r="L709" s="114"/>
      <c r="M709" s="511"/>
      <c r="N709" s="112"/>
      <c r="O709" s="626"/>
      <c r="P709" s="14"/>
      <c r="Q709" s="14"/>
      <c r="R709" s="14"/>
      <c r="S709" s="14"/>
      <c r="T709" s="14"/>
      <c r="U709" s="14"/>
      <c r="V709" s="112"/>
      <c r="W709" s="2247"/>
      <c r="X709" s="2250"/>
      <c r="Y709" s="2263" t="str">
        <f>IF(Y704=0,"",IF(Y704&gt;11,"błąd",""))</f>
        <v/>
      </c>
      <c r="Z709" s="2255"/>
      <c r="AA709" s="2258"/>
      <c r="AB709" s="2260"/>
      <c r="AC709" s="72">
        <f>IF(M709=M708,0,IF(M709=M707,0,IF(M709=M706,0,IF(M709=M705,0,IF(M709=M704,0,1)))))</f>
        <v>0</v>
      </c>
      <c r="AD709" s="72" t="s">
        <v>274</v>
      </c>
      <c r="AE709" s="72" t="str">
        <f t="shared" si="38"/>
        <v>?</v>
      </c>
      <c r="AF709" s="434">
        <f t="shared" si="44"/>
        <v>0</v>
      </c>
      <c r="AG709" s="72">
        <f>IF(K709=K708,0,IF(K709=K707,0,IF(K709=K706,0,IF(K709=K705,0,IF(K709=K704,0,1)))))</f>
        <v>0</v>
      </c>
      <c r="AH709" s="26"/>
    </row>
    <row r="710" spans="1:34" s="196" customFormat="1" ht="15" customHeight="1" thickTop="1" thickBot="1">
      <c r="A710" s="2232"/>
      <c r="B710" s="2235"/>
      <c r="C710" s="2238"/>
      <c r="D710" s="2235"/>
      <c r="E710" s="2235"/>
      <c r="F710" s="2241"/>
      <c r="G710" s="2244"/>
      <c r="H710" s="2261"/>
      <c r="I710" s="2241"/>
      <c r="J710" s="2241"/>
      <c r="K710" s="298"/>
      <c r="L710" s="114"/>
      <c r="M710" s="511"/>
      <c r="N710" s="112"/>
      <c r="O710" s="626"/>
      <c r="P710" s="14"/>
      <c r="Q710" s="14"/>
      <c r="R710" s="14"/>
      <c r="S710" s="14"/>
      <c r="T710" s="14"/>
      <c r="U710" s="14"/>
      <c r="V710" s="112"/>
      <c r="W710" s="2247"/>
      <c r="X710" s="2250"/>
      <c r="Y710" s="2263"/>
      <c r="Z710" s="2255"/>
      <c r="AA710" s="2258"/>
      <c r="AB710" s="2260"/>
      <c r="AC710" s="72">
        <f>IF(M710=M709,0,IF(M710=M708,0,IF(M710=M707,0,IF(M710=M706,0,IF(M710=M705,0,IF(M710=M704,0,1))))))</f>
        <v>0</v>
      </c>
      <c r="AD710" s="72" t="s">
        <v>274</v>
      </c>
      <c r="AE710" s="72" t="str">
        <f t="shared" si="38"/>
        <v>?</v>
      </c>
      <c r="AF710" s="434">
        <f t="shared" si="44"/>
        <v>0</v>
      </c>
      <c r="AG710" s="72">
        <f>IF(K710=K709,0,IF(K710=K708,0,IF(K710=K707,0,IF(K710=K706,0,IF(K710=K705,0,IF(K710=K704,0,1))))))</f>
        <v>0</v>
      </c>
      <c r="AH710" s="26"/>
    </row>
    <row r="711" spans="1:34" s="196" customFormat="1" ht="15" customHeight="1" thickTop="1" thickBot="1">
      <c r="A711" s="2233"/>
      <c r="B711" s="2236"/>
      <c r="C711" s="2239"/>
      <c r="D711" s="2236"/>
      <c r="E711" s="2236"/>
      <c r="F711" s="2242"/>
      <c r="G711" s="2245"/>
      <c r="H711" s="2262"/>
      <c r="I711" s="2242"/>
      <c r="J711" s="2242"/>
      <c r="K711" s="294"/>
      <c r="L711" s="114"/>
      <c r="M711" s="510"/>
      <c r="N711" s="110"/>
      <c r="O711" s="110"/>
      <c r="P711" s="15"/>
      <c r="Q711" s="15"/>
      <c r="R711" s="15"/>
      <c r="S711" s="15"/>
      <c r="T711" s="15"/>
      <c r="U711" s="15"/>
      <c r="V711" s="110"/>
      <c r="W711" s="2248"/>
      <c r="X711" s="2251"/>
      <c r="Y711" s="2264"/>
      <c r="Z711" s="2256"/>
      <c r="AA711" s="2259"/>
      <c r="AB711" s="2260"/>
      <c r="AC711" s="72">
        <f>IF(M711=M710,0,IF(M711=M709,0,IF(M711=M708,0,IF(M711=M707,0,IF(M711=M706,0,IF(M711=M705,0,IF(M711=M704,0,1)))))))</f>
        <v>0</v>
      </c>
      <c r="AD711" s="72" t="s">
        <v>274</v>
      </c>
      <c r="AE711" s="72" t="str">
        <f t="shared" si="38"/>
        <v>?</v>
      </c>
      <c r="AF711" s="434">
        <f t="shared" si="44"/>
        <v>0</v>
      </c>
      <c r="AG711" s="72">
        <f>IF(K711=K710,0,IF(K711=K709,0,IF(K711=K708,0,IF(K711=K707,0,IF(K711=K706,0,IF(K711=K705,0,IF(K711=K704,0,1)))))))</f>
        <v>0</v>
      </c>
      <c r="AH711" s="26"/>
    </row>
    <row r="712" spans="1:34" ht="17.25" customHeight="1" thickTop="1" thickBot="1">
      <c r="A712" s="80"/>
      <c r="B712" s="82"/>
      <c r="C712" s="185" t="s">
        <v>97</v>
      </c>
      <c r="D712" s="281"/>
      <c r="E712" s="281"/>
      <c r="F712" s="282"/>
      <c r="G712" s="85"/>
      <c r="H712" s="281"/>
      <c r="I712" s="282"/>
      <c r="J712" s="282"/>
      <c r="K712" s="300"/>
      <c r="L712" s="297"/>
      <c r="M712" s="81"/>
      <c r="N712" s="82"/>
      <c r="O712" s="82"/>
      <c r="P712" s="85"/>
      <c r="Q712" s="85"/>
      <c r="R712" s="85"/>
      <c r="S712" s="85"/>
      <c r="T712" s="85"/>
      <c r="U712" s="85"/>
      <c r="V712" s="82"/>
      <c r="W712" s="359" t="s">
        <v>69</v>
      </c>
      <c r="X712" s="359" t="s">
        <v>69</v>
      </c>
      <c r="Y712" s="107" t="s">
        <v>69</v>
      </c>
      <c r="Z712" s="357">
        <f>SUM(Z713:Z716)</f>
        <v>0</v>
      </c>
      <c r="AA712" s="123"/>
      <c r="AB712" s="1114" t="s">
        <v>43</v>
      </c>
      <c r="AE712" s="72" t="str">
        <f t="shared" si="38"/>
        <v>?</v>
      </c>
      <c r="AG712" s="72"/>
    </row>
    <row r="713" spans="1:34" s="193" customFormat="1" ht="16.5" customHeight="1" thickTop="1">
      <c r="A713" s="1330"/>
      <c r="B713" s="1333"/>
      <c r="C713" s="1338"/>
      <c r="D713" s="1333"/>
      <c r="E713" s="1334"/>
      <c r="F713" s="1335"/>
      <c r="G713" s="1336"/>
      <c r="H713" s="1335"/>
      <c r="I713" s="1335"/>
      <c r="J713" s="1335"/>
      <c r="K713" s="1270"/>
      <c r="L713" s="622"/>
      <c r="M713" s="1271"/>
      <c r="N713" s="111"/>
      <c r="O713" s="488"/>
      <c r="P713" s="105"/>
      <c r="Q713" s="105"/>
      <c r="R713" s="105"/>
      <c r="S713" s="105"/>
      <c r="T713" s="105"/>
      <c r="U713" s="105"/>
      <c r="V713" s="383"/>
      <c r="W713" s="384" t="s">
        <v>69</v>
      </c>
      <c r="X713" s="384" t="s">
        <v>69</v>
      </c>
      <c r="Y713" s="385" t="s">
        <v>69</v>
      </c>
      <c r="Z713" s="386"/>
      <c r="AA713" s="387" t="str">
        <f t="shared" ref="AA713:AA721" si="45">IF(Z713=1,"pe",IF(Z713&gt;0,"ne",""))</f>
        <v/>
      </c>
      <c r="AB713" s="1111"/>
      <c r="AC713" s="192">
        <v>1</v>
      </c>
      <c r="AD713" s="192" t="s">
        <v>277</v>
      </c>
      <c r="AE713" s="72" t="str">
        <f t="shared" si="38"/>
        <v>?</v>
      </c>
      <c r="AF713" s="435">
        <f>C713</f>
        <v>0</v>
      </c>
      <c r="AG713" s="72">
        <v>1</v>
      </c>
    </row>
    <row r="714" spans="1:34" s="193" customFormat="1" ht="14.25" customHeight="1">
      <c r="A714" s="1330"/>
      <c r="B714" s="1333"/>
      <c r="C714" s="1338"/>
      <c r="D714" s="1333"/>
      <c r="E714" s="1334"/>
      <c r="F714" s="1335"/>
      <c r="G714" s="1336"/>
      <c r="H714" s="1335"/>
      <c r="I714" s="1335"/>
      <c r="J714" s="1335"/>
      <c r="K714" s="1270"/>
      <c r="L714" s="622"/>
      <c r="M714" s="1271"/>
      <c r="N714" s="1272"/>
      <c r="O714" s="1272"/>
      <c r="P714" s="106"/>
      <c r="Q714" s="106"/>
      <c r="R714" s="106"/>
      <c r="S714" s="106"/>
      <c r="T714" s="106"/>
      <c r="U714" s="106"/>
      <c r="V714" s="388"/>
      <c r="W714" s="389" t="s">
        <v>69</v>
      </c>
      <c r="X714" s="389" t="s">
        <v>69</v>
      </c>
      <c r="Y714" s="390" t="s">
        <v>69</v>
      </c>
      <c r="Z714" s="391"/>
      <c r="AA714" s="118" t="str">
        <f t="shared" si="45"/>
        <v/>
      </c>
      <c r="AB714" s="1339"/>
      <c r="AC714" s="192">
        <v>1</v>
      </c>
      <c r="AD714" s="192" t="s">
        <v>277</v>
      </c>
      <c r="AE714" s="72" t="str">
        <f t="shared" si="38"/>
        <v>?</v>
      </c>
      <c r="AF714" s="435">
        <f>C714</f>
        <v>0</v>
      </c>
      <c r="AG714" s="72">
        <v>1</v>
      </c>
    </row>
    <row r="715" spans="1:34" s="193" customFormat="1" ht="13.5" customHeight="1">
      <c r="A715" s="1330"/>
      <c r="B715" s="1333"/>
      <c r="C715" s="1338"/>
      <c r="D715" s="1333"/>
      <c r="E715" s="1334"/>
      <c r="F715" s="1335"/>
      <c r="G715" s="1336"/>
      <c r="H715" s="1335"/>
      <c r="I715" s="1335"/>
      <c r="J715" s="1335"/>
      <c r="K715" s="1270"/>
      <c r="L715" s="622"/>
      <c r="M715" s="1271"/>
      <c r="N715" s="1272"/>
      <c r="O715" s="1272"/>
      <c r="P715" s="106"/>
      <c r="Q715" s="106"/>
      <c r="R715" s="106"/>
      <c r="S715" s="106"/>
      <c r="T715" s="106"/>
      <c r="U715" s="106"/>
      <c r="V715" s="388"/>
      <c r="W715" s="389" t="s">
        <v>69</v>
      </c>
      <c r="X715" s="389" t="s">
        <v>69</v>
      </c>
      <c r="Y715" s="390" t="s">
        <v>69</v>
      </c>
      <c r="Z715" s="391"/>
      <c r="AA715" s="118" t="str">
        <f>IF(Z715=1,"pe",IF(Z715&gt;0,"ne",""))</f>
        <v/>
      </c>
      <c r="AB715" s="1650"/>
      <c r="AC715" s="192">
        <v>1</v>
      </c>
      <c r="AD715" s="192" t="s">
        <v>277</v>
      </c>
      <c r="AE715" s="72" t="str">
        <f t="shared" si="38"/>
        <v>?</v>
      </c>
      <c r="AF715" s="435">
        <f>C715</f>
        <v>0</v>
      </c>
      <c r="AG715" s="72">
        <v>1</v>
      </c>
    </row>
    <row r="716" spans="1:34" s="193" customFormat="1" ht="15" customHeight="1" thickBot="1">
      <c r="A716" s="371"/>
      <c r="B716" s="1266"/>
      <c r="C716" s="392"/>
      <c r="D716" s="376"/>
      <c r="E716" s="381"/>
      <c r="F716" s="373"/>
      <c r="G716" s="374"/>
      <c r="H716" s="286"/>
      <c r="I716" s="286"/>
      <c r="J716" s="286"/>
      <c r="K716" s="298"/>
      <c r="L716" s="114"/>
      <c r="M716" s="509"/>
      <c r="N716" s="110"/>
      <c r="O716" s="632"/>
      <c r="P716" s="393"/>
      <c r="Q716" s="393"/>
      <c r="R716" s="393"/>
      <c r="S716" s="393"/>
      <c r="T716" s="393"/>
      <c r="U716" s="393"/>
      <c r="V716" s="394"/>
      <c r="W716" s="395" t="s">
        <v>69</v>
      </c>
      <c r="X716" s="395" t="s">
        <v>69</v>
      </c>
      <c r="Y716" s="396" t="s">
        <v>69</v>
      </c>
      <c r="Z716" s="397"/>
      <c r="AA716" s="118" t="str">
        <f t="shared" si="45"/>
        <v/>
      </c>
      <c r="AB716" s="1629"/>
      <c r="AC716" s="192">
        <v>1</v>
      </c>
      <c r="AD716" s="192" t="s">
        <v>277</v>
      </c>
      <c r="AE716" s="72" t="str">
        <f t="shared" si="38"/>
        <v>?</v>
      </c>
      <c r="AF716" s="435">
        <f>C716</f>
        <v>0</v>
      </c>
      <c r="AG716" s="193">
        <v>1</v>
      </c>
    </row>
    <row r="717" spans="1:34" s="196" customFormat="1" ht="15" customHeight="1" thickTop="1" thickBot="1">
      <c r="A717" s="80"/>
      <c r="B717" s="82"/>
      <c r="C717" s="185" t="s">
        <v>98</v>
      </c>
      <c r="D717" s="281"/>
      <c r="E717" s="281"/>
      <c r="F717" s="499"/>
      <c r="G717" s="81"/>
      <c r="H717" s="281"/>
      <c r="I717" s="499"/>
      <c r="J717" s="499"/>
      <c r="K717" s="301"/>
      <c r="L717" s="297"/>
      <c r="M717" s="81"/>
      <c r="N717" s="82"/>
      <c r="O717" s="82"/>
      <c r="P717" s="81"/>
      <c r="Q717" s="81"/>
      <c r="R717" s="81"/>
      <c r="S717" s="81"/>
      <c r="T717" s="81"/>
      <c r="U717" s="81"/>
      <c r="V717" s="82"/>
      <c r="W717" s="359" t="s">
        <v>69</v>
      </c>
      <c r="X717" s="359" t="s">
        <v>69</v>
      </c>
      <c r="Y717" s="107" t="s">
        <v>69</v>
      </c>
      <c r="Z717" s="357">
        <f>SUM(Z718:Z721)</f>
        <v>0</v>
      </c>
      <c r="AA717" s="115"/>
      <c r="AB717" s="1113" t="s">
        <v>43</v>
      </c>
      <c r="AC717" s="71"/>
      <c r="AD717" s="71"/>
      <c r="AE717" s="71" t="str">
        <f t="shared" si="38"/>
        <v>?</v>
      </c>
    </row>
    <row r="718" spans="1:34" s="193" customFormat="1" ht="15" customHeight="1" thickTop="1">
      <c r="A718" s="1119"/>
      <c r="B718" s="1121"/>
      <c r="C718" s="1120"/>
      <c r="D718" s="1121"/>
      <c r="E718" s="377"/>
      <c r="F718" s="292"/>
      <c r="G718" s="1109"/>
      <c r="H718" s="292"/>
      <c r="I718" s="292"/>
      <c r="J718" s="292"/>
      <c r="K718" s="295"/>
      <c r="L718" s="408"/>
      <c r="M718" s="508"/>
      <c r="N718" s="111"/>
      <c r="O718" s="111"/>
      <c r="P718" s="1122"/>
      <c r="Q718" s="1122"/>
      <c r="R718" s="1122"/>
      <c r="S718" s="1122"/>
      <c r="T718" s="1122"/>
      <c r="U718" s="1122"/>
      <c r="V718" s="1123"/>
      <c r="W718" s="1124" t="s">
        <v>69</v>
      </c>
      <c r="X718" s="1124" t="s">
        <v>69</v>
      </c>
      <c r="Y718" s="1125" t="s">
        <v>69</v>
      </c>
      <c r="Z718" s="1632"/>
      <c r="AA718" s="387" t="str">
        <f t="shared" si="45"/>
        <v/>
      </c>
      <c r="AB718" s="1126"/>
      <c r="AC718" s="192">
        <v>1</v>
      </c>
      <c r="AD718" s="192" t="s">
        <v>278</v>
      </c>
      <c r="AE718" s="72" t="str">
        <f t="shared" si="38"/>
        <v>?</v>
      </c>
      <c r="AF718" s="435">
        <f>C718</f>
        <v>0</v>
      </c>
      <c r="AG718" s="193">
        <v>1</v>
      </c>
    </row>
    <row r="719" spans="1:34" s="193" customFormat="1" ht="15" customHeight="1">
      <c r="A719" s="1330"/>
      <c r="B719" s="1333"/>
      <c r="C719" s="1338"/>
      <c r="D719" s="1333"/>
      <c r="E719" s="1334"/>
      <c r="F719" s="1335"/>
      <c r="G719" s="1336"/>
      <c r="H719" s="1335"/>
      <c r="I719" s="1335"/>
      <c r="J719" s="1335"/>
      <c r="K719" s="1270"/>
      <c r="L719" s="1642"/>
      <c r="M719" s="1271"/>
      <c r="N719" s="1272"/>
      <c r="O719" s="1272"/>
      <c r="P719" s="1643"/>
      <c r="Q719" s="1643"/>
      <c r="R719" s="1643"/>
      <c r="S719" s="1643"/>
      <c r="T719" s="1643"/>
      <c r="U719" s="1643"/>
      <c r="V719" s="1644"/>
      <c r="W719" s="1645" t="s">
        <v>69</v>
      </c>
      <c r="X719" s="1645" t="s">
        <v>69</v>
      </c>
      <c r="Y719" s="1646" t="s">
        <v>69</v>
      </c>
      <c r="Z719" s="1647"/>
      <c r="AA719" s="1648" t="str">
        <f t="shared" si="45"/>
        <v/>
      </c>
      <c r="AB719" s="1339"/>
      <c r="AC719" s="192">
        <v>1</v>
      </c>
      <c r="AD719" s="192" t="s">
        <v>278</v>
      </c>
      <c r="AE719" s="72" t="str">
        <f t="shared" si="38"/>
        <v>?</v>
      </c>
      <c r="AF719" s="435">
        <f t="shared" ref="AF719:AF720" si="46">C719</f>
        <v>0</v>
      </c>
      <c r="AG719" s="193">
        <v>1</v>
      </c>
    </row>
    <row r="720" spans="1:34" s="193" customFormat="1" ht="15" customHeight="1">
      <c r="A720" s="1634"/>
      <c r="B720" s="1635"/>
      <c r="C720" s="1636"/>
      <c r="D720" s="1635"/>
      <c r="E720" s="1637"/>
      <c r="F720" s="1638"/>
      <c r="G720" s="1639"/>
      <c r="H720" s="1638"/>
      <c r="I720" s="1638"/>
      <c r="J720" s="1638"/>
      <c r="K720" s="621"/>
      <c r="L720" s="622"/>
      <c r="M720" s="623"/>
      <c r="N720" s="624"/>
      <c r="O720" s="624"/>
      <c r="P720" s="1640"/>
      <c r="Q720" s="1640"/>
      <c r="R720" s="1640"/>
      <c r="S720" s="1640"/>
      <c r="T720" s="1640"/>
      <c r="U720" s="1640"/>
      <c r="V720" s="1641"/>
      <c r="W720" s="1630" t="s">
        <v>69</v>
      </c>
      <c r="X720" s="1630" t="s">
        <v>69</v>
      </c>
      <c r="Y720" s="1631" t="s">
        <v>69</v>
      </c>
      <c r="Z720" s="1649"/>
      <c r="AA720" s="1648" t="str">
        <f t="shared" si="45"/>
        <v/>
      </c>
      <c r="AB720" s="1339"/>
      <c r="AC720" s="192">
        <v>1</v>
      </c>
      <c r="AD720" s="192" t="s">
        <v>278</v>
      </c>
      <c r="AE720" s="72" t="str">
        <f t="shared" si="38"/>
        <v>?</v>
      </c>
      <c r="AF720" s="435">
        <f t="shared" si="46"/>
        <v>0</v>
      </c>
      <c r="AG720" s="193">
        <v>1</v>
      </c>
    </row>
    <row r="721" spans="1:33" s="193" customFormat="1" ht="15" customHeight="1" thickBot="1">
      <c r="A721" s="398"/>
      <c r="B721" s="1115"/>
      <c r="C721" s="399"/>
      <c r="D721" s="400"/>
      <c r="E721" s="1633"/>
      <c r="F721" s="401"/>
      <c r="G721" s="402"/>
      <c r="H721" s="401"/>
      <c r="I721" s="401"/>
      <c r="J721" s="401"/>
      <c r="K721" s="1116"/>
      <c r="L721" s="1117"/>
      <c r="M721" s="1118"/>
      <c r="N721" s="633"/>
      <c r="O721" s="633"/>
      <c r="P721" s="403"/>
      <c r="Q721" s="403"/>
      <c r="R721" s="403"/>
      <c r="S721" s="403"/>
      <c r="T721" s="403"/>
      <c r="U721" s="403"/>
      <c r="V721" s="404"/>
      <c r="W721" s="405" t="s">
        <v>69</v>
      </c>
      <c r="X721" s="405" t="s">
        <v>69</v>
      </c>
      <c r="Y721" s="406" t="s">
        <v>69</v>
      </c>
      <c r="Z721" s="407"/>
      <c r="AA721" s="1651" t="str">
        <f t="shared" si="45"/>
        <v/>
      </c>
      <c r="AB721" s="1112"/>
      <c r="AC721" s="192">
        <v>1</v>
      </c>
      <c r="AD721" s="192" t="s">
        <v>278</v>
      </c>
      <c r="AE721" s="72" t="str">
        <f t="shared" si="38"/>
        <v>?</v>
      </c>
      <c r="AF721" s="435">
        <f>C721</f>
        <v>0</v>
      </c>
      <c r="AG721" s="193">
        <v>1</v>
      </c>
    </row>
    <row r="722" spans="1:33" ht="17.25" customHeight="1">
      <c r="A722" s="72"/>
      <c r="B722" s="72"/>
      <c r="C722" s="73"/>
      <c r="D722" s="72"/>
      <c r="E722" s="72"/>
      <c r="F722" s="74"/>
      <c r="G722" s="72"/>
      <c r="H722" s="74"/>
      <c r="I722" s="74"/>
      <c r="J722" s="72"/>
      <c r="K722" s="74"/>
      <c r="L722" s="72"/>
      <c r="M722" s="192"/>
      <c r="N722" s="74"/>
      <c r="O722" s="74"/>
      <c r="P722" s="72"/>
      <c r="Q722" s="72"/>
      <c r="R722" s="72"/>
      <c r="S722" s="72"/>
      <c r="T722" s="72"/>
      <c r="U722" s="72"/>
      <c r="V722" s="74"/>
      <c r="W722" s="360"/>
      <c r="X722" s="360"/>
      <c r="Y722" s="72"/>
      <c r="Z722" s="362"/>
      <c r="AA722" s="120"/>
      <c r="AB722" s="75"/>
    </row>
    <row r="723" spans="1:33" ht="17.25" customHeight="1">
      <c r="A723" s="72"/>
      <c r="B723" s="72"/>
      <c r="C723" s="73"/>
      <c r="D723" s="72"/>
      <c r="E723" s="72"/>
      <c r="F723" s="74"/>
      <c r="G723" s="72"/>
      <c r="H723" s="74"/>
      <c r="I723" s="74"/>
      <c r="J723" s="72"/>
      <c r="K723" s="74"/>
      <c r="L723" s="72"/>
      <c r="M723" s="192"/>
      <c r="N723" s="74"/>
      <c r="O723" s="74"/>
      <c r="P723" s="72"/>
      <c r="Q723" s="72"/>
      <c r="R723" s="72"/>
      <c r="S723" s="72"/>
      <c r="T723" s="72"/>
      <c r="U723" s="72"/>
      <c r="V723" s="74"/>
      <c r="W723" s="360"/>
      <c r="X723" s="360"/>
      <c r="Y723" s="72"/>
      <c r="Z723" s="362"/>
      <c r="AA723" s="120"/>
      <c r="AB723" s="75"/>
    </row>
    <row r="724" spans="1:33" ht="15" customHeight="1">
      <c r="A724" s="72"/>
      <c r="B724" s="72"/>
      <c r="C724" s="73"/>
      <c r="D724" s="72"/>
      <c r="E724" s="72"/>
      <c r="F724" s="74"/>
      <c r="G724" s="72"/>
      <c r="H724" s="74"/>
      <c r="I724" s="74"/>
      <c r="J724" s="72"/>
      <c r="K724" s="74"/>
      <c r="L724" s="72"/>
      <c r="M724" s="192"/>
      <c r="N724" s="74"/>
      <c r="O724" s="74"/>
      <c r="P724" s="72"/>
      <c r="Q724" s="72"/>
      <c r="R724" s="72"/>
      <c r="S724" s="72"/>
      <c r="T724" s="72"/>
      <c r="U724" s="72"/>
      <c r="V724" s="74"/>
      <c r="W724" s="360"/>
      <c r="X724" s="360"/>
      <c r="Y724" s="72"/>
      <c r="Z724" s="362"/>
      <c r="AA724" s="120"/>
      <c r="AB724" s="75"/>
    </row>
    <row r="725" spans="1:33" ht="15" customHeight="1">
      <c r="A725" s="72"/>
      <c r="B725" s="72"/>
      <c r="C725" s="73"/>
      <c r="D725" s="72"/>
      <c r="E725" s="72"/>
      <c r="F725" s="74"/>
      <c r="G725" s="72"/>
      <c r="H725" s="74"/>
      <c r="I725" s="74"/>
      <c r="J725" s="72"/>
      <c r="K725" s="74"/>
      <c r="L725" s="72"/>
      <c r="M725" s="192"/>
      <c r="N725" s="74"/>
      <c r="O725" s="74"/>
      <c r="P725" s="72"/>
      <c r="Q725" s="72"/>
      <c r="R725" s="72"/>
      <c r="S725" s="72"/>
      <c r="T725" s="72"/>
      <c r="U725" s="72"/>
      <c r="V725" s="74"/>
      <c r="W725" s="360"/>
      <c r="X725" s="360"/>
      <c r="Y725" s="72"/>
      <c r="Z725" s="362"/>
      <c r="AA725" s="120"/>
      <c r="AB725" s="75"/>
    </row>
    <row r="726" spans="1:33" ht="15" customHeight="1">
      <c r="A726" s="72"/>
      <c r="B726" s="72"/>
      <c r="C726" s="73"/>
      <c r="D726" s="72"/>
      <c r="E726" s="72"/>
      <c r="F726" s="74"/>
      <c r="G726" s="72"/>
      <c r="H726" s="74"/>
      <c r="I726" s="74"/>
      <c r="J726" s="72"/>
      <c r="K726" s="74"/>
      <c r="L726" s="72"/>
      <c r="M726" s="192"/>
      <c r="N726" s="74"/>
      <c r="O726" s="74"/>
      <c r="P726" s="72"/>
      <c r="Q726" s="72"/>
      <c r="R726" s="72"/>
      <c r="S726" s="72"/>
      <c r="T726" s="72"/>
      <c r="U726" s="72"/>
      <c r="V726" s="74"/>
      <c r="W726" s="360"/>
      <c r="X726" s="360"/>
      <c r="Y726" s="72"/>
      <c r="Z726" s="362"/>
      <c r="AA726" s="120"/>
      <c r="AB726" s="75"/>
    </row>
    <row r="727" spans="1:33" ht="15" customHeight="1"/>
    <row r="728" spans="1:33" ht="15" customHeight="1"/>
    <row r="729" spans="1:33" ht="15" customHeight="1"/>
    <row r="730" spans="1:33" ht="17.25" customHeight="1"/>
    <row r="731" spans="1:33" ht="15" customHeight="1"/>
    <row r="732" spans="1:33" ht="15" customHeight="1"/>
    <row r="733" spans="1:33" ht="15" customHeight="1"/>
    <row r="734" spans="1:33" ht="15" customHeight="1"/>
    <row r="735" spans="1:33" ht="15" customHeight="1"/>
    <row r="736" spans="1:33"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7.2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7.2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7.25" customHeight="1"/>
    <row r="789" ht="15" customHeight="1"/>
    <row r="790" ht="15" customHeight="1"/>
    <row r="791" ht="15" customHeight="1"/>
    <row r="792" ht="15" customHeight="1"/>
    <row r="793" ht="15" customHeight="1"/>
    <row r="794" ht="15" customHeight="1"/>
    <row r="795" ht="17.25" customHeight="1"/>
    <row r="796" ht="15" customHeight="1"/>
    <row r="797" ht="15" customHeight="1"/>
    <row r="798" ht="15" customHeight="1"/>
    <row r="799" ht="15" customHeight="1"/>
    <row r="800" ht="15" customHeight="1"/>
    <row r="801" ht="15" customHeight="1"/>
    <row r="802" ht="15" customHeight="1"/>
    <row r="803" ht="12" customHeight="1"/>
    <row r="804" ht="9" customHeight="1"/>
    <row r="805" ht="15.75" customHeight="1"/>
    <row r="806" ht="15" customHeight="1"/>
    <row r="807" ht="9.75" customHeight="1"/>
    <row r="809" ht="10.5" customHeight="1"/>
  </sheetData>
  <sheetProtection algorithmName="SHA-512" hashValue="yptxSzGJkZNmpVNM0U/1P1O+FTSMhmYjrF/ZJjTqebPdfQtPPL3AAyAlPB1bGxDHQNkR9fKW0aZlw4kfq5CGYw==" saltValue="chsgoJRtIA0F2nt7q8RWAg==" spinCount="100000" sheet="1" formatRows="0" sort="0"/>
  <dataConsolidate/>
  <mergeCells count="1283">
    <mergeCell ref="H631:H637"/>
    <mergeCell ref="H464:H471"/>
    <mergeCell ref="H472:H473"/>
    <mergeCell ref="H474:H481"/>
    <mergeCell ref="H482:H483"/>
    <mergeCell ref="H484:H491"/>
    <mergeCell ref="H492:H493"/>
    <mergeCell ref="H532:H533"/>
    <mergeCell ref="H534:H541"/>
    <mergeCell ref="H542:H543"/>
    <mergeCell ref="H544:H551"/>
    <mergeCell ref="H552:H553"/>
    <mergeCell ref="H554:H561"/>
    <mergeCell ref="H562:H563"/>
    <mergeCell ref="H564:H571"/>
    <mergeCell ref="H572:H573"/>
    <mergeCell ref="H574:H581"/>
    <mergeCell ref="H582:H583"/>
    <mergeCell ref="H512:H513"/>
    <mergeCell ref="H514:H521"/>
    <mergeCell ref="H522:H523"/>
    <mergeCell ref="H524:H531"/>
    <mergeCell ref="H504:H511"/>
    <mergeCell ref="H607:H613"/>
    <mergeCell ref="H615:H621"/>
    <mergeCell ref="H623:H629"/>
    <mergeCell ref="G1:T1"/>
    <mergeCell ref="I41:I50"/>
    <mergeCell ref="J51:J60"/>
    <mergeCell ref="I5:I12"/>
    <mergeCell ref="J5:J12"/>
    <mergeCell ref="H154:H161"/>
    <mergeCell ref="H162:H163"/>
    <mergeCell ref="H164:H171"/>
    <mergeCell ref="H172:H173"/>
    <mergeCell ref="H174:H181"/>
    <mergeCell ref="H182:H183"/>
    <mergeCell ref="H184:H191"/>
    <mergeCell ref="H192:H193"/>
    <mergeCell ref="H194:H201"/>
    <mergeCell ref="H202:H203"/>
    <mergeCell ref="H204:H211"/>
    <mergeCell ref="H212:H213"/>
    <mergeCell ref="I192:I201"/>
    <mergeCell ref="H114:H121"/>
    <mergeCell ref="H122:H123"/>
    <mergeCell ref="H124:H131"/>
    <mergeCell ref="H132:H133"/>
    <mergeCell ref="H134:H141"/>
    <mergeCell ref="H142:H143"/>
    <mergeCell ref="H144:H151"/>
    <mergeCell ref="H152:H153"/>
    <mergeCell ref="I202:I211"/>
    <mergeCell ref="J152:J161"/>
    <mergeCell ref="J102:J111"/>
    <mergeCell ref="J112:J121"/>
    <mergeCell ref="I152:I161"/>
    <mergeCell ref="G172:G181"/>
    <mergeCell ref="E202:E211"/>
    <mergeCell ref="H252:H253"/>
    <mergeCell ref="J312:J321"/>
    <mergeCell ref="H272:H273"/>
    <mergeCell ref="H274:H281"/>
    <mergeCell ref="H282:H283"/>
    <mergeCell ref="H284:H291"/>
    <mergeCell ref="H292:H293"/>
    <mergeCell ref="H294:H301"/>
    <mergeCell ref="H302:H303"/>
    <mergeCell ref="H304:H311"/>
    <mergeCell ref="H312:H313"/>
    <mergeCell ref="H314:H321"/>
    <mergeCell ref="H322:H323"/>
    <mergeCell ref="H324:H331"/>
    <mergeCell ref="H332:H333"/>
    <mergeCell ref="D202:D211"/>
    <mergeCell ref="D282:D291"/>
    <mergeCell ref="D272:D281"/>
    <mergeCell ref="F272:F281"/>
    <mergeCell ref="E272:E281"/>
    <mergeCell ref="J252:J261"/>
    <mergeCell ref="E212:E221"/>
    <mergeCell ref="F292:F301"/>
    <mergeCell ref="E292:E301"/>
    <mergeCell ref="F282:F291"/>
    <mergeCell ref="C212:C221"/>
    <mergeCell ref="B212:B221"/>
    <mergeCell ref="B232:B241"/>
    <mergeCell ref="E222:E231"/>
    <mergeCell ref="F252:F261"/>
    <mergeCell ref="G252:G261"/>
    <mergeCell ref="A252:A261"/>
    <mergeCell ref="D262:D271"/>
    <mergeCell ref="C302:C311"/>
    <mergeCell ref="E322:E331"/>
    <mergeCell ref="I312:I321"/>
    <mergeCell ref="D352:D361"/>
    <mergeCell ref="B322:B331"/>
    <mergeCell ref="F302:F311"/>
    <mergeCell ref="C312:C321"/>
    <mergeCell ref="D312:D321"/>
    <mergeCell ref="H334:H341"/>
    <mergeCell ref="H342:H343"/>
    <mergeCell ref="H344:H351"/>
    <mergeCell ref="A272:A281"/>
    <mergeCell ref="G332:G341"/>
    <mergeCell ref="I332:I341"/>
    <mergeCell ref="A232:A241"/>
    <mergeCell ref="A212:A221"/>
    <mergeCell ref="G242:G251"/>
    <mergeCell ref="A222:A231"/>
    <mergeCell ref="B222:B231"/>
    <mergeCell ref="C282:C291"/>
    <mergeCell ref="A332:A341"/>
    <mergeCell ref="H352:H353"/>
    <mergeCell ref="B342:B351"/>
    <mergeCell ref="B352:B361"/>
    <mergeCell ref="D192:D201"/>
    <mergeCell ref="E192:E201"/>
    <mergeCell ref="F192:F201"/>
    <mergeCell ref="C222:C231"/>
    <mergeCell ref="D222:D231"/>
    <mergeCell ref="C182:C191"/>
    <mergeCell ref="A362:A371"/>
    <mergeCell ref="B362:B371"/>
    <mergeCell ref="C362:C371"/>
    <mergeCell ref="D362:D371"/>
    <mergeCell ref="E362:E371"/>
    <mergeCell ref="F362:F371"/>
    <mergeCell ref="G362:G371"/>
    <mergeCell ref="B192:B201"/>
    <mergeCell ref="A242:A251"/>
    <mergeCell ref="C242:C251"/>
    <mergeCell ref="B262:B271"/>
    <mergeCell ref="B272:B281"/>
    <mergeCell ref="E262:E271"/>
    <mergeCell ref="C352:C361"/>
    <mergeCell ref="E352:E361"/>
    <mergeCell ref="A352:A361"/>
    <mergeCell ref="A342:A351"/>
    <mergeCell ref="A322:A331"/>
    <mergeCell ref="D242:D251"/>
    <mergeCell ref="F242:F251"/>
    <mergeCell ref="C192:C201"/>
    <mergeCell ref="G192:G201"/>
    <mergeCell ref="E302:E311"/>
    <mergeCell ref="E312:E321"/>
    <mergeCell ref="A262:A271"/>
    <mergeCell ref="A202:A211"/>
    <mergeCell ref="X654:X661"/>
    <mergeCell ref="W654:W661"/>
    <mergeCell ref="Y659:Y661"/>
    <mergeCell ref="AA552:AA561"/>
    <mergeCell ref="AA562:AA571"/>
    <mergeCell ref="AA572:AA581"/>
    <mergeCell ref="AA422:AA431"/>
    <mergeCell ref="AA442:AA451"/>
    <mergeCell ref="AA452:AA461"/>
    <mergeCell ref="AA462:AA471"/>
    <mergeCell ref="AA372:AA381"/>
    <mergeCell ref="AA412:AA421"/>
    <mergeCell ref="Z552:Z561"/>
    <mergeCell ref="Z562:Z571"/>
    <mergeCell ref="Y408:Y411"/>
    <mergeCell ref="Y412:Y417"/>
    <mergeCell ref="Z462:Z471"/>
    <mergeCell ref="X432:X441"/>
    <mergeCell ref="Y432:Y437"/>
    <mergeCell ref="Z432:Z441"/>
    <mergeCell ref="AA432:AA441"/>
    <mergeCell ref="Y438:Y441"/>
    <mergeCell ref="AA542:AA551"/>
    <mergeCell ref="Y448:Y451"/>
    <mergeCell ref="Y452:Y457"/>
    <mergeCell ref="Y458:Y461"/>
    <mergeCell ref="W582:W591"/>
    <mergeCell ref="Y462:Y467"/>
    <mergeCell ref="W598:W605"/>
    <mergeCell ref="X582:X591"/>
    <mergeCell ref="Y552:Y557"/>
    <mergeCell ref="X598:X605"/>
    <mergeCell ref="W646:W653"/>
    <mergeCell ref="Y651:Y653"/>
    <mergeCell ref="AA302:AA311"/>
    <mergeCell ref="AA282:AA291"/>
    <mergeCell ref="Z322:Z331"/>
    <mergeCell ref="Z312:Z321"/>
    <mergeCell ref="Y278:Y281"/>
    <mergeCell ref="J572:J581"/>
    <mergeCell ref="W572:W581"/>
    <mergeCell ref="Y568:Y571"/>
    <mergeCell ref="Z292:Z301"/>
    <mergeCell ref="Y248:Y251"/>
    <mergeCell ref="Y262:Y267"/>
    <mergeCell ref="Y268:Y271"/>
    <mergeCell ref="Z262:Z271"/>
    <mergeCell ref="Y472:Y477"/>
    <mergeCell ref="Z638:Z645"/>
    <mergeCell ref="X638:X645"/>
    <mergeCell ref="Y582:Y587"/>
    <mergeCell ref="W352:W361"/>
    <mergeCell ref="W342:W351"/>
    <mergeCell ref="X352:X361"/>
    <mergeCell ref="Y588:Y591"/>
    <mergeCell ref="Y468:Y471"/>
    <mergeCell ref="Y362:Y367"/>
    <mergeCell ref="Y282:Y287"/>
    <mergeCell ref="X302:X311"/>
    <mergeCell ref="Y288:Y291"/>
    <mergeCell ref="Z282:Z291"/>
    <mergeCell ref="W332:W341"/>
    <mergeCell ref="X332:X341"/>
    <mergeCell ref="Y332:Y337"/>
    <mergeCell ref="Z22:Z29"/>
    <mergeCell ref="Z5:Z12"/>
    <mergeCell ref="AA22:AA29"/>
    <mergeCell ref="AA14:AA21"/>
    <mergeCell ref="Z14:Z21"/>
    <mergeCell ref="J462:J471"/>
    <mergeCell ref="Z31:Z40"/>
    <mergeCell ref="AA5:AA12"/>
    <mergeCell ref="AA72:AA81"/>
    <mergeCell ref="AA92:AA101"/>
    <mergeCell ref="AA102:AA111"/>
    <mergeCell ref="AA162:AA171"/>
    <mergeCell ref="AA152:AA161"/>
    <mergeCell ref="AA262:AA271"/>
    <mergeCell ref="AA272:AA281"/>
    <mergeCell ref="AA132:AA141"/>
    <mergeCell ref="AA202:AA211"/>
    <mergeCell ref="AA212:AA221"/>
    <mergeCell ref="AA242:AA251"/>
    <mergeCell ref="AA232:AA241"/>
    <mergeCell ref="AA172:AA181"/>
    <mergeCell ref="AA31:AA40"/>
    <mergeCell ref="Y57:Y60"/>
    <mergeCell ref="Y72:Y77"/>
    <mergeCell ref="Y98:Y101"/>
    <mergeCell ref="Y102:Y107"/>
    <mergeCell ref="Y78:Y81"/>
    <mergeCell ref="Y92:Y97"/>
    <mergeCell ref="AA51:AA60"/>
    <mergeCell ref="AA82:AA91"/>
    <mergeCell ref="Y252:Y257"/>
    <mergeCell ref="Z252:Z261"/>
    <mergeCell ref="Y37:Y40"/>
    <mergeCell ref="Y41:Y46"/>
    <mergeCell ref="Y142:Y147"/>
    <mergeCell ref="Y47:Y50"/>
    <mergeCell ref="Y51:Y56"/>
    <mergeCell ref="Y61:Y66"/>
    <mergeCell ref="Y67:Y70"/>
    <mergeCell ref="Z72:Z81"/>
    <mergeCell ref="AA61:AA70"/>
    <mergeCell ref="Y654:Y658"/>
    <mergeCell ref="Y598:Y602"/>
    <mergeCell ref="Y603:Y605"/>
    <mergeCell ref="Y638:Y642"/>
    <mergeCell ref="Y643:Y645"/>
    <mergeCell ref="Y646:Y650"/>
    <mergeCell ref="Y5:Y12"/>
    <mergeCell ref="Y31:Y36"/>
    <mergeCell ref="Y442:Y447"/>
    <mergeCell ref="Y162:Y167"/>
    <mergeCell ref="Z412:Z421"/>
    <mergeCell ref="Z442:Z451"/>
    <mergeCell ref="Z202:Z211"/>
    <mergeCell ref="Z232:Z241"/>
    <mergeCell ref="Z392:Z401"/>
    <mergeCell ref="Z654:Z661"/>
    <mergeCell ref="Y202:Y207"/>
    <mergeCell ref="Y208:Y211"/>
    <mergeCell ref="Y212:Y217"/>
    <mergeCell ref="Y218:Y221"/>
    <mergeCell ref="Y232:Y237"/>
    <mergeCell ref="Y238:Y241"/>
    <mergeCell ref="Z452:Z461"/>
    <mergeCell ref="Z51:Z60"/>
    <mergeCell ref="Z92:Z101"/>
    <mergeCell ref="AA142:AA151"/>
    <mergeCell ref="Z142:Z151"/>
    <mergeCell ref="Z61:Z70"/>
    <mergeCell ref="AA41:AA50"/>
    <mergeCell ref="Z102:Z111"/>
    <mergeCell ref="Z112:Z121"/>
    <mergeCell ref="Z372:Z381"/>
    <mergeCell ref="Z342:Z351"/>
    <mergeCell ref="Z352:Z361"/>
    <mergeCell ref="Y82:Y87"/>
    <mergeCell ref="Z82:Z91"/>
    <mergeCell ref="Z402:Z411"/>
    <mergeCell ref="Y198:Y201"/>
    <mergeCell ref="Y378:Y381"/>
    <mergeCell ref="Z41:Z50"/>
    <mergeCell ref="AA312:AA321"/>
    <mergeCell ref="Z172:Z181"/>
    <mergeCell ref="Z212:Z221"/>
    <mergeCell ref="Z182:Z191"/>
    <mergeCell ref="AA182:AA191"/>
    <mergeCell ref="AA192:AA201"/>
    <mergeCell ref="AA362:AA371"/>
    <mergeCell ref="Y108:Y111"/>
    <mergeCell ref="Z332:Z341"/>
    <mergeCell ref="AA332:AA341"/>
    <mergeCell ref="Y172:Y177"/>
    <mergeCell ref="Y292:Y297"/>
    <mergeCell ref="Y368:Y371"/>
    <mergeCell ref="Y372:Y377"/>
    <mergeCell ref="Y182:Y187"/>
    <mergeCell ref="C1:D1"/>
    <mergeCell ref="D102:D111"/>
    <mergeCell ref="C72:C81"/>
    <mergeCell ref="W14:W21"/>
    <mergeCell ref="W22:W29"/>
    <mergeCell ref="Y14:Y18"/>
    <mergeCell ref="Y19:Y21"/>
    <mergeCell ref="Y22:Y26"/>
    <mergeCell ref="Y27:Y29"/>
    <mergeCell ref="D5:D12"/>
    <mergeCell ref="E22:E29"/>
    <mergeCell ref="G22:G29"/>
    <mergeCell ref="W31:W40"/>
    <mergeCell ref="J31:J40"/>
    <mergeCell ref="W41:W50"/>
    <mergeCell ref="J192:J201"/>
    <mergeCell ref="D22:D29"/>
    <mergeCell ref="D41:D50"/>
    <mergeCell ref="E102:E111"/>
    <mergeCell ref="C92:C101"/>
    <mergeCell ref="I61:I70"/>
    <mergeCell ref="G152:G161"/>
    <mergeCell ref="J72:J81"/>
    <mergeCell ref="F82:F91"/>
    <mergeCell ref="G82:G91"/>
    <mergeCell ref="I82:I91"/>
    <mergeCell ref="J82:J91"/>
    <mergeCell ref="W82:W91"/>
    <mergeCell ref="X5:X12"/>
    <mergeCell ref="I14:I21"/>
    <mergeCell ref="E14:E21"/>
    <mergeCell ref="F14:F21"/>
    <mergeCell ref="A14:A21"/>
    <mergeCell ref="B5:B12"/>
    <mergeCell ref="A31:A40"/>
    <mergeCell ref="G31:G40"/>
    <mergeCell ref="F5:F12"/>
    <mergeCell ref="G5:G12"/>
    <mergeCell ref="F22:F29"/>
    <mergeCell ref="G14:G21"/>
    <mergeCell ref="F31:F40"/>
    <mergeCell ref="G61:G70"/>
    <mergeCell ref="G92:G101"/>
    <mergeCell ref="F92:F101"/>
    <mergeCell ref="F51:F60"/>
    <mergeCell ref="G51:G60"/>
    <mergeCell ref="A41:A50"/>
    <mergeCell ref="G41:G50"/>
    <mergeCell ref="F41:F50"/>
    <mergeCell ref="D92:D101"/>
    <mergeCell ref="D72:D81"/>
    <mergeCell ref="A51:A60"/>
    <mergeCell ref="C51:C60"/>
    <mergeCell ref="D51:D60"/>
    <mergeCell ref="G72:G81"/>
    <mergeCell ref="E51:E60"/>
    <mergeCell ref="E31:E40"/>
    <mergeCell ref="A5:A12"/>
    <mergeCell ref="C5:C12"/>
    <mergeCell ref="A22:A29"/>
    <mergeCell ref="B22:B29"/>
    <mergeCell ref="C14:C21"/>
    <mergeCell ref="D14:D21"/>
    <mergeCell ref="E5:E12"/>
    <mergeCell ref="W5:W12"/>
    <mergeCell ref="J14:J21"/>
    <mergeCell ref="X22:X29"/>
    <mergeCell ref="I22:I29"/>
    <mergeCell ref="X14:X21"/>
    <mergeCell ref="X51:X60"/>
    <mergeCell ref="W51:W60"/>
    <mergeCell ref="I51:I60"/>
    <mergeCell ref="B14:B21"/>
    <mergeCell ref="C22:C29"/>
    <mergeCell ref="C31:C40"/>
    <mergeCell ref="D31:D40"/>
    <mergeCell ref="C41:C50"/>
    <mergeCell ref="X31:X40"/>
    <mergeCell ref="X41:X50"/>
    <mergeCell ref="I31:I40"/>
    <mergeCell ref="E41:E50"/>
    <mergeCell ref="J22:J29"/>
    <mergeCell ref="B31:B40"/>
    <mergeCell ref="B41:B50"/>
    <mergeCell ref="J41:J50"/>
    <mergeCell ref="H6:H12"/>
    <mergeCell ref="H15:H21"/>
    <mergeCell ref="H23:H29"/>
    <mergeCell ref="H31:H32"/>
    <mergeCell ref="H33:H40"/>
    <mergeCell ref="H41:H42"/>
    <mergeCell ref="H43:H50"/>
    <mergeCell ref="H51:H52"/>
    <mergeCell ref="H53:H60"/>
    <mergeCell ref="B51:B60"/>
    <mergeCell ref="A72:A81"/>
    <mergeCell ref="A162:A171"/>
    <mergeCell ref="D152:D161"/>
    <mergeCell ref="C152:C161"/>
    <mergeCell ref="B61:B70"/>
    <mergeCell ref="B72:B81"/>
    <mergeCell ref="C162:C171"/>
    <mergeCell ref="A142:A151"/>
    <mergeCell ref="E142:E151"/>
    <mergeCell ref="B162:B171"/>
    <mergeCell ref="C102:C111"/>
    <mergeCell ref="I92:I101"/>
    <mergeCell ref="I112:I121"/>
    <mergeCell ref="A102:A111"/>
    <mergeCell ref="G132:G141"/>
    <mergeCell ref="D112:D121"/>
    <mergeCell ref="E162:E171"/>
    <mergeCell ref="F162:F171"/>
    <mergeCell ref="A82:A91"/>
    <mergeCell ref="A61:A70"/>
    <mergeCell ref="C61:C70"/>
    <mergeCell ref="E61:E70"/>
    <mergeCell ref="B82:B91"/>
    <mergeCell ref="C82:C91"/>
    <mergeCell ref="D82:D91"/>
    <mergeCell ref="E82:E91"/>
    <mergeCell ref="E72:E81"/>
    <mergeCell ref="H104:H111"/>
    <mergeCell ref="H112:H113"/>
    <mergeCell ref="D61:D70"/>
    <mergeCell ref="I162:I171"/>
    <mergeCell ref="I102:I111"/>
    <mergeCell ref="A172:A181"/>
    <mergeCell ref="C172:C181"/>
    <mergeCell ref="F112:F121"/>
    <mergeCell ref="A112:A121"/>
    <mergeCell ref="D132:D141"/>
    <mergeCell ref="A132:A141"/>
    <mergeCell ref="C132:C141"/>
    <mergeCell ref="C112:C121"/>
    <mergeCell ref="B132:B141"/>
    <mergeCell ref="E112:E121"/>
    <mergeCell ref="E92:E101"/>
    <mergeCell ref="E132:E141"/>
    <mergeCell ref="A152:A161"/>
    <mergeCell ref="B172:B181"/>
    <mergeCell ref="D172:D181"/>
    <mergeCell ref="F172:F181"/>
    <mergeCell ref="E172:E181"/>
    <mergeCell ref="B112:B121"/>
    <mergeCell ref="B142:B151"/>
    <mergeCell ref="B152:B161"/>
    <mergeCell ref="C142:C151"/>
    <mergeCell ref="A92:A101"/>
    <mergeCell ref="F132:F141"/>
    <mergeCell ref="F102:F111"/>
    <mergeCell ref="D162:D171"/>
    <mergeCell ref="B92:B101"/>
    <mergeCell ref="B102:B111"/>
    <mergeCell ref="A122:A131"/>
    <mergeCell ref="B122:B131"/>
    <mergeCell ref="C122:C131"/>
    <mergeCell ref="D122:D131"/>
    <mergeCell ref="E122:E131"/>
    <mergeCell ref="D142:D151"/>
    <mergeCell ref="G142:G151"/>
    <mergeCell ref="Y152:Y157"/>
    <mergeCell ref="Z132:Z141"/>
    <mergeCell ref="Y88:Y91"/>
    <mergeCell ref="X82:X91"/>
    <mergeCell ref="G112:G121"/>
    <mergeCell ref="W61:W70"/>
    <mergeCell ref="I72:I81"/>
    <mergeCell ref="J61:J70"/>
    <mergeCell ref="F61:F70"/>
    <mergeCell ref="W72:W81"/>
    <mergeCell ref="W92:W101"/>
    <mergeCell ref="J92:J101"/>
    <mergeCell ref="Y132:Y137"/>
    <mergeCell ref="Y138:Y141"/>
    <mergeCell ref="X102:X111"/>
    <mergeCell ref="W102:W111"/>
    <mergeCell ref="J142:J151"/>
    <mergeCell ref="H61:H62"/>
    <mergeCell ref="H63:H70"/>
    <mergeCell ref="H72:H73"/>
    <mergeCell ref="H74:H81"/>
    <mergeCell ref="H82:H83"/>
    <mergeCell ref="H84:H91"/>
    <mergeCell ref="H92:H93"/>
    <mergeCell ref="H94:H101"/>
    <mergeCell ref="H102:H103"/>
    <mergeCell ref="F142:F151"/>
    <mergeCell ref="F72:F81"/>
    <mergeCell ref="G102:G111"/>
    <mergeCell ref="I132:I141"/>
    <mergeCell ref="F152:F161"/>
    <mergeCell ref="J162:J171"/>
    <mergeCell ref="I222:I231"/>
    <mergeCell ref="J222:J231"/>
    <mergeCell ref="W162:W171"/>
    <mergeCell ref="J212:J221"/>
    <mergeCell ref="G162:G171"/>
    <mergeCell ref="W202:W211"/>
    <mergeCell ref="W232:W241"/>
    <mergeCell ref="X222:X231"/>
    <mergeCell ref="W192:W201"/>
    <mergeCell ref="J182:J191"/>
    <mergeCell ref="W152:W161"/>
    <mergeCell ref="G232:G241"/>
    <mergeCell ref="G212:G221"/>
    <mergeCell ref="H214:H221"/>
    <mergeCell ref="F222:F231"/>
    <mergeCell ref="G222:G231"/>
    <mergeCell ref="I232:I241"/>
    <mergeCell ref="I212:I221"/>
    <mergeCell ref="F232:F241"/>
    <mergeCell ref="J202:J211"/>
    <mergeCell ref="J232:J241"/>
    <mergeCell ref="W112:W121"/>
    <mergeCell ref="W142:W151"/>
    <mergeCell ref="H222:H223"/>
    <mergeCell ref="E152:E161"/>
    <mergeCell ref="W222:W231"/>
    <mergeCell ref="I142:I151"/>
    <mergeCell ref="W132:W141"/>
    <mergeCell ref="C292:C301"/>
    <mergeCell ref="G202:G211"/>
    <mergeCell ref="D212:D221"/>
    <mergeCell ref="B202:B211"/>
    <mergeCell ref="B242:B251"/>
    <mergeCell ref="F202:F211"/>
    <mergeCell ref="F212:F221"/>
    <mergeCell ref="C272:C281"/>
    <mergeCell ref="I282:I291"/>
    <mergeCell ref="G272:G281"/>
    <mergeCell ref="J272:J281"/>
    <mergeCell ref="G292:G301"/>
    <mergeCell ref="I292:I301"/>
    <mergeCell ref="J292:J301"/>
    <mergeCell ref="G282:G291"/>
    <mergeCell ref="I272:I281"/>
    <mergeCell ref="C262:C271"/>
    <mergeCell ref="F262:F271"/>
    <mergeCell ref="E242:E251"/>
    <mergeCell ref="C202:C211"/>
    <mergeCell ref="C232:C241"/>
    <mergeCell ref="I262:I271"/>
    <mergeCell ref="I172:I181"/>
    <mergeCell ref="J172:J181"/>
    <mergeCell ref="I182:I191"/>
    <mergeCell ref="J352:J361"/>
    <mergeCell ref="I352:I361"/>
    <mergeCell ref="G352:G361"/>
    <mergeCell ref="F352:F361"/>
    <mergeCell ref="C342:C351"/>
    <mergeCell ref="F342:F351"/>
    <mergeCell ref="J302:J311"/>
    <mergeCell ref="D302:D311"/>
    <mergeCell ref="B302:B311"/>
    <mergeCell ref="B312:B321"/>
    <mergeCell ref="F312:F321"/>
    <mergeCell ref="D342:D351"/>
    <mergeCell ref="G342:G351"/>
    <mergeCell ref="I302:I311"/>
    <mergeCell ref="D322:D331"/>
    <mergeCell ref="E342:E351"/>
    <mergeCell ref="B332:B341"/>
    <mergeCell ref="C332:C341"/>
    <mergeCell ref="D332:D341"/>
    <mergeCell ref="E332:E341"/>
    <mergeCell ref="F332:F341"/>
    <mergeCell ref="G302:G311"/>
    <mergeCell ref="G322:G331"/>
    <mergeCell ref="J322:J331"/>
    <mergeCell ref="H354:H361"/>
    <mergeCell ref="J332:J341"/>
    <mergeCell ref="G582:G591"/>
    <mergeCell ref="B598:B605"/>
    <mergeCell ref="B638:B645"/>
    <mergeCell ref="C562:C571"/>
    <mergeCell ref="D562:D571"/>
    <mergeCell ref="F562:F571"/>
    <mergeCell ref="G552:G561"/>
    <mergeCell ref="E638:E645"/>
    <mergeCell ref="G402:G411"/>
    <mergeCell ref="B452:B461"/>
    <mergeCell ref="G452:G461"/>
    <mergeCell ref="F542:F551"/>
    <mergeCell ref="G542:G551"/>
    <mergeCell ref="G372:G381"/>
    <mergeCell ref="E372:E381"/>
    <mergeCell ref="C372:C381"/>
    <mergeCell ref="C402:C411"/>
    <mergeCell ref="C412:C421"/>
    <mergeCell ref="D412:D421"/>
    <mergeCell ref="E412:E421"/>
    <mergeCell ref="G614:G621"/>
    <mergeCell ref="G622:G629"/>
    <mergeCell ref="B542:B551"/>
    <mergeCell ref="D442:D451"/>
    <mergeCell ref="G432:G441"/>
    <mergeCell ref="C432:C441"/>
    <mergeCell ref="D432:D441"/>
    <mergeCell ref="B492:B501"/>
    <mergeCell ref="B392:B401"/>
    <mergeCell ref="B402:B411"/>
    <mergeCell ref="D472:D481"/>
    <mergeCell ref="E472:E481"/>
    <mergeCell ref="I598:I605"/>
    <mergeCell ref="E402:E411"/>
    <mergeCell ref="F442:F451"/>
    <mergeCell ref="I482:I491"/>
    <mergeCell ref="E482:E491"/>
    <mergeCell ref="F482:F491"/>
    <mergeCell ref="G482:G491"/>
    <mergeCell ref="I522:I531"/>
    <mergeCell ref="I432:I441"/>
    <mergeCell ref="H372:H373"/>
    <mergeCell ref="F462:F471"/>
    <mergeCell ref="D452:D461"/>
    <mergeCell ref="F452:F461"/>
    <mergeCell ref="G572:G581"/>
    <mergeCell ref="E572:E581"/>
    <mergeCell ref="B582:B591"/>
    <mergeCell ref="C572:C581"/>
    <mergeCell ref="D572:D581"/>
    <mergeCell ref="B572:B581"/>
    <mergeCell ref="F572:F581"/>
    <mergeCell ref="E582:E591"/>
    <mergeCell ref="G598:G605"/>
    <mergeCell ref="C482:C491"/>
    <mergeCell ref="D372:D381"/>
    <mergeCell ref="G392:G401"/>
    <mergeCell ref="B552:B561"/>
    <mergeCell ref="H584:H591"/>
    <mergeCell ref="H599:H605"/>
    <mergeCell ref="G562:G571"/>
    <mergeCell ref="E442:E451"/>
    <mergeCell ref="E422:E431"/>
    <mergeCell ref="C542:C551"/>
    <mergeCell ref="B372:B381"/>
    <mergeCell ref="E562:E571"/>
    <mergeCell ref="F402:F411"/>
    <mergeCell ref="F412:F421"/>
    <mergeCell ref="G422:G431"/>
    <mergeCell ref="C552:C561"/>
    <mergeCell ref="J442:J451"/>
    <mergeCell ref="X392:X401"/>
    <mergeCell ref="W392:W401"/>
    <mergeCell ref="J392:J401"/>
    <mergeCell ref="J372:J381"/>
    <mergeCell ref="W412:W421"/>
    <mergeCell ref="X402:X411"/>
    <mergeCell ref="X412:X421"/>
    <mergeCell ref="J432:J441"/>
    <mergeCell ref="W382:W391"/>
    <mergeCell ref="X382:X391"/>
    <mergeCell ref="H374:H381"/>
    <mergeCell ref="H382:H383"/>
    <mergeCell ref="E432:E441"/>
    <mergeCell ref="F432:F441"/>
    <mergeCell ref="D482:D491"/>
    <mergeCell ref="B532:B541"/>
    <mergeCell ref="C532:C541"/>
    <mergeCell ref="J382:J391"/>
    <mergeCell ref="X552:X561"/>
    <mergeCell ref="E542:E551"/>
    <mergeCell ref="C452:C461"/>
    <mergeCell ref="B382:B391"/>
    <mergeCell ref="C382:C391"/>
    <mergeCell ref="J562:J571"/>
    <mergeCell ref="J542:J551"/>
    <mergeCell ref="A654:A661"/>
    <mergeCell ref="C654:C661"/>
    <mergeCell ref="D654:D661"/>
    <mergeCell ref="A598:A605"/>
    <mergeCell ref="C598:C605"/>
    <mergeCell ref="B646:B653"/>
    <mergeCell ref="A646:A653"/>
    <mergeCell ref="F654:F661"/>
    <mergeCell ref="E646:E653"/>
    <mergeCell ref="E654:E661"/>
    <mergeCell ref="D598:D605"/>
    <mergeCell ref="A638:A645"/>
    <mergeCell ref="C638:C645"/>
    <mergeCell ref="D638:D645"/>
    <mergeCell ref="F638:F645"/>
    <mergeCell ref="B654:B661"/>
    <mergeCell ref="E598:E605"/>
    <mergeCell ref="A614:A621"/>
    <mergeCell ref="B614:B621"/>
    <mergeCell ref="C614:C621"/>
    <mergeCell ref="D614:D621"/>
    <mergeCell ref="E614:E621"/>
    <mergeCell ref="F614:F621"/>
    <mergeCell ref="D622:D629"/>
    <mergeCell ref="E622:E629"/>
    <mergeCell ref="F622:F629"/>
    <mergeCell ref="F598:F605"/>
    <mergeCell ref="A606:A613"/>
    <mergeCell ref="B606:B613"/>
    <mergeCell ref="G654:G661"/>
    <mergeCell ref="A552:A561"/>
    <mergeCell ref="E552:E561"/>
    <mergeCell ref="I638:I645"/>
    <mergeCell ref="G646:G653"/>
    <mergeCell ref="A572:A581"/>
    <mergeCell ref="A582:A591"/>
    <mergeCell ref="H639:H645"/>
    <mergeCell ref="H647:H653"/>
    <mergeCell ref="H655:H661"/>
    <mergeCell ref="AB5:AB12"/>
    <mergeCell ref="AB14:AB21"/>
    <mergeCell ref="AB22:AB29"/>
    <mergeCell ref="AB31:AB40"/>
    <mergeCell ref="AB572:AB581"/>
    <mergeCell ref="AB41:AB50"/>
    <mergeCell ref="AB102:AB111"/>
    <mergeCell ref="AB61:AB70"/>
    <mergeCell ref="AB112:AB121"/>
    <mergeCell ref="AB72:AB81"/>
    <mergeCell ref="AB142:AB151"/>
    <mergeCell ref="AB322:AB331"/>
    <mergeCell ref="AB172:AB181"/>
    <mergeCell ref="AB312:AB321"/>
    <mergeCell ref="AB552:AB561"/>
    <mergeCell ref="AB562:AB571"/>
    <mergeCell ref="AB162:AB171"/>
    <mergeCell ref="AB262:AB271"/>
    <mergeCell ref="AB462:AB471"/>
    <mergeCell ref="W638:W645"/>
    <mergeCell ref="I572:I581"/>
    <mergeCell ref="I552:I561"/>
    <mergeCell ref="AB51:AB60"/>
    <mergeCell ref="J242:J251"/>
    <mergeCell ref="X522:X531"/>
    <mergeCell ref="W372:W381"/>
    <mergeCell ref="J362:J371"/>
    <mergeCell ref="W362:W371"/>
    <mergeCell ref="X362:X371"/>
    <mergeCell ref="AA352:AA361"/>
    <mergeCell ref="Z242:Z251"/>
    <mergeCell ref="Y358:Y361"/>
    <mergeCell ref="W252:W261"/>
    <mergeCell ref="X252:X261"/>
    <mergeCell ref="AA482:AA491"/>
    <mergeCell ref="AB242:AB251"/>
    <mergeCell ref="AB282:AB291"/>
    <mergeCell ref="AA402:AA411"/>
    <mergeCell ref="AB292:AB301"/>
    <mergeCell ref="AB302:AB311"/>
    <mergeCell ref="Y298:Y301"/>
    <mergeCell ref="Y302:Y307"/>
    <mergeCell ref="J342:J351"/>
    <mergeCell ref="J422:J431"/>
    <mergeCell ref="J282:J291"/>
    <mergeCell ref="W272:W281"/>
    <mergeCell ref="J262:J271"/>
    <mergeCell ref="W262:W271"/>
    <mergeCell ref="W282:W291"/>
    <mergeCell ref="Z492:Z501"/>
    <mergeCell ref="AA492:AA501"/>
    <mergeCell ref="X462:X471"/>
    <mergeCell ref="X112:X121"/>
    <mergeCell ref="J132:J141"/>
    <mergeCell ref="AA122:AA131"/>
    <mergeCell ref="AB122:AB131"/>
    <mergeCell ref="X182:X191"/>
    <mergeCell ref="X192:X201"/>
    <mergeCell ref="W172:W181"/>
    <mergeCell ref="X262:X271"/>
    <mergeCell ref="Y128:Y131"/>
    <mergeCell ref="X142:X151"/>
    <mergeCell ref="X132:X141"/>
    <mergeCell ref="AB152:AB161"/>
    <mergeCell ref="AB352:AB361"/>
    <mergeCell ref="AB202:AB211"/>
    <mergeCell ref="AB502:AB511"/>
    <mergeCell ref="AB82:AB91"/>
    <mergeCell ref="AB132:AB141"/>
    <mergeCell ref="X172:X181"/>
    <mergeCell ref="X162:X171"/>
    <mergeCell ref="X212:X221"/>
    <mergeCell ref="W212:W221"/>
    <mergeCell ref="X232:X241"/>
    <mergeCell ref="Y112:Y117"/>
    <mergeCell ref="Y118:Y121"/>
    <mergeCell ref="Y168:Y171"/>
    <mergeCell ref="Y242:Y247"/>
    <mergeCell ref="Y178:Y181"/>
    <mergeCell ref="W242:W251"/>
    <mergeCell ref="Y388:Y391"/>
    <mergeCell ref="Y272:Y277"/>
    <mergeCell ref="Z362:Z371"/>
    <mergeCell ref="AA252:AA261"/>
    <mergeCell ref="Z472:Z481"/>
    <mergeCell ref="X372:X381"/>
    <mergeCell ref="AA598:AA605"/>
    <mergeCell ref="AA392:AA401"/>
    <mergeCell ref="W422:W431"/>
    <mergeCell ref="W432:W441"/>
    <mergeCell ref="W442:W451"/>
    <mergeCell ref="Z152:Z161"/>
    <mergeCell ref="X242:X251"/>
    <mergeCell ref="Y428:Y431"/>
    <mergeCell ref="W302:W311"/>
    <mergeCell ref="Y542:Y547"/>
    <mergeCell ref="Y548:Y551"/>
    <mergeCell ref="Y188:Y191"/>
    <mergeCell ref="Y192:Y197"/>
    <mergeCell ref="Y338:Y341"/>
    <mergeCell ref="Y382:Y387"/>
    <mergeCell ref="Z382:Z391"/>
    <mergeCell ref="W292:W301"/>
    <mergeCell ref="W402:W411"/>
    <mergeCell ref="AA472:AA481"/>
    <mergeCell ref="Y322:Y327"/>
    <mergeCell ref="Y502:Y507"/>
    <mergeCell ref="Z512:Z521"/>
    <mergeCell ref="Z192:Z201"/>
    <mergeCell ref="AA522:AA531"/>
    <mergeCell ref="X572:X581"/>
    <mergeCell ref="W182:W191"/>
    <mergeCell ref="X542:X551"/>
    <mergeCell ref="X272:X281"/>
    <mergeCell ref="X202:X211"/>
    <mergeCell ref="Z122:Z131"/>
    <mergeCell ref="Y348:Y351"/>
    <mergeCell ref="Y352:Y357"/>
    <mergeCell ref="W312:W321"/>
    <mergeCell ref="AB272:AB281"/>
    <mergeCell ref="AB232:AB241"/>
    <mergeCell ref="X152:X161"/>
    <mergeCell ref="W322:W331"/>
    <mergeCell ref="X312:X321"/>
    <mergeCell ref="AA342:AA351"/>
    <mergeCell ref="Y482:Y487"/>
    <mergeCell ref="Y488:Y491"/>
    <mergeCell ref="Z502:Z511"/>
    <mergeCell ref="AB442:AB451"/>
    <mergeCell ref="AB452:AB461"/>
    <mergeCell ref="Y498:Y501"/>
    <mergeCell ref="X482:X491"/>
    <mergeCell ref="W452:W461"/>
    <mergeCell ref="W472:W481"/>
    <mergeCell ref="X502:X511"/>
    <mergeCell ref="X422:X431"/>
    <mergeCell ref="Z302:Z311"/>
    <mergeCell ref="W462:W471"/>
    <mergeCell ref="AB332:AB341"/>
    <mergeCell ref="AB382:AB391"/>
    <mergeCell ref="AA292:AA301"/>
    <mergeCell ref="AA322:AA331"/>
    <mergeCell ref="AB472:AB481"/>
    <mergeCell ref="Y478:Y481"/>
    <mergeCell ref="Y492:Y497"/>
    <mergeCell ref="AA382:AA391"/>
    <mergeCell ref="AB492:AB501"/>
    <mergeCell ref="X646:X653"/>
    <mergeCell ref="X442:X451"/>
    <mergeCell ref="X562:X571"/>
    <mergeCell ref="AB646:AB653"/>
    <mergeCell ref="AA646:AA653"/>
    <mergeCell ref="AB92:AB101"/>
    <mergeCell ref="AB372:AB381"/>
    <mergeCell ref="AB392:AB401"/>
    <mergeCell ref="Z582:Z591"/>
    <mergeCell ref="Z572:Z581"/>
    <mergeCell ref="Z422:Z431"/>
    <mergeCell ref="Z542:Z551"/>
    <mergeCell ref="Y572:Y577"/>
    <mergeCell ref="Y578:Y581"/>
    <mergeCell ref="Z598:Z605"/>
    <mergeCell ref="AB482:AB491"/>
    <mergeCell ref="Y522:Y527"/>
    <mergeCell ref="Y508:Y511"/>
    <mergeCell ref="Y512:Y517"/>
    <mergeCell ref="X292:X301"/>
    <mergeCell ref="AB542:AB551"/>
    <mergeCell ref="AB182:AB191"/>
    <mergeCell ref="AB192:AB201"/>
    <mergeCell ref="Y148:Y151"/>
    <mergeCell ref="AA112:AA121"/>
    <mergeCell ref="Y228:Y231"/>
    <mergeCell ref="Y122:Y127"/>
    <mergeCell ref="Z606:Z613"/>
    <mergeCell ref="AA606:AA613"/>
    <mergeCell ref="AB606:AB613"/>
    <mergeCell ref="AB512:AB521"/>
    <mergeCell ref="Y518:Y521"/>
    <mergeCell ref="X61:X70"/>
    <mergeCell ref="X72:X81"/>
    <mergeCell ref="X452:X461"/>
    <mergeCell ref="X342:X351"/>
    <mergeCell ref="AB638:AB645"/>
    <mergeCell ref="AB582:AB591"/>
    <mergeCell ref="X282:X291"/>
    <mergeCell ref="X92:X101"/>
    <mergeCell ref="Y392:Y397"/>
    <mergeCell ref="Y398:Y401"/>
    <mergeCell ref="Y402:Y407"/>
    <mergeCell ref="Z162:Z171"/>
    <mergeCell ref="Z272:Z281"/>
    <mergeCell ref="Y558:Y561"/>
    <mergeCell ref="AB212:AB221"/>
    <mergeCell ref="AB412:AB421"/>
    <mergeCell ref="AB342:AB351"/>
    <mergeCell ref="X322:X331"/>
    <mergeCell ref="X472:X481"/>
    <mergeCell ref="AB252:AB261"/>
    <mergeCell ref="Y258:Y261"/>
    <mergeCell ref="AA638:AA645"/>
    <mergeCell ref="AB222:AB231"/>
    <mergeCell ref="Y328:Y331"/>
    <mergeCell ref="Y342:Y347"/>
    <mergeCell ref="Y308:Y311"/>
    <mergeCell ref="Y312:Y317"/>
    <mergeCell ref="Y318:Y321"/>
    <mergeCell ref="Z622:Z629"/>
    <mergeCell ref="AA622:AA629"/>
    <mergeCell ref="AB622:AB629"/>
    <mergeCell ref="AA512:AA521"/>
    <mergeCell ref="AB654:AB661"/>
    <mergeCell ref="AA654:AA661"/>
    <mergeCell ref="Z646:Z653"/>
    <mergeCell ref="Y562:Y567"/>
    <mergeCell ref="Y418:Y421"/>
    <mergeCell ref="Y422:Y427"/>
    <mergeCell ref="AB598:AB605"/>
    <mergeCell ref="Z522:Z531"/>
    <mergeCell ref="W502:W511"/>
    <mergeCell ref="AA502:AA511"/>
    <mergeCell ref="J654:J661"/>
    <mergeCell ref="C646:C653"/>
    <mergeCell ref="D646:D653"/>
    <mergeCell ref="C582:C591"/>
    <mergeCell ref="D582:D591"/>
    <mergeCell ref="I654:I661"/>
    <mergeCell ref="F582:F591"/>
    <mergeCell ref="I562:I571"/>
    <mergeCell ref="W552:W561"/>
    <mergeCell ref="W562:W571"/>
    <mergeCell ref="J452:J461"/>
    <mergeCell ref="H502:H503"/>
    <mergeCell ref="F646:F653"/>
    <mergeCell ref="G638:G645"/>
    <mergeCell ref="I646:I653"/>
    <mergeCell ref="J646:J653"/>
    <mergeCell ref="J638:J645"/>
    <mergeCell ref="I582:I591"/>
    <mergeCell ref="J582:J591"/>
    <mergeCell ref="C492:C501"/>
    <mergeCell ref="E462:E471"/>
    <mergeCell ref="C472:C481"/>
    <mergeCell ref="I362:I371"/>
    <mergeCell ref="W542:W551"/>
    <mergeCell ref="C522:C531"/>
    <mergeCell ref="AB422:AB431"/>
    <mergeCell ref="D492:D501"/>
    <mergeCell ref="E492:E501"/>
    <mergeCell ref="F492:F501"/>
    <mergeCell ref="G492:G501"/>
    <mergeCell ref="I492:I501"/>
    <mergeCell ref="J492:J501"/>
    <mergeCell ref="W492:W501"/>
    <mergeCell ref="X492:X501"/>
    <mergeCell ref="X512:X521"/>
    <mergeCell ref="I452:I461"/>
    <mergeCell ref="D542:D551"/>
    <mergeCell ref="C422:C431"/>
    <mergeCell ref="G462:G471"/>
    <mergeCell ref="E522:E531"/>
    <mergeCell ref="F522:F531"/>
    <mergeCell ref="D422:D431"/>
    <mergeCell ref="F422:F431"/>
    <mergeCell ref="G412:G421"/>
    <mergeCell ref="D382:D391"/>
    <mergeCell ref="E382:E391"/>
    <mergeCell ref="F382:F391"/>
    <mergeCell ref="G382:G391"/>
    <mergeCell ref="I382:I391"/>
    <mergeCell ref="H362:H363"/>
    <mergeCell ref="H364:H371"/>
    <mergeCell ref="I372:I381"/>
    <mergeCell ref="F372:F381"/>
    <mergeCell ref="I422:I431"/>
    <mergeCell ref="J482:J491"/>
    <mergeCell ref="B522:B531"/>
    <mergeCell ref="B422:B431"/>
    <mergeCell ref="E452:E461"/>
    <mergeCell ref="C392:C401"/>
    <mergeCell ref="G442:G451"/>
    <mergeCell ref="C442:C451"/>
    <mergeCell ref="D392:D401"/>
    <mergeCell ref="J412:J421"/>
    <mergeCell ref="J402:J411"/>
    <mergeCell ref="A562:A571"/>
    <mergeCell ref="B562:B571"/>
    <mergeCell ref="H454:H461"/>
    <mergeCell ref="H462:H463"/>
    <mergeCell ref="H434:H441"/>
    <mergeCell ref="H442:H443"/>
    <mergeCell ref="H444:H451"/>
    <mergeCell ref="H452:H453"/>
    <mergeCell ref="H494:H501"/>
    <mergeCell ref="B482:B491"/>
    <mergeCell ref="H424:H431"/>
    <mergeCell ref="H432:H433"/>
    <mergeCell ref="C462:C471"/>
    <mergeCell ref="D462:D471"/>
    <mergeCell ref="B432:B441"/>
    <mergeCell ref="B412:B421"/>
    <mergeCell ref="A432:A441"/>
    <mergeCell ref="A492:A501"/>
    <mergeCell ref="J552:J561"/>
    <mergeCell ref="A372:A381"/>
    <mergeCell ref="I402:I411"/>
    <mergeCell ref="I412:I421"/>
    <mergeCell ref="A542:A551"/>
    <mergeCell ref="D552:D561"/>
    <mergeCell ref="F552:F561"/>
    <mergeCell ref="B462:B471"/>
    <mergeCell ref="A462:A471"/>
    <mergeCell ref="F472:F481"/>
    <mergeCell ref="G472:G481"/>
    <mergeCell ref="I472:I481"/>
    <mergeCell ref="I442:I451"/>
    <mergeCell ref="F392:F401"/>
    <mergeCell ref="A442:A451"/>
    <mergeCell ref="A402:A411"/>
    <mergeCell ref="B442:B451"/>
    <mergeCell ref="A422:A431"/>
    <mergeCell ref="D402:D411"/>
    <mergeCell ref="B472:B481"/>
    <mergeCell ref="I462:I471"/>
    <mergeCell ref="H384:H391"/>
    <mergeCell ref="H392:H393"/>
    <mergeCell ref="H404:H411"/>
    <mergeCell ref="H412:H413"/>
    <mergeCell ref="E392:E401"/>
    <mergeCell ref="I392:I401"/>
    <mergeCell ref="H394:H401"/>
    <mergeCell ref="H402:H403"/>
    <mergeCell ref="A452:A461"/>
    <mergeCell ref="A412:A421"/>
    <mergeCell ref="H414:H421"/>
    <mergeCell ref="H422:H423"/>
    <mergeCell ref="A382:A391"/>
    <mergeCell ref="A192:A201"/>
    <mergeCell ref="D532:D541"/>
    <mergeCell ref="E532:E541"/>
    <mergeCell ref="F532:F541"/>
    <mergeCell ref="G532:G541"/>
    <mergeCell ref="I532:I541"/>
    <mergeCell ref="J532:J541"/>
    <mergeCell ref="W532:W541"/>
    <mergeCell ref="X532:X541"/>
    <mergeCell ref="Y532:Y537"/>
    <mergeCell ref="Z532:Z541"/>
    <mergeCell ref="AA532:AA541"/>
    <mergeCell ref="AB532:AB541"/>
    <mergeCell ref="Y538:Y541"/>
    <mergeCell ref="A522:A531"/>
    <mergeCell ref="G522:G531"/>
    <mergeCell ref="J522:J531"/>
    <mergeCell ref="W522:W531"/>
    <mergeCell ref="D522:D531"/>
    <mergeCell ref="AB522:AB531"/>
    <mergeCell ref="Y528:Y531"/>
    <mergeCell ref="A472:A481"/>
    <mergeCell ref="A502:A511"/>
    <mergeCell ref="B502:B511"/>
    <mergeCell ref="C502:C511"/>
    <mergeCell ref="D502:D511"/>
    <mergeCell ref="E502:E511"/>
    <mergeCell ref="F502:F511"/>
    <mergeCell ref="G502:G511"/>
    <mergeCell ref="I502:I511"/>
    <mergeCell ref="W482:W491"/>
    <mergeCell ref="A282:A291"/>
    <mergeCell ref="E282:E291"/>
    <mergeCell ref="B282:B291"/>
    <mergeCell ref="B292:B301"/>
    <mergeCell ref="H224:H231"/>
    <mergeCell ref="H254:H261"/>
    <mergeCell ref="H262:H263"/>
    <mergeCell ref="H264:H271"/>
    <mergeCell ref="H232:H233"/>
    <mergeCell ref="H234:H241"/>
    <mergeCell ref="H242:H243"/>
    <mergeCell ref="H244:H251"/>
    <mergeCell ref="C252:C261"/>
    <mergeCell ref="D252:D261"/>
    <mergeCell ref="E252:E261"/>
    <mergeCell ref="B252:B261"/>
    <mergeCell ref="D232:D241"/>
    <mergeCell ref="E232:E241"/>
    <mergeCell ref="G262:G271"/>
    <mergeCell ref="Z1:AB1"/>
    <mergeCell ref="A630:A637"/>
    <mergeCell ref="B630:B637"/>
    <mergeCell ref="C630:C637"/>
    <mergeCell ref="D630:D637"/>
    <mergeCell ref="E630:E637"/>
    <mergeCell ref="F630:F637"/>
    <mergeCell ref="G630:G637"/>
    <mergeCell ref="I630:I637"/>
    <mergeCell ref="J630:J637"/>
    <mergeCell ref="W630:W637"/>
    <mergeCell ref="X630:X637"/>
    <mergeCell ref="Y630:Y634"/>
    <mergeCell ref="Z630:Z637"/>
    <mergeCell ref="AA630:AA637"/>
    <mergeCell ref="AB630:AB637"/>
    <mergeCell ref="Y635:Y637"/>
    <mergeCell ref="A622:A629"/>
    <mergeCell ref="B622:B629"/>
    <mergeCell ref="C622:C629"/>
    <mergeCell ref="I614:I621"/>
    <mergeCell ref="A512:A521"/>
    <mergeCell ref="B512:B521"/>
    <mergeCell ref="C512:C521"/>
    <mergeCell ref="D512:D521"/>
    <mergeCell ref="E512:E521"/>
    <mergeCell ref="F512:F521"/>
    <mergeCell ref="G512:G521"/>
    <mergeCell ref="I512:I521"/>
    <mergeCell ref="J512:J521"/>
    <mergeCell ref="W512:W521"/>
    <mergeCell ref="A482:A491"/>
    <mergeCell ref="W606:W613"/>
    <mergeCell ref="X606:X613"/>
    <mergeCell ref="Y606:Y610"/>
    <mergeCell ref="Y611:Y613"/>
    <mergeCell ref="A182:A191"/>
    <mergeCell ref="A392:A401"/>
    <mergeCell ref="G312:G321"/>
    <mergeCell ref="C322:C331"/>
    <mergeCell ref="F322:F331"/>
    <mergeCell ref="A302:A311"/>
    <mergeCell ref="A312:A321"/>
    <mergeCell ref="I342:I351"/>
    <mergeCell ref="I322:I331"/>
    <mergeCell ref="A532:A541"/>
    <mergeCell ref="X1:Y1"/>
    <mergeCell ref="C606:C613"/>
    <mergeCell ref="D606:D613"/>
    <mergeCell ref="E606:E613"/>
    <mergeCell ref="F606:F613"/>
    <mergeCell ref="G606:G613"/>
    <mergeCell ref="I606:I613"/>
    <mergeCell ref="J606:J613"/>
    <mergeCell ref="B182:B191"/>
    <mergeCell ref="D182:D191"/>
    <mergeCell ref="E182:E191"/>
    <mergeCell ref="F182:F191"/>
    <mergeCell ref="G182:G191"/>
    <mergeCell ref="I242:I251"/>
    <mergeCell ref="Y222:Y227"/>
    <mergeCell ref="I252:I261"/>
    <mergeCell ref="A292:A301"/>
    <mergeCell ref="D292:D301"/>
    <mergeCell ref="Y627:Y629"/>
    <mergeCell ref="Z614:Z621"/>
    <mergeCell ref="AA614:AA621"/>
    <mergeCell ref="AB614:AB621"/>
    <mergeCell ref="Y619:Y621"/>
    <mergeCell ref="J614:J621"/>
    <mergeCell ref="W614:W621"/>
    <mergeCell ref="X614:X621"/>
    <mergeCell ref="Y614:Y618"/>
    <mergeCell ref="F122:F131"/>
    <mergeCell ref="G122:G131"/>
    <mergeCell ref="I122:I131"/>
    <mergeCell ref="J122:J131"/>
    <mergeCell ref="W122:W131"/>
    <mergeCell ref="X122:X131"/>
    <mergeCell ref="I622:I629"/>
    <mergeCell ref="J622:J629"/>
    <mergeCell ref="W622:W629"/>
    <mergeCell ref="X622:X629"/>
    <mergeCell ref="Y622:Y626"/>
    <mergeCell ref="Z222:Z231"/>
    <mergeCell ref="AA222:AA231"/>
    <mergeCell ref="J472:J481"/>
    <mergeCell ref="J502:J511"/>
    <mergeCell ref="Z482:Z491"/>
    <mergeCell ref="AB402:AB411"/>
    <mergeCell ref="AB362:AB371"/>
    <mergeCell ref="AB432:AB441"/>
    <mergeCell ref="I542:I551"/>
    <mergeCell ref="J598:J605"/>
    <mergeCell ref="Y158:Y161"/>
    <mergeCell ref="AA582:AA591"/>
    <mergeCell ref="A672:A679"/>
    <mergeCell ref="B672:B679"/>
    <mergeCell ref="C672:C679"/>
    <mergeCell ref="D672:D679"/>
    <mergeCell ref="E672:E679"/>
    <mergeCell ref="F672:F679"/>
    <mergeCell ref="G672:G679"/>
    <mergeCell ref="I672:I679"/>
    <mergeCell ref="J672:J679"/>
    <mergeCell ref="W672:W679"/>
    <mergeCell ref="X672:X679"/>
    <mergeCell ref="Y672:Y676"/>
    <mergeCell ref="Z672:Z679"/>
    <mergeCell ref="AA672:AA679"/>
    <mergeCell ref="AB672:AB679"/>
    <mergeCell ref="H673:H679"/>
    <mergeCell ref="Y677:Y679"/>
    <mergeCell ref="A680:A687"/>
    <mergeCell ref="B680:B687"/>
    <mergeCell ref="C680:C687"/>
    <mergeCell ref="D680:D687"/>
    <mergeCell ref="E680:E687"/>
    <mergeCell ref="F680:F687"/>
    <mergeCell ref="G680:G687"/>
    <mergeCell ref="I680:I687"/>
    <mergeCell ref="J680:J687"/>
    <mergeCell ref="W680:W687"/>
    <mergeCell ref="X680:X687"/>
    <mergeCell ref="Y680:Y684"/>
    <mergeCell ref="Z680:Z687"/>
    <mergeCell ref="AA680:AA687"/>
    <mergeCell ref="AB680:AB687"/>
    <mergeCell ref="H681:H687"/>
    <mergeCell ref="Y685:Y687"/>
    <mergeCell ref="A688:A695"/>
    <mergeCell ref="B688:B695"/>
    <mergeCell ref="C688:C695"/>
    <mergeCell ref="D688:D695"/>
    <mergeCell ref="E688:E695"/>
    <mergeCell ref="F688:F695"/>
    <mergeCell ref="G688:G695"/>
    <mergeCell ref="I688:I695"/>
    <mergeCell ref="J688:J695"/>
    <mergeCell ref="W688:W695"/>
    <mergeCell ref="X688:X695"/>
    <mergeCell ref="Y688:Y692"/>
    <mergeCell ref="Z688:Z695"/>
    <mergeCell ref="AA688:AA695"/>
    <mergeCell ref="AB688:AB695"/>
    <mergeCell ref="H689:H695"/>
    <mergeCell ref="Y693:Y695"/>
    <mergeCell ref="A696:A703"/>
    <mergeCell ref="B696:B703"/>
    <mergeCell ref="C696:C703"/>
    <mergeCell ref="D696:D703"/>
    <mergeCell ref="E696:E703"/>
    <mergeCell ref="F696:F703"/>
    <mergeCell ref="G696:G703"/>
    <mergeCell ref="I696:I703"/>
    <mergeCell ref="J696:J703"/>
    <mergeCell ref="W696:W703"/>
    <mergeCell ref="X696:X703"/>
    <mergeCell ref="Y696:Y700"/>
    <mergeCell ref="Z696:Z703"/>
    <mergeCell ref="AA696:AA703"/>
    <mergeCell ref="AB696:AB703"/>
    <mergeCell ref="H697:H703"/>
    <mergeCell ref="Y701:Y703"/>
    <mergeCell ref="A704:A711"/>
    <mergeCell ref="B704:B711"/>
    <mergeCell ref="C704:C711"/>
    <mergeCell ref="D704:D711"/>
    <mergeCell ref="E704:E711"/>
    <mergeCell ref="F704:F711"/>
    <mergeCell ref="G704:G711"/>
    <mergeCell ref="I704:I711"/>
    <mergeCell ref="J704:J711"/>
    <mergeCell ref="W704:W711"/>
    <mergeCell ref="X704:X711"/>
    <mergeCell ref="Y704:Y708"/>
    <mergeCell ref="Z704:Z711"/>
    <mergeCell ref="AA704:AA711"/>
    <mergeCell ref="AB704:AB711"/>
    <mergeCell ref="H705:H711"/>
    <mergeCell ref="Y709:Y711"/>
  </mergeCells>
  <phoneticPr fontId="11" type="noConversion"/>
  <dataValidations disablePrompts="1" count="2">
    <dataValidation allowBlank="1" showInputMessage="1" showErrorMessage="1" prompt="wpisz uczelnię, instytucję" sqref="H6:H12 H15:H21 H23:H29 H33 H43 H53 H63 H74 H84 H94 H104 H114 H124 H134 H144 H154 H164 H174 H184 H194 H204 H214 H224 H234 H244 H254 H264 H274 H284 H294 H304 H314 H324 H334 H344 H354 H364 H374 H384 H394 H404 H414 H424 H434 H444 H454 H464 H474 H484 H494 H504 H514 H524 H534 H544 H554 H564 H574 H584 H599:H605 H607:H613 H615:H621 H623:H629 H631:H637 H639:H645 H647:H653 H655:H661 H673:H679 H681:H687 H689:H695 H697:H703 H705:H711" xr:uid="{00000000-0002-0000-0700-000000000000}"/>
    <dataValidation allowBlank="1" showInputMessage="1" showErrorMessage="1" prompt="wpisz liczbę godz etat" sqref="X593" xr:uid="{00000000-0002-0000-0700-000001000000}"/>
  </dataValidations>
  <printOptions horizontalCentered="1"/>
  <pageMargins left="0.39370078740157483" right="0.39370078740157483" top="0.78740157480314965" bottom="0.75390625" header="0" footer="0.23622047244094491"/>
  <pageSetup paperSize="9" scale="61" fitToHeight="0" orientation="landscape" useFirstPageNumber="1" r:id="rId1"/>
  <headerFooter alignWithMargins="0">
    <oddFooter>&amp;L&amp;7CEA - arkusz organizacyjny na rok szkolny 2021/2022    nr teczki: &amp;F</oddFooter>
  </headerFooter>
  <rowBreaks count="13" manualBreakCount="13">
    <brk id="29" max="27" man="1"/>
    <brk id="70" max="27" man="1"/>
    <brk id="131" max="27" man="1"/>
    <brk id="191" max="27" man="1"/>
    <brk id="251" max="27" man="1"/>
    <brk id="311" max="27" man="1"/>
    <brk id="371" max="27" man="1"/>
    <brk id="431" max="27" man="1"/>
    <brk id="491" max="27" man="1"/>
    <brk id="551" max="27" man="1"/>
    <brk id="596" max="27" man="1"/>
    <brk id="653" max="27" man="1"/>
    <brk id="703" max="27" man="1"/>
  </rowBreaks>
  <legacyDrawing r:id="rId2"/>
  <extLst>
    <ext xmlns:x14="http://schemas.microsoft.com/office/spreadsheetml/2009/9/main" uri="{CCE6A557-97BC-4b89-ADB6-D9C93CAAB3DF}">
      <x14:dataValidations xmlns:xm="http://schemas.microsoft.com/office/excel/2006/main" disablePrompts="1" count="13">
        <x14:dataValidation type="list" allowBlank="1" showInputMessage="1" showErrorMessage="1" xr:uid="{00000000-0002-0000-0700-000002000000}">
          <x14:formula1>
            <xm:f>słownik!$E$17:$E$19</xm:f>
          </x14:formula1>
          <xm:sqref>E31:E70 E663:E666 E72:E591 E713:E716 E718:E721 E5:E12 E14:E29 E598:E661 E593:E596 E668:E670 E672:E711</xm:sqref>
        </x14:dataValidation>
        <x14:dataValidation type="list" allowBlank="1" showInputMessage="1" showErrorMessage="1" error="Nie ma w słowniku !" xr:uid="{00000000-0002-0000-0700-000003000000}">
          <x14:formula1>
            <xm:f>słownik!$J$2:$J$8</xm:f>
          </x14:formula1>
          <xm:sqref>I713:I716 I663:I666 I593:I596 I61:I70 I5:I12 I14:I29 I31:I51 I718:I721 I598:I654 I668:I670 I672:I704</xm:sqref>
        </x14:dataValidation>
        <x14:dataValidation type="list" allowBlank="1" showInputMessage="1" showErrorMessage="1" error="Nie ma w słowniku !" xr:uid="{00000000-0002-0000-0700-000004000000}">
          <x14:formula1>
            <xm:f>słownik!$G$2:$G$7</xm:f>
          </x14:formula1>
          <xm:sqref>K72:K591 K663:K666 K593:K596 K5:K12 K14:K29 K31:K70 K713:K716 K598:K661 K718:K721 K668:K670 K672:K711</xm:sqref>
        </x14:dataValidation>
        <x14:dataValidation type="list" allowBlank="1" showInputMessage="1" showErrorMessage="1" xr:uid="{00000000-0002-0000-0700-000005000000}">
          <x14:formula1>
            <xm:f>słownik!$J$2:$J$8</xm:f>
          </x14:formula1>
          <xm:sqref>I572 I582:I591 I92 I182 I172 I162 I152 I142 I132 I112 I102 I72 I202 I372 I362 I352 I342 I322 I312 I302 I292 I282 I272 I262 I242 I232 I212 I192 I562 I552 I542 I462 I452 I442 I432 I422 I412 I392 I402 I532 I382 I502 I492 I482 I472 I522 I82 I122 I252 I222 I332 I512</xm:sqref>
        </x14:dataValidation>
        <x14:dataValidation type="list" allowBlank="1" showInputMessage="1" showErrorMessage="1" error="Nie ma w słowniku !" xr:uid="{00000000-0002-0000-0700-000006000000}">
          <x14:formula1>
            <xm:f>słownik!$E$2:$E$11</xm:f>
          </x14:formula1>
          <xm:sqref>N593:N596 N14:N29 N5:N12 N663:N666 N31:N70 N72:N591 N713:N716 N598:N661 N718:N721 N668:N670 N672:N711</xm:sqref>
        </x14:dataValidation>
        <x14:dataValidation type="list" allowBlank="1" showInputMessage="1" showErrorMessage="1" error="Nie ma w słowniku !" xr:uid="{00000000-0002-0000-0700-000007000000}">
          <x14:formula1>
            <xm:f>słownik!$B$2:$B$64</xm:f>
          </x14:formula1>
          <xm:sqref>M5:M721</xm:sqref>
        </x14:dataValidation>
        <x14:dataValidation type="list" allowBlank="1" showInputMessage="1" showErrorMessage="1" error="Nie ma w słowniku !" xr:uid="{00000000-0002-0000-0700-000008000000}">
          <x14:formula1>
            <xm:f>słownik!$H$17:$H$19</xm:f>
          </x14:formula1>
          <xm:sqref>H713:H716 H672 H668:H670 H688 H680 H704 H696 H646 H638 H630 H622 H614 H606 H598 H572 H562 H552 H542 H532 H522 H512 H502 H492 H482 H472 H462 H452 H442 H432 H422 H412 H402 H392 H382 H372 H362 H352 H342 H332 H322 H312 H302 H292 H282 H272 H262 H252 H242 H232 H222 H212 H202 H192 H182 H172 H162 H152 H142 H132 H122 H112 H102 H92 H82 H72 H61 H51 H41 H22 H654 H718:H721 H14 H5 H582 H31 H593:H596 H663:H666</xm:sqref>
        </x14:dataValidation>
        <x14:dataValidation type="list" allowBlank="1" showInputMessage="1" showErrorMessage="1" error="Nie ma w słowniku !" xr:uid="{00000000-0002-0000-0700-000009000000}">
          <x14:formula1>
            <xm:f>słownik!$J$12:$J$19</xm:f>
          </x14:formula1>
          <xm:sqref>B593:B596 B663:B666 B713:B716 B61:B70 B5:B12 B14:B29 B31:B51 B718:B721 B598:B661 B668:B670 B672:B711</xm:sqref>
        </x14:dataValidation>
        <x14:dataValidation type="list" allowBlank="1" showInputMessage="1" showErrorMessage="1" xr:uid="{00000000-0002-0000-0700-000014000000}">
          <x14:formula1>
            <xm:f>słownik!$J$12:$J$19</xm:f>
          </x14:formula1>
          <xm:sqref>B72:B591</xm:sqref>
        </x14:dataValidation>
        <x14:dataValidation type="list" allowBlank="1" showInputMessage="1" showErrorMessage="1" xr:uid="{00000000-0002-0000-0700-000015000000}">
          <x14:formula1>
            <xm:f>słownik!$J$22:$J$25</xm:f>
          </x14:formula1>
          <xm:sqref>O5:O12 O14:O29 O31:O70 O663:O666 O593:O596 O72:O591 O713:O716 O598:O661 O718:O721 O668:O670 O672:O711</xm:sqref>
        </x14:dataValidation>
        <x14:dataValidation type="list" allowBlank="1" showInputMessage="1" showErrorMessage="1" error="Nie ma w słowniku !" xr:uid="{00000000-0002-0000-0700-000020000000}">
          <x14:formula1>
            <xm:f>słownik!$N$40:$N$44</xm:f>
          </x14:formula1>
          <xm:sqref>J713:J716 J663:J666 J593:J596 J61:J70 J5:J12 J14:J29 J31:J51 J718:J721 J598:J654 J668:J670 J672:J704</xm:sqref>
        </x14:dataValidation>
        <x14:dataValidation type="list" allowBlank="1" showInputMessage="1" showErrorMessage="1" xr:uid="{00000000-0002-0000-0700-00002B000000}">
          <x14:formula1>
            <xm:f>słownik!$N$40:$N$44</xm:f>
          </x14:formula1>
          <xm:sqref>J72:J591</xm:sqref>
        </x14:dataValidation>
        <x14:dataValidation type="list" allowBlank="1" showInputMessage="1" showErrorMessage="1" error="Nie ma w słowniku !" xr:uid="{00000000-0002-0000-0700-00002C000000}">
          <x14:formula1>
            <xm:f>słownik!$N$2:$N$34</xm:f>
          </x14:formula1>
          <xm:sqref>L72:L591 L672:L711 L668:L670 L5:L12 L593:L596 L663:L666 L31:L70 L713:L716 L14:L29 L718:L721 L598:L661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O40"/>
  <sheetViews>
    <sheetView showGridLines="0" view="pageBreakPreview" zoomScale="90" zoomScaleNormal="80" zoomScaleSheetLayoutView="90" workbookViewId="0">
      <selection activeCell="G85" sqref="G85"/>
    </sheetView>
  </sheetViews>
  <sheetFormatPr defaultRowHeight="12.7"/>
  <cols>
    <col min="1" max="1" width="6.703125" customWidth="1"/>
    <col min="2" max="2" width="7.1171875" customWidth="1"/>
    <col min="3" max="3" width="27.29296875" customWidth="1"/>
    <col min="4" max="4" width="5.5859375" customWidth="1"/>
    <col min="5" max="6" width="3.703125" customWidth="1"/>
    <col min="7" max="7" width="30.41015625" customWidth="1"/>
    <col min="8" max="8" width="19.5859375" customWidth="1"/>
    <col min="9" max="9" width="6.5859375" customWidth="1"/>
    <col min="10" max="10" width="8.5859375" customWidth="1"/>
    <col min="11" max="11" width="8.703125" customWidth="1"/>
    <col min="12" max="12" width="10.5859375" customWidth="1"/>
    <col min="13" max="13" width="5.87890625" style="108" customWidth="1"/>
    <col min="14" max="14" width="15" customWidth="1"/>
  </cols>
  <sheetData>
    <row r="1" spans="1:14" ht="26.25" customHeight="1">
      <c r="A1" s="18"/>
      <c r="B1" s="18"/>
      <c r="C1" s="271"/>
      <c r="D1" s="1162"/>
      <c r="E1" s="1162"/>
      <c r="F1" s="18"/>
      <c r="G1" s="18"/>
      <c r="H1" s="18"/>
      <c r="I1" s="18"/>
      <c r="J1" s="2313">
        <f>wizyt!B1</f>
        <v>0</v>
      </c>
      <c r="K1" s="2313"/>
      <c r="L1" s="2314" t="str">
        <f>wizyt!D1</f>
        <v>.</v>
      </c>
      <c r="M1" s="2314"/>
      <c r="N1" s="18"/>
    </row>
    <row r="2" spans="1:14" ht="25.35" thickBot="1">
      <c r="A2" s="2312" t="str">
        <f>wizyt!C4</f>
        <v>?</v>
      </c>
      <c r="B2" s="2312"/>
      <c r="C2" s="2686" t="s">
        <v>218</v>
      </c>
      <c r="D2" s="2686"/>
      <c r="E2" s="2686"/>
      <c r="F2" s="2686"/>
      <c r="G2" s="2686"/>
      <c r="H2" s="2686"/>
      <c r="I2" s="2686"/>
      <c r="J2" s="2686"/>
      <c r="K2" s="273" t="str">
        <f>wizyt!H4</f>
        <v>2021/2022</v>
      </c>
      <c r="L2" s="18"/>
      <c r="M2" s="582"/>
      <c r="N2" s="18"/>
    </row>
    <row r="3" spans="1:14" ht="65.25" customHeight="1" thickBot="1">
      <c r="A3" s="459" t="s">
        <v>1</v>
      </c>
      <c r="B3" s="1163" t="s">
        <v>308</v>
      </c>
      <c r="C3" s="1164" t="s">
        <v>96</v>
      </c>
      <c r="D3" s="1165" t="s">
        <v>15</v>
      </c>
      <c r="E3" s="1165" t="s">
        <v>248</v>
      </c>
      <c r="F3" s="1166" t="s">
        <v>2</v>
      </c>
      <c r="G3" s="1167" t="s">
        <v>137</v>
      </c>
      <c r="H3" s="1167" t="s">
        <v>138</v>
      </c>
      <c r="I3" s="1166" t="s">
        <v>23</v>
      </c>
      <c r="J3" s="1168" t="s">
        <v>219</v>
      </c>
      <c r="K3" s="1168" t="s">
        <v>47</v>
      </c>
      <c r="L3" s="448" t="s">
        <v>289</v>
      </c>
      <c r="M3" s="448" t="s">
        <v>158</v>
      </c>
      <c r="N3" s="1169" t="s">
        <v>99</v>
      </c>
    </row>
    <row r="4" spans="1:14" ht="13" thickBot="1">
      <c r="A4" s="214">
        <v>1</v>
      </c>
      <c r="B4" s="214">
        <v>2</v>
      </c>
      <c r="C4" s="214">
        <v>3</v>
      </c>
      <c r="D4" s="214">
        <v>4</v>
      </c>
      <c r="E4" s="214">
        <v>5</v>
      </c>
      <c r="F4" s="214">
        <v>6</v>
      </c>
      <c r="G4" s="214">
        <v>7</v>
      </c>
      <c r="H4" s="214">
        <v>8</v>
      </c>
      <c r="I4" s="214">
        <v>9</v>
      </c>
      <c r="J4" s="214">
        <v>10</v>
      </c>
      <c r="K4" s="214">
        <v>11</v>
      </c>
      <c r="L4" s="214">
        <v>12</v>
      </c>
      <c r="M4" s="214">
        <v>13</v>
      </c>
      <c r="N4" s="214">
        <v>14</v>
      </c>
    </row>
    <row r="5" spans="1:14" ht="14.7" thickTop="1" thickBot="1">
      <c r="A5" s="84"/>
      <c r="B5" s="85"/>
      <c r="C5" s="184" t="s">
        <v>229</v>
      </c>
      <c r="D5" s="82"/>
      <c r="E5" s="85"/>
      <c r="F5" s="82"/>
      <c r="G5" s="85"/>
      <c r="H5" s="85"/>
      <c r="I5" s="85"/>
      <c r="J5" s="31">
        <f>SUM(J6:J15)</f>
        <v>0</v>
      </c>
      <c r="K5" s="31">
        <f>SUM(K6:K15)</f>
        <v>0</v>
      </c>
      <c r="L5" s="31">
        <f>SUM(L6:L15)</f>
        <v>0</v>
      </c>
      <c r="M5" s="115"/>
      <c r="N5" s="33" t="s">
        <v>43</v>
      </c>
    </row>
    <row r="6" spans="1:14" s="3" customFormat="1" ht="14.35" thickTop="1">
      <c r="A6" s="471"/>
      <c r="B6" s="460"/>
      <c r="C6" s="165"/>
      <c r="D6" s="97"/>
      <c r="E6" s="97"/>
      <c r="F6" s="98"/>
      <c r="G6" s="167"/>
      <c r="H6" s="167"/>
      <c r="I6" s="162"/>
      <c r="J6" s="274"/>
      <c r="K6" s="204">
        <f>IF(J6&lt;=40,0,J6-40)</f>
        <v>0</v>
      </c>
      <c r="L6" s="205">
        <f>IF(J6&lt;40,J6,40)/IF(J6="",1,40)</f>
        <v>0</v>
      </c>
      <c r="M6" s="206" t="str">
        <f>IF(L6=1,"pe",IF(L6&gt;0,"ne",""))</f>
        <v/>
      </c>
      <c r="N6" s="99"/>
    </row>
    <row r="7" spans="1:14" s="3" customFormat="1" ht="14">
      <c r="A7" s="1186"/>
      <c r="B7" s="1340"/>
      <c r="C7" s="1341"/>
      <c r="D7" s="1342"/>
      <c r="E7" s="1342"/>
      <c r="F7" s="1343"/>
      <c r="G7" s="1344"/>
      <c r="H7" s="1344"/>
      <c r="I7" s="1343"/>
      <c r="J7" s="1345"/>
      <c r="K7" s="1175">
        <f t="shared" ref="K7:K15" si="0">IF(J7&lt;=40,0,J7-40)</f>
        <v>0</v>
      </c>
      <c r="L7" s="1176">
        <f t="shared" ref="L7:L15" si="1">IF(J7&lt;40,J7,40)/IF(J7="",1,40)</f>
        <v>0</v>
      </c>
      <c r="M7" s="1177" t="str">
        <f t="shared" ref="M7:M15" si="2">IF(L7=1,"pe",IF(L7&gt;0,"ne",""))</f>
        <v/>
      </c>
      <c r="N7" s="1178"/>
    </row>
    <row r="8" spans="1:14" s="3" customFormat="1" ht="14">
      <c r="A8" s="1186"/>
      <c r="B8" s="1340"/>
      <c r="C8" s="1341"/>
      <c r="D8" s="1342"/>
      <c r="E8" s="1342"/>
      <c r="F8" s="1343"/>
      <c r="G8" s="1344"/>
      <c r="H8" s="1344"/>
      <c r="I8" s="1343"/>
      <c r="J8" s="1345"/>
      <c r="K8" s="1175">
        <f t="shared" si="0"/>
        <v>0</v>
      </c>
      <c r="L8" s="1176">
        <f t="shared" si="1"/>
        <v>0</v>
      </c>
      <c r="M8" s="1177" t="str">
        <f t="shared" si="2"/>
        <v/>
      </c>
      <c r="N8" s="1178"/>
    </row>
    <row r="9" spans="1:14" s="3" customFormat="1" ht="14">
      <c r="A9" s="1186"/>
      <c r="B9" s="1340"/>
      <c r="C9" s="1341"/>
      <c r="D9" s="1342"/>
      <c r="E9" s="1342"/>
      <c r="F9" s="1343"/>
      <c r="G9" s="1344"/>
      <c r="H9" s="1344"/>
      <c r="I9" s="1343"/>
      <c r="J9" s="1345"/>
      <c r="K9" s="1175">
        <f t="shared" si="0"/>
        <v>0</v>
      </c>
      <c r="L9" s="1176">
        <f t="shared" si="1"/>
        <v>0</v>
      </c>
      <c r="M9" s="1177" t="str">
        <f t="shared" si="2"/>
        <v/>
      </c>
      <c r="N9" s="1178"/>
    </row>
    <row r="10" spans="1:14" s="3" customFormat="1" ht="14">
      <c r="A10" s="1186"/>
      <c r="B10" s="1340"/>
      <c r="C10" s="1341"/>
      <c r="D10" s="1342"/>
      <c r="E10" s="1342"/>
      <c r="F10" s="1343"/>
      <c r="G10" s="1344"/>
      <c r="H10" s="1344"/>
      <c r="I10" s="1343"/>
      <c r="J10" s="1345"/>
      <c r="K10" s="1175">
        <f t="shared" si="0"/>
        <v>0</v>
      </c>
      <c r="L10" s="1176">
        <f t="shared" si="1"/>
        <v>0</v>
      </c>
      <c r="M10" s="1177" t="str">
        <f t="shared" si="2"/>
        <v/>
      </c>
      <c r="N10" s="1178"/>
    </row>
    <row r="11" spans="1:14" s="3" customFormat="1" ht="14">
      <c r="A11" s="1186"/>
      <c r="B11" s="1340"/>
      <c r="C11" s="1341"/>
      <c r="D11" s="1342"/>
      <c r="E11" s="1342"/>
      <c r="F11" s="1343"/>
      <c r="G11" s="1344"/>
      <c r="H11" s="1344"/>
      <c r="I11" s="1343"/>
      <c r="J11" s="1345"/>
      <c r="K11" s="1175">
        <f t="shared" si="0"/>
        <v>0</v>
      </c>
      <c r="L11" s="1176">
        <f t="shared" si="1"/>
        <v>0</v>
      </c>
      <c r="M11" s="1177" t="str">
        <f t="shared" si="2"/>
        <v/>
      </c>
      <c r="N11" s="1178"/>
    </row>
    <row r="12" spans="1:14" s="3" customFormat="1" ht="14">
      <c r="A12" s="1186"/>
      <c r="B12" s="1340"/>
      <c r="C12" s="1341"/>
      <c r="D12" s="1342"/>
      <c r="E12" s="1342"/>
      <c r="F12" s="1343"/>
      <c r="G12" s="1344"/>
      <c r="H12" s="1344"/>
      <c r="I12" s="1343"/>
      <c r="J12" s="1345"/>
      <c r="K12" s="1175">
        <f t="shared" si="0"/>
        <v>0</v>
      </c>
      <c r="L12" s="1176">
        <f t="shared" si="1"/>
        <v>0</v>
      </c>
      <c r="M12" s="1177" t="str">
        <f t="shared" si="2"/>
        <v/>
      </c>
      <c r="N12" s="1178"/>
    </row>
    <row r="13" spans="1:14" s="3" customFormat="1" ht="14">
      <c r="A13" s="1186"/>
      <c r="B13" s="1340"/>
      <c r="C13" s="1341"/>
      <c r="D13" s="1342"/>
      <c r="E13" s="1342"/>
      <c r="F13" s="1343"/>
      <c r="G13" s="1344"/>
      <c r="H13" s="1344"/>
      <c r="I13" s="1343"/>
      <c r="J13" s="1345"/>
      <c r="K13" s="1175">
        <f t="shared" si="0"/>
        <v>0</v>
      </c>
      <c r="L13" s="1176">
        <f t="shared" si="1"/>
        <v>0</v>
      </c>
      <c r="M13" s="1177" t="str">
        <f t="shared" si="2"/>
        <v/>
      </c>
      <c r="N13" s="1178"/>
    </row>
    <row r="14" spans="1:14" s="3" customFormat="1" ht="14">
      <c r="A14" s="1186"/>
      <c r="B14" s="1340"/>
      <c r="C14" s="1341"/>
      <c r="D14" s="1342"/>
      <c r="E14" s="1342"/>
      <c r="F14" s="1343"/>
      <c r="G14" s="1344"/>
      <c r="H14" s="1344"/>
      <c r="I14" s="1343"/>
      <c r="J14" s="1345"/>
      <c r="K14" s="1175">
        <f t="shared" si="0"/>
        <v>0</v>
      </c>
      <c r="L14" s="1176">
        <f t="shared" si="1"/>
        <v>0</v>
      </c>
      <c r="M14" s="1177" t="str">
        <f t="shared" si="2"/>
        <v/>
      </c>
      <c r="N14" s="1178"/>
    </row>
    <row r="15" spans="1:14" s="3" customFormat="1" ht="14.35" thickBot="1">
      <c r="A15" s="473"/>
      <c r="B15" s="462"/>
      <c r="C15" s="1346"/>
      <c r="D15" s="1347"/>
      <c r="E15" s="1347"/>
      <c r="F15" s="1348"/>
      <c r="G15" s="1349"/>
      <c r="H15" s="1349"/>
      <c r="I15" s="1181"/>
      <c r="J15" s="1350"/>
      <c r="K15" s="1184">
        <f t="shared" si="0"/>
        <v>0</v>
      </c>
      <c r="L15" s="208">
        <f t="shared" si="1"/>
        <v>0</v>
      </c>
      <c r="M15" s="209" t="str">
        <f t="shared" si="2"/>
        <v/>
      </c>
      <c r="N15" s="102"/>
    </row>
    <row r="16" spans="1:14" ht="14.7" thickTop="1" thickBot="1">
      <c r="A16" s="80"/>
      <c r="B16" s="82"/>
      <c r="C16" s="184" t="s">
        <v>230</v>
      </c>
      <c r="D16" s="82"/>
      <c r="E16" s="81"/>
      <c r="F16" s="82"/>
      <c r="G16" s="81"/>
      <c r="H16" s="184"/>
      <c r="I16" s="81"/>
      <c r="J16" s="31">
        <f>SUM(J17:J35)</f>
        <v>0</v>
      </c>
      <c r="K16" s="31">
        <f>SUM(K17:K35)</f>
        <v>0</v>
      </c>
      <c r="L16" s="31">
        <f>SUM(L17:L35)</f>
        <v>0</v>
      </c>
      <c r="M16" s="115"/>
      <c r="N16" s="164" t="s">
        <v>43</v>
      </c>
    </row>
    <row r="17" spans="1:15" ht="14.35" thickTop="1">
      <c r="A17" s="471"/>
      <c r="B17" s="460"/>
      <c r="C17" s="165"/>
      <c r="D17" s="97"/>
      <c r="E17" s="97"/>
      <c r="F17" s="98"/>
      <c r="G17" s="167"/>
      <c r="H17" s="1185"/>
      <c r="I17" s="1343"/>
      <c r="J17" s="274"/>
      <c r="K17" s="204">
        <f>IF(J17&lt;=40,0,J17-40)</f>
        <v>0</v>
      </c>
      <c r="L17" s="205">
        <f>IF(J17&lt;40,J17,40)/IF(J17="",1,40)</f>
        <v>0</v>
      </c>
      <c r="M17" s="206" t="str">
        <f>IF(L17=1,"pe",IF(L17&gt;0,"ne",""))</f>
        <v/>
      </c>
      <c r="N17" s="99"/>
    </row>
    <row r="18" spans="1:15" ht="14">
      <c r="A18" s="1186"/>
      <c r="B18" s="1340"/>
      <c r="C18" s="1341"/>
      <c r="D18" s="1342"/>
      <c r="E18" s="1342"/>
      <c r="F18" s="1343"/>
      <c r="G18" s="1344"/>
      <c r="H18" s="1344"/>
      <c r="I18" s="1343"/>
      <c r="J18" s="1345"/>
      <c r="K18" s="1175">
        <f t="shared" ref="K18:K35" si="3">IF(J18&lt;=40,0,J18-40)</f>
        <v>0</v>
      </c>
      <c r="L18" s="1176">
        <f t="shared" ref="L18:L35" si="4">IF(J18&lt;40,J18,40)/IF(J18="",1,40)</f>
        <v>0</v>
      </c>
      <c r="M18" s="1177" t="str">
        <f t="shared" ref="M18:M35" si="5">IF(L18=1,"pe",IF(L18&gt;0,"ne",""))</f>
        <v/>
      </c>
      <c r="N18" s="1178"/>
    </row>
    <row r="19" spans="1:15" ht="14">
      <c r="A19" s="1186"/>
      <c r="B19" s="1340"/>
      <c r="C19" s="1341"/>
      <c r="D19" s="1342"/>
      <c r="E19" s="1342"/>
      <c r="F19" s="1343"/>
      <c r="G19" s="1344"/>
      <c r="H19" s="1351"/>
      <c r="I19" s="1343"/>
      <c r="J19" s="1345"/>
      <c r="K19" s="1175">
        <f t="shared" si="3"/>
        <v>0</v>
      </c>
      <c r="L19" s="1176">
        <f t="shared" si="4"/>
        <v>0</v>
      </c>
      <c r="M19" s="1177" t="str">
        <f t="shared" si="5"/>
        <v/>
      </c>
      <c r="N19" s="1178"/>
    </row>
    <row r="20" spans="1:15" ht="14">
      <c r="A20" s="1186"/>
      <c r="B20" s="1340"/>
      <c r="C20" s="1341"/>
      <c r="D20" s="1342"/>
      <c r="E20" s="1342"/>
      <c r="F20" s="1343"/>
      <c r="G20" s="1344"/>
      <c r="H20" s="1351"/>
      <c r="I20" s="1343"/>
      <c r="J20" s="1345"/>
      <c r="K20" s="1175">
        <f t="shared" si="3"/>
        <v>0</v>
      </c>
      <c r="L20" s="1176">
        <f t="shared" si="4"/>
        <v>0</v>
      </c>
      <c r="M20" s="1177" t="str">
        <f t="shared" si="5"/>
        <v/>
      </c>
      <c r="N20" s="1178"/>
    </row>
    <row r="21" spans="1:15" ht="14">
      <c r="A21" s="1186"/>
      <c r="B21" s="1340"/>
      <c r="C21" s="1341"/>
      <c r="D21" s="1342"/>
      <c r="E21" s="1342"/>
      <c r="F21" s="1343"/>
      <c r="G21" s="1344"/>
      <c r="H21" s="1351"/>
      <c r="I21" s="1343"/>
      <c r="J21" s="1345"/>
      <c r="K21" s="1175">
        <f t="shared" si="3"/>
        <v>0</v>
      </c>
      <c r="L21" s="1176">
        <f t="shared" si="4"/>
        <v>0</v>
      </c>
      <c r="M21" s="1177" t="str">
        <f t="shared" si="5"/>
        <v/>
      </c>
      <c r="N21" s="1178"/>
    </row>
    <row r="22" spans="1:15" ht="14">
      <c r="A22" s="1186"/>
      <c r="B22" s="1340"/>
      <c r="C22" s="1341"/>
      <c r="D22" s="1342"/>
      <c r="E22" s="1342"/>
      <c r="F22" s="1343"/>
      <c r="G22" s="1344"/>
      <c r="H22" s="1351"/>
      <c r="I22" s="1343"/>
      <c r="J22" s="1345"/>
      <c r="K22" s="1175">
        <f t="shared" si="3"/>
        <v>0</v>
      </c>
      <c r="L22" s="1176">
        <f t="shared" si="4"/>
        <v>0</v>
      </c>
      <c r="M22" s="1177" t="str">
        <f t="shared" si="5"/>
        <v/>
      </c>
      <c r="N22" s="1178"/>
    </row>
    <row r="23" spans="1:15" ht="14">
      <c r="A23" s="1186"/>
      <c r="B23" s="1340"/>
      <c r="C23" s="1341"/>
      <c r="D23" s="1342"/>
      <c r="E23" s="1342"/>
      <c r="F23" s="1343"/>
      <c r="G23" s="1344"/>
      <c r="H23" s="1351"/>
      <c r="I23" s="1343"/>
      <c r="J23" s="1345"/>
      <c r="K23" s="1175">
        <f t="shared" si="3"/>
        <v>0</v>
      </c>
      <c r="L23" s="1176">
        <f t="shared" si="4"/>
        <v>0</v>
      </c>
      <c r="M23" s="1177" t="str">
        <f t="shared" si="5"/>
        <v/>
      </c>
      <c r="N23" s="1178"/>
    </row>
    <row r="24" spans="1:15" ht="14">
      <c r="A24" s="1186"/>
      <c r="B24" s="1340"/>
      <c r="C24" s="1341"/>
      <c r="D24" s="1342"/>
      <c r="E24" s="1342"/>
      <c r="F24" s="1343"/>
      <c r="G24" s="1344"/>
      <c r="H24" s="1351"/>
      <c r="I24" s="1343"/>
      <c r="J24" s="1345"/>
      <c r="K24" s="1175">
        <f t="shared" si="3"/>
        <v>0</v>
      </c>
      <c r="L24" s="1176">
        <f t="shared" si="4"/>
        <v>0</v>
      </c>
      <c r="M24" s="1177" t="str">
        <f t="shared" si="5"/>
        <v/>
      </c>
      <c r="N24" s="1178"/>
    </row>
    <row r="25" spans="1:15" ht="14">
      <c r="A25" s="1186"/>
      <c r="B25" s="1340"/>
      <c r="C25" s="1341"/>
      <c r="D25" s="1342"/>
      <c r="E25" s="1342"/>
      <c r="F25" s="1343"/>
      <c r="G25" s="1344"/>
      <c r="H25" s="1351"/>
      <c r="I25" s="1343"/>
      <c r="J25" s="1345"/>
      <c r="K25" s="1175">
        <f t="shared" si="3"/>
        <v>0</v>
      </c>
      <c r="L25" s="1176">
        <f t="shared" si="4"/>
        <v>0</v>
      </c>
      <c r="M25" s="1177" t="str">
        <f t="shared" si="5"/>
        <v/>
      </c>
      <c r="N25" s="1178"/>
    </row>
    <row r="26" spans="1:15" ht="14">
      <c r="A26" s="1186"/>
      <c r="B26" s="1340"/>
      <c r="C26" s="1341"/>
      <c r="D26" s="1342"/>
      <c r="E26" s="1342"/>
      <c r="F26" s="1343"/>
      <c r="G26" s="1344"/>
      <c r="H26" s="1351"/>
      <c r="I26" s="1343"/>
      <c r="J26" s="1345"/>
      <c r="K26" s="1175">
        <f t="shared" si="3"/>
        <v>0</v>
      </c>
      <c r="L26" s="1176">
        <f t="shared" si="4"/>
        <v>0</v>
      </c>
      <c r="M26" s="1177" t="str">
        <f t="shared" si="5"/>
        <v/>
      </c>
      <c r="N26" s="1178"/>
      <c r="O26" s="18"/>
    </row>
    <row r="27" spans="1:15" ht="14">
      <c r="A27" s="1186"/>
      <c r="B27" s="1340"/>
      <c r="C27" s="1341"/>
      <c r="D27" s="1342"/>
      <c r="E27" s="1342"/>
      <c r="F27" s="1343"/>
      <c r="G27" s="1344"/>
      <c r="H27" s="1351"/>
      <c r="I27" s="1343"/>
      <c r="J27" s="1345"/>
      <c r="K27" s="1175">
        <f t="shared" si="3"/>
        <v>0</v>
      </c>
      <c r="L27" s="1176">
        <f t="shared" si="4"/>
        <v>0</v>
      </c>
      <c r="M27" s="1177" t="str">
        <f t="shared" si="5"/>
        <v/>
      </c>
      <c r="N27" s="1178"/>
    </row>
    <row r="28" spans="1:15" ht="14">
      <c r="A28" s="1186"/>
      <c r="B28" s="1340"/>
      <c r="C28" s="1341"/>
      <c r="D28" s="1342"/>
      <c r="E28" s="1342"/>
      <c r="F28" s="1343"/>
      <c r="G28" s="1344"/>
      <c r="H28" s="1351"/>
      <c r="I28" s="1343"/>
      <c r="J28" s="1345"/>
      <c r="K28" s="1175">
        <f t="shared" si="3"/>
        <v>0</v>
      </c>
      <c r="L28" s="1176">
        <f t="shared" si="4"/>
        <v>0</v>
      </c>
      <c r="M28" s="1177" t="str">
        <f t="shared" si="5"/>
        <v/>
      </c>
      <c r="N28" s="1178"/>
    </row>
    <row r="29" spans="1:15" ht="14">
      <c r="A29" s="472"/>
      <c r="B29" s="461"/>
      <c r="C29" s="1179"/>
      <c r="D29" s="1180"/>
      <c r="E29" s="1342"/>
      <c r="F29" s="1181"/>
      <c r="G29" s="1182"/>
      <c r="H29" s="1187"/>
      <c r="I29" s="1343"/>
      <c r="J29" s="1188"/>
      <c r="K29" s="1175">
        <f t="shared" si="3"/>
        <v>0</v>
      </c>
      <c r="L29" s="1176">
        <f t="shared" si="4"/>
        <v>0</v>
      </c>
      <c r="M29" s="1177" t="str">
        <f t="shared" si="5"/>
        <v/>
      </c>
      <c r="N29" s="113"/>
    </row>
    <row r="30" spans="1:15" ht="14">
      <c r="A30" s="1186"/>
      <c r="B30" s="1340"/>
      <c r="C30" s="1341"/>
      <c r="D30" s="1342"/>
      <c r="E30" s="1342"/>
      <c r="F30" s="1343"/>
      <c r="G30" s="1344"/>
      <c r="H30" s="1351"/>
      <c r="I30" s="1343"/>
      <c r="J30" s="1352"/>
      <c r="K30" s="1175">
        <f t="shared" si="3"/>
        <v>0</v>
      </c>
      <c r="L30" s="1176">
        <f t="shared" si="4"/>
        <v>0</v>
      </c>
      <c r="M30" s="1177" t="str">
        <f t="shared" si="5"/>
        <v/>
      </c>
      <c r="N30" s="1178"/>
    </row>
    <row r="31" spans="1:15" ht="14">
      <c r="A31" s="1186"/>
      <c r="B31" s="1340"/>
      <c r="C31" s="1341"/>
      <c r="D31" s="1342"/>
      <c r="E31" s="1342"/>
      <c r="F31" s="1343"/>
      <c r="G31" s="1344"/>
      <c r="H31" s="1351"/>
      <c r="I31" s="1343"/>
      <c r="J31" s="1352"/>
      <c r="K31" s="1175">
        <f t="shared" si="3"/>
        <v>0</v>
      </c>
      <c r="L31" s="1176">
        <f t="shared" si="4"/>
        <v>0</v>
      </c>
      <c r="M31" s="1177" t="str">
        <f t="shared" si="5"/>
        <v/>
      </c>
      <c r="N31" s="1178"/>
    </row>
    <row r="32" spans="1:15" ht="14">
      <c r="A32" s="1186"/>
      <c r="B32" s="1340"/>
      <c r="C32" s="1341"/>
      <c r="D32" s="1342"/>
      <c r="E32" s="1342"/>
      <c r="F32" s="1343"/>
      <c r="G32" s="1344"/>
      <c r="H32" s="1351"/>
      <c r="I32" s="1343"/>
      <c r="J32" s="1352"/>
      <c r="K32" s="1175">
        <f t="shared" si="3"/>
        <v>0</v>
      </c>
      <c r="L32" s="1176">
        <f t="shared" si="4"/>
        <v>0</v>
      </c>
      <c r="M32" s="1177" t="str">
        <f t="shared" si="5"/>
        <v/>
      </c>
      <c r="N32" s="1178"/>
    </row>
    <row r="33" spans="1:14" ht="14">
      <c r="A33" s="1186"/>
      <c r="B33" s="1340"/>
      <c r="C33" s="1341"/>
      <c r="D33" s="1342"/>
      <c r="E33" s="1342"/>
      <c r="F33" s="1343"/>
      <c r="G33" s="1344"/>
      <c r="H33" s="1351"/>
      <c r="I33" s="1343"/>
      <c r="J33" s="1352"/>
      <c r="K33" s="1175">
        <f t="shared" si="3"/>
        <v>0</v>
      </c>
      <c r="L33" s="1176">
        <f t="shared" si="4"/>
        <v>0</v>
      </c>
      <c r="M33" s="1177" t="str">
        <f t="shared" si="5"/>
        <v/>
      </c>
      <c r="N33" s="1178"/>
    </row>
    <row r="34" spans="1:14" ht="14">
      <c r="A34" s="1186"/>
      <c r="B34" s="1340"/>
      <c r="C34" s="1341"/>
      <c r="D34" s="1342"/>
      <c r="E34" s="1342"/>
      <c r="F34" s="1343"/>
      <c r="G34" s="1344"/>
      <c r="H34" s="1351"/>
      <c r="I34" s="1343"/>
      <c r="J34" s="1352"/>
      <c r="K34" s="1175">
        <f t="shared" si="3"/>
        <v>0</v>
      </c>
      <c r="L34" s="1176">
        <f t="shared" si="4"/>
        <v>0</v>
      </c>
      <c r="M34" s="1177" t="str">
        <f t="shared" si="5"/>
        <v/>
      </c>
      <c r="N34" s="1178"/>
    </row>
    <row r="35" spans="1:14" ht="14.35" thickBot="1">
      <c r="A35" s="473"/>
      <c r="B35" s="462"/>
      <c r="C35" s="166"/>
      <c r="D35" s="270"/>
      <c r="E35" s="270"/>
      <c r="F35" s="493"/>
      <c r="G35" s="168"/>
      <c r="H35" s="1189"/>
      <c r="I35" s="1173"/>
      <c r="J35" s="207"/>
      <c r="K35" s="210">
        <f t="shared" si="3"/>
        <v>0</v>
      </c>
      <c r="L35" s="208">
        <f t="shared" si="4"/>
        <v>0</v>
      </c>
      <c r="M35" s="209" t="str">
        <f t="shared" si="5"/>
        <v/>
      </c>
      <c r="N35" s="102"/>
    </row>
    <row r="36" spans="1:14" ht="14.7" thickTop="1" thickBot="1">
      <c r="A36" s="474"/>
      <c r="B36" s="82"/>
      <c r="C36" s="184" t="s">
        <v>231</v>
      </c>
      <c r="D36" s="82"/>
      <c r="E36" s="81"/>
      <c r="F36" s="82"/>
      <c r="G36" s="81"/>
      <c r="H36" s="184"/>
      <c r="I36" s="81"/>
      <c r="J36" s="30">
        <f>SUM(J37:J39)</f>
        <v>0</v>
      </c>
      <c r="K36" s="30">
        <f>SUM(K37:K39)</f>
        <v>0</v>
      </c>
      <c r="L36" s="30">
        <f>SUM(L37:L39)</f>
        <v>0</v>
      </c>
      <c r="M36" s="116"/>
      <c r="N36" s="164" t="s">
        <v>43</v>
      </c>
    </row>
    <row r="37" spans="1:14" ht="14.35" thickTop="1">
      <c r="A37" s="475"/>
      <c r="B37" s="460"/>
      <c r="C37" s="165"/>
      <c r="D37" s="97"/>
      <c r="E37" s="97"/>
      <c r="F37" s="98"/>
      <c r="G37" s="167"/>
      <c r="H37" s="167"/>
      <c r="I37" s="1173"/>
      <c r="J37" s="274"/>
      <c r="K37" s="204">
        <f>IF(J37&lt;=40,0,J37-40)</f>
        <v>0</v>
      </c>
      <c r="L37" s="205">
        <f>IF(J37&lt;40,J37,40)/IF(J37="",1,40)</f>
        <v>0</v>
      </c>
      <c r="M37" s="206" t="str">
        <f>IF(L37=1,"pe",IF(L37&gt;0,"ne",""))</f>
        <v/>
      </c>
      <c r="N37" s="99"/>
    </row>
    <row r="38" spans="1:14" ht="14.25" customHeight="1">
      <c r="A38" s="1190"/>
      <c r="B38" s="1170"/>
      <c r="C38" s="1171"/>
      <c r="D38" s="1172"/>
      <c r="E38" s="1342"/>
      <c r="F38" s="1173"/>
      <c r="G38" s="1174"/>
      <c r="H38" s="1174"/>
      <c r="I38" s="1173"/>
      <c r="J38" s="1183"/>
      <c r="K38" s="1175">
        <f>IF(J38&lt;=40,0,J38-40)</f>
        <v>0</v>
      </c>
      <c r="L38" s="1176">
        <f>IF(J38&lt;40,J38,40)/IF(J38="",1,40)</f>
        <v>0</v>
      </c>
      <c r="M38" s="1177" t="str">
        <f>IF(L38=1,"pe",IF(L38&gt;0,"ne",""))</f>
        <v/>
      </c>
      <c r="N38" s="1178"/>
    </row>
    <row r="39" spans="1:14" ht="14.25" customHeight="1" thickBot="1">
      <c r="A39" s="476"/>
      <c r="B39" s="462"/>
      <c r="C39" s="166"/>
      <c r="D39" s="270"/>
      <c r="E39" s="1342"/>
      <c r="F39" s="493"/>
      <c r="G39" s="168"/>
      <c r="H39" s="168"/>
      <c r="I39" s="493"/>
      <c r="J39" s="207"/>
      <c r="K39" s="494">
        <f>IF(J39&lt;=40,0,J39-40)</f>
        <v>0</v>
      </c>
      <c r="L39" s="495">
        <f>IF(J39&lt;40,J39,40)/IF(J39="",1,40)</f>
        <v>0</v>
      </c>
      <c r="M39" s="496" t="str">
        <f>IF(L39=1,"pe",IF(L39&gt;0,"ne",""))</f>
        <v/>
      </c>
      <c r="N39" s="102"/>
    </row>
    <row r="40" spans="1:14" ht="13" thickTop="1"/>
  </sheetData>
  <sheetProtection formatRows="0"/>
  <mergeCells count="4">
    <mergeCell ref="A2:B2"/>
    <mergeCell ref="J1:K1"/>
    <mergeCell ref="L1:M1"/>
    <mergeCell ref="C2:J2"/>
  </mergeCells>
  <pageMargins left="0.70866141732283472" right="0.11811023622047245" top="0.35433070866141736" bottom="0.61453124999999997" header="0.31496062992125984" footer="0.31496062992125984"/>
  <pageSetup paperSize="9" scale="59" orientation="portrait" r:id="rId1"/>
  <headerFooter>
    <oddFooter>&amp;L&amp;7CEA - arkusz organizacyjny na rok szkolny 2021/2022    nr teczki: &amp;F</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0000000}">
          <x14:formula1>
            <xm:f>słownik!$E$17:$E$19</xm:f>
          </x14:formula1>
          <xm:sqref>E6:E15 E17:E35 E37:E39</xm:sqref>
        </x14:dataValidation>
        <x14:dataValidation type="list" allowBlank="1" showInputMessage="1" showErrorMessage="1" xr:uid="{00000000-0002-0000-0800-000001000000}">
          <x14:formula1>
            <xm:f>słownik!$J$12:$J$19</xm:f>
          </x14:formula1>
          <xm:sqref>B6:B15 B37:B39 B17:B35</xm:sqref>
        </x14:dataValidation>
        <x14:dataValidation type="list" allowBlank="1" showInputMessage="1" showErrorMessage="1" xr:uid="{00000000-0002-0000-0800-000004000000}">
          <x14:formula1>
            <xm:f>słownik!$N$40:$N$44</xm:f>
          </x14:formula1>
          <xm:sqref>I6:I15 I37:I39 I17:I35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29</vt:i4>
      </vt:variant>
      <vt:variant>
        <vt:lpstr>Nazwane zakresy</vt:lpstr>
      </vt:variant>
      <vt:variant>
        <vt:i4>29</vt:i4>
      </vt:variant>
    </vt:vector>
  </HeadingPairs>
  <TitlesOfParts>
    <vt:vector size="58" baseType="lpstr">
      <vt:lpstr>Legenda</vt:lpstr>
      <vt:lpstr>słownik</vt:lpstr>
      <vt:lpstr>wizyt</vt:lpstr>
      <vt:lpstr> zestaw 1</vt:lpstr>
      <vt:lpstr>załacznik</vt:lpstr>
      <vt:lpstr> kalendarz A</vt:lpstr>
      <vt:lpstr>kal.harm.szc.</vt:lpstr>
      <vt:lpstr>pedag</vt:lpstr>
      <vt:lpstr>adm.i obs.</vt:lpstr>
      <vt:lpstr>Liczbaucz</vt:lpstr>
      <vt:lpstr>specyf. star</vt:lpstr>
      <vt:lpstr>Specyf</vt:lpstr>
      <vt:lpstr>Grupy</vt:lpstr>
      <vt:lpstr>Absolwenci</vt:lpstr>
      <vt:lpstr>SPN OSSP</vt:lpstr>
      <vt:lpstr>SPN OSSP przejsc</vt:lpstr>
      <vt:lpstr>SPN OSSP n</vt:lpstr>
      <vt:lpstr>List SPN OSSP przejsc</vt:lpstr>
      <vt:lpstr>Lista SPN OSSP </vt:lpstr>
      <vt:lpstr>SPN LP stare</vt:lpstr>
      <vt:lpstr>SPN LP przejsc</vt:lpstr>
      <vt:lpstr>SPN LSP (4) </vt:lpstr>
      <vt:lpstr>Lista SPN LP przejsc</vt:lpstr>
      <vt:lpstr>SPN LSP (5)</vt:lpstr>
      <vt:lpstr>Lista SPN LSP</vt:lpstr>
      <vt:lpstr>SPN PSP</vt:lpstr>
      <vt:lpstr>SPN PSPprzejsc</vt:lpstr>
      <vt:lpstr>lista SPN PSP przejsc</vt:lpstr>
      <vt:lpstr>zestawienia r.</vt:lpstr>
      <vt:lpstr>' kalendarz A'!Obszar_wydruku</vt:lpstr>
      <vt:lpstr>' zestaw 1'!Obszar_wydruku</vt:lpstr>
      <vt:lpstr>Absolwenci!Obszar_wydruku</vt:lpstr>
      <vt:lpstr>'adm.i obs.'!Obszar_wydruku</vt:lpstr>
      <vt:lpstr>Grupy!Obszar_wydruku</vt:lpstr>
      <vt:lpstr>kal.harm.szc.!Obszar_wydruku</vt:lpstr>
      <vt:lpstr>Legenda!Obszar_wydruku</vt:lpstr>
      <vt:lpstr>Liczbaucz!Obszar_wydruku</vt:lpstr>
      <vt:lpstr>'List SPN OSSP przejsc'!Obszar_wydruku</vt:lpstr>
      <vt:lpstr>'Lista SPN LP przejsc'!Obszar_wydruku</vt:lpstr>
      <vt:lpstr>'Lista SPN LSP'!Obszar_wydruku</vt:lpstr>
      <vt:lpstr>'Lista SPN OSSP '!Obszar_wydruku</vt:lpstr>
      <vt:lpstr>'lista SPN PSP przejsc'!Obszar_wydruku</vt:lpstr>
      <vt:lpstr>pedag!Obszar_wydruku</vt:lpstr>
      <vt:lpstr>słownik!Obszar_wydruku</vt:lpstr>
      <vt:lpstr>Specyf!Obszar_wydruku</vt:lpstr>
      <vt:lpstr>'specyf. star'!Obszar_wydruku</vt:lpstr>
      <vt:lpstr>'SPN LP przejsc'!Obszar_wydruku</vt:lpstr>
      <vt:lpstr>'SPN LP stare'!Obszar_wydruku</vt:lpstr>
      <vt:lpstr>'SPN LSP (4) '!Obszar_wydruku</vt:lpstr>
      <vt:lpstr>'SPN LSP (5)'!Obszar_wydruku</vt:lpstr>
      <vt:lpstr>'SPN OSSP'!Obszar_wydruku</vt:lpstr>
      <vt:lpstr>'SPN OSSP n'!Obszar_wydruku</vt:lpstr>
      <vt:lpstr>'SPN OSSP przejsc'!Obszar_wydruku</vt:lpstr>
      <vt:lpstr>'SPN PSP'!Obszar_wydruku</vt:lpstr>
      <vt:lpstr>'SPN PSPprzejsc'!Obszar_wydruku</vt:lpstr>
      <vt:lpstr>wizyt!Obszar_wydruku</vt:lpstr>
      <vt:lpstr>załacznik!Obszar_wydruku</vt:lpstr>
      <vt:lpstr>'zestawienia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Organizacja roku szkolnego 2011/2012</dc:title>
  <dc:subject>Szkoły plastyczne CEA</dc:subject>
  <dc:creator>Marek Lis</dc:creator>
  <cp:lastModifiedBy>Marek Lis</cp:lastModifiedBy>
  <cp:lastPrinted>2020-04-19T08:14:43Z</cp:lastPrinted>
  <dcterms:created xsi:type="dcterms:W3CDTF">1998-02-08T00:43:13Z</dcterms:created>
  <dcterms:modified xsi:type="dcterms:W3CDTF">2021-04-06T17:10:15Z</dcterms:modified>
  <cp:contentStatus>organizacja roku szkolnego  2011/12</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EA">
    <vt:lpwstr>Organizacja roku szkolnego 2004/2005</vt:lpwstr>
  </property>
</Properties>
</file>