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<sst xmlns="http://schemas.openxmlformats.org/spreadsheetml/2006/main" count="98" uniqueCount="79">
  <si>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</si>
  <si>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</si>
  <si>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</si>
  <si>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</si>
  <si>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</si>
  <si>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</si>
  <si>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</si>
  <si>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</si>
  <si>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</si>
  <si>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</si>
  <si>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</si>
  <si>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</si>
  <si>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</si>
  <si>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</si>
  <si>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</si>
  <si>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</si>
  <si>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</si>
  <si>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</si>
  <si>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</si>
  <si>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</si>
  <si>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</si>
  <si>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</si>
  <si>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</si>
  <si>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</si>
  <si>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</si>
  <si>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</si>
  <si>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</si>
  <si>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</si>
  <si>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</si>
  <si>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</si>
  <si>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</si>
  <si>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</si>
  <si>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</si>
  <si>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</si>
  <si>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</si>
  <si>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</si>
  <si>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</si>
  <si>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</si>
  <si>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</si>
  <si>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</si>
  <si>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</si>
  <si>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</si>
  <si>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</si>
  <si>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</si>
  <si>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</si>
  <si>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</si>
  <si>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</si>
  <si>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</si>
  <si>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</si>
  <si>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</si>
  <si>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</si>
  <si>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</si>
  <si>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</si>
  <si>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</si>
  <si>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</si>
  <si>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</si>
  <si>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</si>
  <si>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</si>
  <si>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</si>
  <si>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</si>
  <si>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</si>
  <si>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</si>
  <si>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</si>
  <si>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</si>
  <si>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</si>
  <si>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</si>
  <si>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</si>
  <si>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</si>
  <si>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</si>
  <si>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</si>
  <si>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</si>
  <si>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</si>
  <si>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</si>
  <si>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</si>
  <si>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</si>
  <si>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</si>
  <si>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</si>
  <si>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</si>
  <si>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IV Kwartały 2020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</si>
</sst>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1.375" style="2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10.125" style="2" bestFit="1" customWidth="1"/>
    <col min="15" max="16" width="12.003906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42989909320.35</f>
        <v>42989909320.35</v>
      </c>
      <c r="C13" s="19">
        <f>22917421152.85</f>
        <v>22917421152.85</v>
      </c>
      <c r="D13" s="19">
        <f>541946903.9</f>
        <v>541946903.9</v>
      </c>
      <c r="E13" s="19">
        <f>45068473.18</f>
        <v>45068473.18</v>
      </c>
      <c r="F13" s="19">
        <f>281090882.62</f>
        <v>281090882.62</v>
      </c>
      <c r="G13" s="19">
        <f>215775813.3</f>
        <v>215775813.3</v>
      </c>
      <c r="H13" s="19">
        <f>11734.8</f>
        <v>11734.8</v>
      </c>
      <c r="I13" s="19">
        <f>0</f>
        <v>0</v>
      </c>
      <c r="J13" s="19">
        <f>20264341379.35</f>
        <v>20264341379.35</v>
      </c>
      <c r="K13" s="19">
        <f>638881522.43</f>
        <v>638881522.43</v>
      </c>
      <c r="L13" s="19">
        <f>1456583121.71</f>
        <v>1456583121.71</v>
      </c>
      <c r="M13" s="19">
        <f>12569196.02</f>
        <v>12569196.02</v>
      </c>
      <c r="N13" s="19">
        <f>3099029.44</f>
        <v>3099029.44</v>
      </c>
      <c r="O13" s="19">
        <f>20072488167.5</f>
        <v>20072488167.5</v>
      </c>
      <c r="P13" s="19">
        <f>20072488167.5</f>
        <v>20072488167.5</v>
      </c>
      <c r="Q13" s="19">
        <f>0</f>
        <v>0</v>
      </c>
    </row>
    <row r="14" spans="1:17" ht="38.25" customHeight="1">
      <c r="A14" s="18" t="s">
        <v>46</v>
      </c>
      <c r="B14" s="19">
        <f>2812151000</f>
        <v>2812151000</v>
      </c>
      <c r="C14" s="19">
        <f>2812151000</f>
        <v>2812151000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2812151000</f>
        <v>2812151000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2812151000</f>
        <v>2812151000</v>
      </c>
      <c r="C16" s="20">
        <f>2812151000</f>
        <v>2812151000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2812151000</f>
        <v>2812151000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40152788090.36</f>
        <v>40152788090.36</v>
      </c>
      <c r="C17" s="19">
        <f>20080299922.86</f>
        <v>20080299922.86</v>
      </c>
      <c r="D17" s="19">
        <f>535545824.94</f>
        <v>535545824.94</v>
      </c>
      <c r="E17" s="19">
        <f>45056218.1</f>
        <v>45056218.1</v>
      </c>
      <c r="F17" s="19">
        <f>281089976.72</f>
        <v>281089976.72</v>
      </c>
      <c r="G17" s="19">
        <f>209399630.12</f>
        <v>209399630.12</v>
      </c>
      <c r="H17" s="19">
        <f>0</f>
        <v>0</v>
      </c>
      <c r="I17" s="19">
        <f>0</f>
        <v>0</v>
      </c>
      <c r="J17" s="19">
        <f>17452189903.91</f>
        <v>17452189903.91</v>
      </c>
      <c r="K17" s="19">
        <f>638854585.43</f>
        <v>638854585.43</v>
      </c>
      <c r="L17" s="19">
        <f>1451714650.79</f>
        <v>1451714650.79</v>
      </c>
      <c r="M17" s="19">
        <f>1994957.79</f>
        <v>1994957.79</v>
      </c>
      <c r="N17" s="19">
        <f>0</f>
        <v>0</v>
      </c>
      <c r="O17" s="19">
        <f>20072488167.5</f>
        <v>20072488167.5</v>
      </c>
      <c r="P17" s="19">
        <f>20072488167.5</f>
        <v>20072488167.5</v>
      </c>
      <c r="Q17" s="19">
        <f>0</f>
        <v>0</v>
      </c>
    </row>
    <row r="18" spans="1:17" ht="38.25" customHeight="1">
      <c r="A18" s="16" t="s">
        <v>50</v>
      </c>
      <c r="B18" s="20">
        <f>37300000</f>
        <v>37300000</v>
      </c>
      <c r="C18" s="20">
        <f>37300000</f>
        <v>37300000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37300000</f>
        <v>37300000</v>
      </c>
      <c r="K18" s="20">
        <f>0</f>
        <v>0</v>
      </c>
      <c r="L18" s="20">
        <f>0</f>
        <v>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40115488090.36</f>
        <v>40115488090.36</v>
      </c>
      <c r="C19" s="20">
        <f>20042999922.86</f>
        <v>20042999922.86</v>
      </c>
      <c r="D19" s="20">
        <f>535545824.94</f>
        <v>535545824.94</v>
      </c>
      <c r="E19" s="20">
        <f>45056218.1</f>
        <v>45056218.1</v>
      </c>
      <c r="F19" s="20">
        <f>281089976.72</f>
        <v>281089976.72</v>
      </c>
      <c r="G19" s="20">
        <f>209399630.12</f>
        <v>209399630.12</v>
      </c>
      <c r="H19" s="20">
        <f>0</f>
        <v>0</v>
      </c>
      <c r="I19" s="20">
        <f>0</f>
        <v>0</v>
      </c>
      <c r="J19" s="20">
        <f>17414889903.91</f>
        <v>17414889903.91</v>
      </c>
      <c r="K19" s="20">
        <f>638854585.43</f>
        <v>638854585.43</v>
      </c>
      <c r="L19" s="20">
        <f>1451714650.79</f>
        <v>1451714650.79</v>
      </c>
      <c r="M19" s="20">
        <f>1994957.79</f>
        <v>1994957.79</v>
      </c>
      <c r="N19" s="20">
        <f>0</f>
        <v>0</v>
      </c>
      <c r="O19" s="20">
        <f>20072488167.5</f>
        <v>20072488167.5</v>
      </c>
      <c r="P19" s="20">
        <f>20072488167.5</f>
        <v>20072488167.5</v>
      </c>
      <c r="Q19" s="20">
        <f>0</f>
        <v>0</v>
      </c>
    </row>
    <row r="20" spans="1:17" ht="38.25" customHeight="1">
      <c r="A20" s="18" t="s">
        <v>52</v>
      </c>
      <c r="B20" s="19">
        <f>3000000</f>
        <v>3000000</v>
      </c>
      <c r="C20" s="19">
        <f>3000000</f>
        <v>3000000</v>
      </c>
      <c r="D20" s="19">
        <f>3000000</f>
        <v>3000000</v>
      </c>
      <c r="E20" s="19">
        <f>0</f>
        <v>0</v>
      </c>
      <c r="F20" s="19">
        <f>0</f>
        <v>0</v>
      </c>
      <c r="G20" s="19">
        <f>3000000</f>
        <v>3000000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21970229.99</f>
        <v>21970229.99</v>
      </c>
      <c r="C21" s="19">
        <f>21970229.99</f>
        <v>21970229.99</v>
      </c>
      <c r="D21" s="19">
        <f>3401078.96</f>
        <v>3401078.96</v>
      </c>
      <c r="E21" s="19">
        <f>12255.08</f>
        <v>12255.08</v>
      </c>
      <c r="F21" s="19">
        <f>905.9</f>
        <v>905.9</v>
      </c>
      <c r="G21" s="19">
        <f>3376183.18</f>
        <v>3376183.18</v>
      </c>
      <c r="H21" s="19">
        <f>11734.8</f>
        <v>11734.8</v>
      </c>
      <c r="I21" s="19">
        <f>0</f>
        <v>0</v>
      </c>
      <c r="J21" s="19">
        <f>475.44</f>
        <v>475.44</v>
      </c>
      <c r="K21" s="19">
        <f>26937</f>
        <v>26937</v>
      </c>
      <c r="L21" s="19">
        <f>4868470.92</f>
        <v>4868470.92</v>
      </c>
      <c r="M21" s="19">
        <f>10574238.23</f>
        <v>10574238.23</v>
      </c>
      <c r="N21" s="19">
        <f>3099029.44</f>
        <v>3099029.44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16186727.32</f>
        <v>16186727.32</v>
      </c>
      <c r="C22" s="20">
        <f>16186727.32</f>
        <v>16186727.32</v>
      </c>
      <c r="D22" s="20">
        <f>1688431.14</f>
        <v>1688431.14</v>
      </c>
      <c r="E22" s="20">
        <f>400.88</f>
        <v>400.88</v>
      </c>
      <c r="F22" s="20">
        <f>905.9</f>
        <v>905.9</v>
      </c>
      <c r="G22" s="20">
        <f>1687124.36</f>
        <v>1687124.36</v>
      </c>
      <c r="H22" s="20">
        <f>0</f>
        <v>0</v>
      </c>
      <c r="I22" s="20">
        <f>0</f>
        <v>0</v>
      </c>
      <c r="J22" s="20">
        <f>0</f>
        <v>0</v>
      </c>
      <c r="K22" s="20">
        <f>26937</f>
        <v>26937</v>
      </c>
      <c r="L22" s="20">
        <f>3512586.7</f>
        <v>3512586.7</v>
      </c>
      <c r="M22" s="20">
        <f>9333880.82</f>
        <v>9333880.82</v>
      </c>
      <c r="N22" s="20">
        <f>1624891.66</f>
        <v>1624891.66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5783502.67</f>
        <v>5783502.67</v>
      </c>
      <c r="C23" s="20">
        <f>5783502.67</f>
        <v>5783502.67</v>
      </c>
      <c r="D23" s="20">
        <f>1712647.82</f>
        <v>1712647.82</v>
      </c>
      <c r="E23" s="20">
        <f>11854.2</f>
        <v>11854.2</v>
      </c>
      <c r="F23" s="20">
        <f>0</f>
        <v>0</v>
      </c>
      <c r="G23" s="20">
        <f>1689058.82</f>
        <v>1689058.82</v>
      </c>
      <c r="H23" s="20">
        <f>11734.8</f>
        <v>11734.8</v>
      </c>
      <c r="I23" s="20">
        <f>0</f>
        <v>0</v>
      </c>
      <c r="J23" s="20">
        <f>475.44</f>
        <v>475.44</v>
      </c>
      <c r="K23" s="20">
        <f>0</f>
        <v>0</v>
      </c>
      <c r="L23" s="20">
        <f>1355884.22</f>
        <v>1355884.22</v>
      </c>
      <c r="M23" s="20">
        <f>1240357.41</f>
        <v>1240357.41</v>
      </c>
      <c r="N23" s="20">
        <f>1474137.78</f>
        <v>1474137.78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93641.2</f>
        <v>93641.2</v>
      </c>
      <c r="C41" s="21">
        <f>93641.2</f>
        <v>93641.2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93641.2</f>
        <v>93641.2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93641.2</f>
        <v>93641.2</v>
      </c>
      <c r="C43" s="22">
        <f>93641.2</f>
        <v>93641.2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93641.2</f>
        <v>93641.2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574570805.36</f>
        <v>574570805.36</v>
      </c>
      <c r="C44" s="21">
        <f>574570805.36</f>
        <v>574570805.36</v>
      </c>
      <c r="D44" s="21">
        <f>94342920.96</f>
        <v>94342920.96</v>
      </c>
      <c r="E44" s="21">
        <f>308877.9</f>
        <v>308877.9</v>
      </c>
      <c r="F44" s="21">
        <f>69462.5</f>
        <v>69462.5</v>
      </c>
      <c r="G44" s="21">
        <f>93964580.56</f>
        <v>93964580.56</v>
      </c>
      <c r="H44" s="21">
        <f>0</f>
        <v>0</v>
      </c>
      <c r="I44" s="21">
        <f>0</f>
        <v>0</v>
      </c>
      <c r="J44" s="21">
        <f>11926.37</f>
        <v>11926.37</v>
      </c>
      <c r="K44" s="21">
        <f>16748.99</f>
        <v>16748.99</v>
      </c>
      <c r="L44" s="21">
        <f>317208807.79</f>
        <v>317208807.79</v>
      </c>
      <c r="M44" s="21">
        <f>158249256.66</f>
        <v>158249256.66</v>
      </c>
      <c r="N44" s="21">
        <f>4741144.59</f>
        <v>4741144.59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109901836.59</f>
        <v>109901836.59</v>
      </c>
      <c r="C45" s="22">
        <f>109901836.59</f>
        <v>109901836.59</v>
      </c>
      <c r="D45" s="22">
        <f>8452974.95</f>
        <v>8452974.95</v>
      </c>
      <c r="E45" s="22">
        <f>308877.9</f>
        <v>308877.9</v>
      </c>
      <c r="F45" s="22">
        <f>0</f>
        <v>0</v>
      </c>
      <c r="G45" s="22">
        <f>8144097.05</f>
        <v>8144097.05</v>
      </c>
      <c r="H45" s="22">
        <f>0</f>
        <v>0</v>
      </c>
      <c r="I45" s="22">
        <f>0</f>
        <v>0</v>
      </c>
      <c r="J45" s="22">
        <f>0</f>
        <v>0</v>
      </c>
      <c r="K45" s="22">
        <f>0</f>
        <v>0</v>
      </c>
      <c r="L45" s="22">
        <f>74669809.79</f>
        <v>74669809.79</v>
      </c>
      <c r="M45" s="22">
        <f>26206201.01</f>
        <v>26206201.01</v>
      </c>
      <c r="N45" s="22">
        <f>572850.84</f>
        <v>572850.84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464668968.77</f>
        <v>464668968.77</v>
      </c>
      <c r="C46" s="22">
        <f>464668968.77</f>
        <v>464668968.77</v>
      </c>
      <c r="D46" s="22">
        <f>85889946.01</f>
        <v>85889946.01</v>
      </c>
      <c r="E46" s="22">
        <f>0</f>
        <v>0</v>
      </c>
      <c r="F46" s="22">
        <f>69462.5</f>
        <v>69462.5</v>
      </c>
      <c r="G46" s="22">
        <f>85820483.51</f>
        <v>85820483.51</v>
      </c>
      <c r="H46" s="22">
        <f>0</f>
        <v>0</v>
      </c>
      <c r="I46" s="22">
        <f>0</f>
        <v>0</v>
      </c>
      <c r="J46" s="22">
        <f>11926.37</f>
        <v>11926.37</v>
      </c>
      <c r="K46" s="22">
        <f>16748.99</f>
        <v>16748.99</v>
      </c>
      <c r="L46" s="22">
        <f>242538998</f>
        <v>242538998</v>
      </c>
      <c r="M46" s="22">
        <f>132043055.65</f>
        <v>132043055.65</v>
      </c>
      <c r="N46" s="22">
        <f>4168293.75</f>
        <v>4168293.75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9839578580.94</f>
        <v>9839578580.94</v>
      </c>
      <c r="C47" s="21">
        <f>9839578580.94</f>
        <v>9839578580.94</v>
      </c>
      <c r="D47" s="21">
        <f>2584604.88</f>
        <v>2584604.88</v>
      </c>
      <c r="E47" s="21">
        <f>2565</f>
        <v>2565</v>
      </c>
      <c r="F47" s="21">
        <f>32722.95</f>
        <v>32722.95</v>
      </c>
      <c r="G47" s="21">
        <f>2549316.93</f>
        <v>2549316.93</v>
      </c>
      <c r="H47" s="21">
        <f>0</f>
        <v>0</v>
      </c>
      <c r="I47" s="21">
        <f>12590224.78</f>
        <v>12590224.78</v>
      </c>
      <c r="J47" s="21">
        <f>9822873993.37</f>
        <v>9822873993.37</v>
      </c>
      <c r="K47" s="21">
        <f>0</f>
        <v>0</v>
      </c>
      <c r="L47" s="21">
        <f>1359691.95</f>
        <v>1359691.95</v>
      </c>
      <c r="M47" s="21">
        <f>11544.7</f>
        <v>11544.7</v>
      </c>
      <c r="N47" s="21">
        <f>158521.26</f>
        <v>158521.26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2428791.31</f>
        <v>2428791.31</v>
      </c>
      <c r="C48" s="22">
        <f>2428791.31</f>
        <v>2428791.31</v>
      </c>
      <c r="D48" s="22">
        <f>2428791.31</f>
        <v>2428791.31</v>
      </c>
      <c r="E48" s="22">
        <f>0</f>
        <v>0</v>
      </c>
      <c r="F48" s="22">
        <f>0</f>
        <v>0</v>
      </c>
      <c r="G48" s="22">
        <f>2428791.31</f>
        <v>2428791.31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9465215754.85</f>
        <v>9465215754.85</v>
      </c>
      <c r="C49" s="22">
        <f>9465215754.85</f>
        <v>9465215754.85</v>
      </c>
      <c r="D49" s="22">
        <f>16834.46</f>
        <v>16834.46</v>
      </c>
      <c r="E49" s="22">
        <f>0</f>
        <v>0</v>
      </c>
      <c r="F49" s="22">
        <f>657.03</f>
        <v>657.03</v>
      </c>
      <c r="G49" s="22">
        <f>16177.43</f>
        <v>16177.43</v>
      </c>
      <c r="H49" s="22">
        <f>0</f>
        <v>0</v>
      </c>
      <c r="I49" s="22">
        <f>12537808.78</f>
        <v>12537808.78</v>
      </c>
      <c r="J49" s="22">
        <f>9452515457.57</f>
        <v>9452515457.57</v>
      </c>
      <c r="K49" s="22">
        <f>0</f>
        <v>0</v>
      </c>
      <c r="L49" s="22">
        <f>144105.34</f>
        <v>144105.34</v>
      </c>
      <c r="M49" s="22">
        <f>1548.7</f>
        <v>1548.7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371934034.78</f>
        <v>371934034.78</v>
      </c>
      <c r="C50" s="22">
        <f>371934034.78</f>
        <v>371934034.78</v>
      </c>
      <c r="D50" s="22">
        <f>138979.11</f>
        <v>138979.11</v>
      </c>
      <c r="E50" s="22">
        <f>2565</f>
        <v>2565</v>
      </c>
      <c r="F50" s="22">
        <f>32065.92</f>
        <v>32065.92</v>
      </c>
      <c r="G50" s="22">
        <f>104348.19</f>
        <v>104348.19</v>
      </c>
      <c r="H50" s="22">
        <f>0</f>
        <v>0</v>
      </c>
      <c r="I50" s="22">
        <f>52416</f>
        <v>52416</v>
      </c>
      <c r="J50" s="22">
        <f>370358535.8</f>
        <v>370358535.8</v>
      </c>
      <c r="K50" s="22">
        <f>0</f>
        <v>0</v>
      </c>
      <c r="L50" s="22">
        <f>1215586.61</f>
        <v>1215586.61</v>
      </c>
      <c r="M50" s="22">
        <f>9996</f>
        <v>9996</v>
      </c>
      <c r="N50" s="22">
        <f>158521.26</f>
        <v>158521.26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11939049047.65</f>
        <v>11939049047.65</v>
      </c>
      <c r="C51" s="21">
        <f>11916393056.89</f>
        <v>11916393056.89</v>
      </c>
      <c r="D51" s="21">
        <f>390267752.76</f>
        <v>390267752.76</v>
      </c>
      <c r="E51" s="21">
        <f>117198661.2</f>
        <v>117198661.2</v>
      </c>
      <c r="F51" s="21">
        <f>25631239.48</f>
        <v>25631239.48</v>
      </c>
      <c r="G51" s="21">
        <f>244528943.23</f>
        <v>244528943.23</v>
      </c>
      <c r="H51" s="21">
        <f>2908908.85</f>
        <v>2908908.85</v>
      </c>
      <c r="I51" s="21">
        <f>0</f>
        <v>0</v>
      </c>
      <c r="J51" s="21">
        <f>423145.57</f>
        <v>423145.57</v>
      </c>
      <c r="K51" s="21">
        <f>2721611.77</f>
        <v>2721611.77</v>
      </c>
      <c r="L51" s="21">
        <f>2614303704.03</f>
        <v>2614303704.03</v>
      </c>
      <c r="M51" s="21">
        <f>8850730897.63</f>
        <v>8850730897.63</v>
      </c>
      <c r="N51" s="21">
        <f>57945945.13</f>
        <v>57945945.13</v>
      </c>
      <c r="O51" s="21">
        <f>22655990.76</f>
        <v>22655990.76</v>
      </c>
      <c r="P51" s="21">
        <f>13790487.08</f>
        <v>13790487.08</v>
      </c>
      <c r="Q51" s="21">
        <f>8865503.68</f>
        <v>8865503.68</v>
      </c>
    </row>
    <row r="52" spans="1:17" ht="26.25" customHeight="1">
      <c r="A52" s="17" t="s">
        <v>35</v>
      </c>
      <c r="B52" s="22">
        <f>5375851413.06</f>
        <v>5375851413.06</v>
      </c>
      <c r="C52" s="22">
        <f>5374639014.8</f>
        <v>5374639014.8</v>
      </c>
      <c r="D52" s="22">
        <f>74009066.79</f>
        <v>74009066.79</v>
      </c>
      <c r="E52" s="22">
        <f>1804843.62</f>
        <v>1804843.62</v>
      </c>
      <c r="F52" s="22">
        <f>1814394.59</f>
        <v>1814394.59</v>
      </c>
      <c r="G52" s="22">
        <f>70302581.67</f>
        <v>70302581.67</v>
      </c>
      <c r="H52" s="22">
        <f>87246.91</f>
        <v>87246.91</v>
      </c>
      <c r="I52" s="22">
        <f>0</f>
        <v>0</v>
      </c>
      <c r="J52" s="22">
        <f>207430.35</f>
        <v>207430.35</v>
      </c>
      <c r="K52" s="22">
        <f>802608.1</f>
        <v>802608.1</v>
      </c>
      <c r="L52" s="22">
        <f>697442668.83</f>
        <v>697442668.83</v>
      </c>
      <c r="M52" s="22">
        <f>4576485901.38</f>
        <v>4576485901.38</v>
      </c>
      <c r="N52" s="22">
        <f>25691339.35</f>
        <v>25691339.35</v>
      </c>
      <c r="O52" s="22">
        <f>1212398.26</f>
        <v>1212398.26</v>
      </c>
      <c r="P52" s="22">
        <f>376457.79</f>
        <v>376457.79</v>
      </c>
      <c r="Q52" s="22">
        <f>835940.47</f>
        <v>835940.47</v>
      </c>
    </row>
    <row r="53" spans="1:17" ht="26.25" customHeight="1">
      <c r="A53" s="17" t="s">
        <v>36</v>
      </c>
      <c r="B53" s="22">
        <f>6563197634.59</f>
        <v>6563197634.59</v>
      </c>
      <c r="C53" s="22">
        <f>6541754042.09</f>
        <v>6541754042.09</v>
      </c>
      <c r="D53" s="22">
        <f>316258685.97</f>
        <v>316258685.97</v>
      </c>
      <c r="E53" s="22">
        <f>115393817.58</f>
        <v>115393817.58</v>
      </c>
      <c r="F53" s="22">
        <f>23816844.89</f>
        <v>23816844.89</v>
      </c>
      <c r="G53" s="22">
        <f>174226361.56</f>
        <v>174226361.56</v>
      </c>
      <c r="H53" s="22">
        <f>2821661.94</f>
        <v>2821661.94</v>
      </c>
      <c r="I53" s="22">
        <f>0</f>
        <v>0</v>
      </c>
      <c r="J53" s="22">
        <f>215715.22</f>
        <v>215715.22</v>
      </c>
      <c r="K53" s="22">
        <f>1919003.67</f>
        <v>1919003.67</v>
      </c>
      <c r="L53" s="22">
        <f>1916861035.2</f>
        <v>1916861035.2</v>
      </c>
      <c r="M53" s="22">
        <f>4274244996.25</f>
        <v>4274244996.25</v>
      </c>
      <c r="N53" s="22">
        <f>32254605.78</f>
        <v>32254605.78</v>
      </c>
      <c r="O53" s="22">
        <f>21443592.5</f>
        <v>21443592.5</v>
      </c>
      <c r="P53" s="22">
        <f>13414029.29</f>
        <v>13414029.29</v>
      </c>
      <c r="Q53" s="22">
        <f>8029563.21</f>
        <v>8029563.21</v>
      </c>
    </row>
    <row r="54" spans="1:17" ht="26.25" customHeight="1">
      <c r="A54" s="23" t="s">
        <v>44</v>
      </c>
      <c r="B54" s="21">
        <f>2790990234.59</f>
        <v>2790990234.59</v>
      </c>
      <c r="C54" s="21">
        <f>2761093807.41</f>
        <v>2761093807.41</v>
      </c>
      <c r="D54" s="21">
        <f>620166660.31</f>
        <v>620166660.31</v>
      </c>
      <c r="E54" s="21">
        <f>332277163.89</f>
        <v>332277163.89</v>
      </c>
      <c r="F54" s="21">
        <f>7735021.91</f>
        <v>7735021.91</v>
      </c>
      <c r="G54" s="21">
        <f>272506186.33</f>
        <v>272506186.33</v>
      </c>
      <c r="H54" s="21">
        <f>7648288.18</f>
        <v>7648288.18</v>
      </c>
      <c r="I54" s="21">
        <f>58821.72</f>
        <v>58821.72</v>
      </c>
      <c r="J54" s="21">
        <f>2347461.04</f>
        <v>2347461.04</v>
      </c>
      <c r="K54" s="21">
        <f>527823.26</f>
        <v>527823.26</v>
      </c>
      <c r="L54" s="21">
        <f>1205306070.55</f>
        <v>1205306070.55</v>
      </c>
      <c r="M54" s="21">
        <f>775614768.55</f>
        <v>775614768.55</v>
      </c>
      <c r="N54" s="21">
        <f>157072201.98</f>
        <v>157072201.98</v>
      </c>
      <c r="O54" s="21">
        <f>29896427.18</f>
        <v>29896427.18</v>
      </c>
      <c r="P54" s="21">
        <f>26578795.33</f>
        <v>26578795.33</v>
      </c>
      <c r="Q54" s="21">
        <f>3317631.85</f>
        <v>3317631.85</v>
      </c>
    </row>
    <row r="55" spans="1:17" ht="26.25" customHeight="1">
      <c r="A55" s="17" t="s">
        <v>37</v>
      </c>
      <c r="B55" s="22">
        <f>592362315.55</f>
        <v>592362315.55</v>
      </c>
      <c r="C55" s="22">
        <f>590290335.17</f>
        <v>590290335.17</v>
      </c>
      <c r="D55" s="22">
        <f>31383364.29</f>
        <v>31383364.29</v>
      </c>
      <c r="E55" s="22">
        <f>2715506.93</f>
        <v>2715506.93</v>
      </c>
      <c r="F55" s="22">
        <f>516077.19</f>
        <v>516077.19</v>
      </c>
      <c r="G55" s="22">
        <f>27654737.52</f>
        <v>27654737.52</v>
      </c>
      <c r="H55" s="22">
        <f>497042.65</f>
        <v>497042.65</v>
      </c>
      <c r="I55" s="22">
        <f>0</f>
        <v>0</v>
      </c>
      <c r="J55" s="22">
        <f>181531.11</f>
        <v>181531.11</v>
      </c>
      <c r="K55" s="22">
        <f>192803.15</f>
        <v>192803.15</v>
      </c>
      <c r="L55" s="22">
        <f>264123297.12</f>
        <v>264123297.12</v>
      </c>
      <c r="M55" s="22">
        <f>287310259.43</f>
        <v>287310259.43</v>
      </c>
      <c r="N55" s="22">
        <f>7099080.07</f>
        <v>7099080.07</v>
      </c>
      <c r="O55" s="22">
        <f>2071980.38</f>
        <v>2071980.38</v>
      </c>
      <c r="P55" s="22">
        <f>137792.54</f>
        <v>137792.54</v>
      </c>
      <c r="Q55" s="22">
        <f>1934187.84</f>
        <v>1934187.84</v>
      </c>
    </row>
    <row r="56" spans="1:17" ht="36.75" customHeight="1">
      <c r="A56" s="17" t="s">
        <v>38</v>
      </c>
      <c r="B56" s="22">
        <f>201654066.59</f>
        <v>201654066.59</v>
      </c>
      <c r="C56" s="22">
        <f>201653341.36</f>
        <v>201653341.36</v>
      </c>
      <c r="D56" s="22">
        <f>43380998.06</f>
        <v>43380998.06</v>
      </c>
      <c r="E56" s="22">
        <f>33487923.54</f>
        <v>33487923.54</v>
      </c>
      <c r="F56" s="22">
        <f>1805101.65</f>
        <v>1805101.65</v>
      </c>
      <c r="G56" s="22">
        <f>7085525.66</f>
        <v>7085525.66</v>
      </c>
      <c r="H56" s="22">
        <f>1002447.21</f>
        <v>1002447.21</v>
      </c>
      <c r="I56" s="22">
        <f>1580.77</f>
        <v>1580.77</v>
      </c>
      <c r="J56" s="22">
        <f>5785.86</f>
        <v>5785.86</v>
      </c>
      <c r="K56" s="22">
        <f>4682.91</f>
        <v>4682.91</v>
      </c>
      <c r="L56" s="22">
        <f>106656636.88</f>
        <v>106656636.88</v>
      </c>
      <c r="M56" s="22">
        <f>50741716.52</f>
        <v>50741716.52</v>
      </c>
      <c r="N56" s="22">
        <f>861940.36</f>
        <v>861940.36</v>
      </c>
      <c r="O56" s="22">
        <f>725.23</f>
        <v>725.23</v>
      </c>
      <c r="P56" s="22">
        <f>641.6</f>
        <v>641.6</v>
      </c>
      <c r="Q56" s="22">
        <f>83.63</f>
        <v>83.63</v>
      </c>
    </row>
    <row r="57" spans="1:17" ht="26.25" customHeight="1">
      <c r="A57" s="17" t="s">
        <v>39</v>
      </c>
      <c r="B57" s="22">
        <f>1996973852.45</f>
        <v>1996973852.45</v>
      </c>
      <c r="C57" s="22">
        <f>1969150130.88</f>
        <v>1969150130.88</v>
      </c>
      <c r="D57" s="22">
        <f>545402297.96</f>
        <v>545402297.96</v>
      </c>
      <c r="E57" s="22">
        <f>296073733.42</f>
        <v>296073733.42</v>
      </c>
      <c r="F57" s="22">
        <f>5413843.07</f>
        <v>5413843.07</v>
      </c>
      <c r="G57" s="22">
        <f>237765923.15</f>
        <v>237765923.15</v>
      </c>
      <c r="H57" s="22">
        <f>6148798.32</f>
        <v>6148798.32</v>
      </c>
      <c r="I57" s="22">
        <f>57240.95</f>
        <v>57240.95</v>
      </c>
      <c r="J57" s="22">
        <f>2160144.07</f>
        <v>2160144.07</v>
      </c>
      <c r="K57" s="22">
        <f>330337.2</f>
        <v>330337.2</v>
      </c>
      <c r="L57" s="22">
        <f>834526136.55</f>
        <v>834526136.55</v>
      </c>
      <c r="M57" s="22">
        <f>437562792.6</f>
        <v>437562792.6</v>
      </c>
      <c r="N57" s="22">
        <f>149111181.55</f>
        <v>149111181.55</v>
      </c>
      <c r="O57" s="22">
        <f>27823721.57</f>
        <v>27823721.57</v>
      </c>
      <c r="P57" s="22">
        <f>26440361.19</f>
        <v>26440361.19</v>
      </c>
      <c r="Q57" s="22">
        <f>1383360.38</f>
        <v>1383360.38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1924396179.32</f>
        <v>1924396179.32</v>
      </c>
      <c r="G77" s="20">
        <f>296588833.27</f>
        <v>296588833.27</v>
      </c>
      <c r="H77" s="20">
        <f>19147000</f>
        <v>19147000</v>
      </c>
      <c r="I77" s="20">
        <f>128942951</f>
        <v>128942951</v>
      </c>
      <c r="J77" s="20">
        <f>148498882.27</f>
        <v>148498882.27</v>
      </c>
      <c r="K77" s="20">
        <f>0</f>
        <v>0</v>
      </c>
      <c r="L77" s="20">
        <f>1627807346.05</f>
        <v>1627807346.05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527288427.52</f>
        <v>527288427.52</v>
      </c>
      <c r="G79" s="20">
        <f>2523598</f>
        <v>2523598</v>
      </c>
      <c r="H79" s="20">
        <f>0</f>
        <v>0</v>
      </c>
      <c r="I79" s="20">
        <f>921251</f>
        <v>921251</v>
      </c>
      <c r="J79" s="20">
        <f>1602347</f>
        <v>1602347</v>
      </c>
      <c r="K79" s="20">
        <f>0</f>
        <v>0</v>
      </c>
      <c r="L79" s="20">
        <f>524764829.52</f>
        <v>524764829.52</v>
      </c>
    </row>
    <row r="80" spans="2:12" ht="47.25" customHeight="1">
      <c r="B80" s="42" t="s">
        <v>58</v>
      </c>
      <c r="C80" s="43"/>
      <c r="D80" s="43"/>
      <c r="E80" s="44"/>
      <c r="F80" s="20">
        <f>500000</f>
        <v>500000</v>
      </c>
      <c r="G80" s="20">
        <f>0</f>
        <v>0</v>
      </c>
      <c r="H80" s="20">
        <f>0</f>
        <v>0</v>
      </c>
      <c r="I80" s="20">
        <f>0</f>
        <v>0</v>
      </c>
      <c r="J80" s="20">
        <f>0</f>
        <v>0</v>
      </c>
      <c r="K80" s="20">
        <f>0</f>
        <v>0</v>
      </c>
      <c r="L80" s="20">
        <f>500000</f>
        <v>500000</v>
      </c>
    </row>
    <row r="81" spans="2:12" ht="47.25" customHeight="1">
      <c r="B81" s="42" t="s">
        <v>59</v>
      </c>
      <c r="C81" s="43"/>
      <c r="D81" s="43"/>
      <c r="E81" s="44"/>
      <c r="F81" s="20">
        <f>347998.51</f>
        <v>347998.51</v>
      </c>
      <c r="G81" s="20">
        <f>0</f>
        <v>0</v>
      </c>
      <c r="H81" s="20">
        <f>0</f>
        <v>0</v>
      </c>
      <c r="I81" s="20">
        <f>0</f>
        <v>0</v>
      </c>
      <c r="J81" s="20">
        <f>0</f>
        <v>0</v>
      </c>
      <c r="K81" s="20">
        <f>0</f>
        <v>0</v>
      </c>
      <c r="L81" s="20">
        <f>347998.51</f>
        <v>347998.51</v>
      </c>
    </row>
    <row r="82" spans="2:12" ht="47.25" customHeight="1">
      <c r="B82" s="42" t="s">
        <v>60</v>
      </c>
      <c r="C82" s="43"/>
      <c r="D82" s="43"/>
      <c r="E82" s="44"/>
      <c r="F82" s="20">
        <f>4466508.99</f>
        <v>4466508.99</v>
      </c>
      <c r="G82" s="20">
        <f>1470176.71</f>
        <v>1470176.71</v>
      </c>
      <c r="H82" s="20">
        <f>0</f>
        <v>0</v>
      </c>
      <c r="I82" s="20">
        <f>0</f>
        <v>0</v>
      </c>
      <c r="J82" s="20">
        <f>1470176.71</f>
        <v>1470176.71</v>
      </c>
      <c r="K82" s="20">
        <f>0</f>
        <v>0</v>
      </c>
      <c r="L82" s="20">
        <f>2996332.28</f>
        <v>2996332.28</v>
      </c>
    </row>
    <row r="83" spans="2:12" ht="47.25" customHeight="1">
      <c r="B83" s="42" t="s">
        <v>61</v>
      </c>
      <c r="C83" s="43"/>
      <c r="D83" s="43"/>
      <c r="E83" s="44"/>
      <c r="F83" s="20">
        <f>6418904.89</f>
        <v>6418904.89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6418904.89</f>
        <v>6418904.89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31</f>
        <v>31</v>
      </c>
      <c r="H89" s="61"/>
      <c r="I89" s="45">
        <f>548629285.82</f>
        <v>548629285.82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35</f>
        <v>35</v>
      </c>
      <c r="H90" s="63"/>
      <c r="I90" s="64">
        <f>-3736367833.82</f>
        <v>-3736367833.82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2021-03-29T10:51:27Z</dcterms:modified>
  <cp:category/>
  <cp:version/>
  <cp:contentType/>
  <cp:contentStatus/>
</cp:coreProperties>
</file>