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POŻYCZKI\POŻYCZKI ZARZĄDZENIA\POŻYCZKI OWOCE MIĘKKIE OWOCE2024\Na stronę internetową KOWR\"/>
    </mc:Choice>
  </mc:AlternateContent>
  <bookViews>
    <workbookView xWindow="0" yWindow="1800" windowWidth="28800" windowHeight="11685" activeTab="2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D5" i="2" l="1"/>
  <c r="D6" i="2"/>
  <c r="D7" i="2"/>
  <c r="C9" i="2" l="1"/>
  <c r="C9" i="1"/>
  <c r="D5" i="3" l="1"/>
  <c r="D7" i="3" l="1"/>
  <c r="G24" i="3" s="1"/>
  <c r="D6" i="3"/>
  <c r="B14" i="3"/>
  <c r="E14" i="3" s="1"/>
  <c r="G18" i="2"/>
  <c r="B14" i="2"/>
  <c r="E14" i="2" s="1"/>
  <c r="C17" i="2"/>
  <c r="K17" i="2" s="1"/>
  <c r="C14" i="1"/>
  <c r="K14" i="1" s="1"/>
  <c r="G15" i="1"/>
  <c r="G16" i="1"/>
  <c r="G17" i="1"/>
  <c r="G18" i="1"/>
  <c r="G14" i="1"/>
  <c r="B14" i="1"/>
  <c r="D14" i="1" s="1"/>
  <c r="G16" i="2" l="1"/>
  <c r="G23" i="2"/>
  <c r="G22" i="2"/>
  <c r="G21" i="2"/>
  <c r="G17" i="2"/>
  <c r="L14" i="3"/>
  <c r="G15" i="2"/>
  <c r="D14" i="2"/>
  <c r="D14" i="3"/>
  <c r="F14" i="3" s="1"/>
  <c r="G33" i="3"/>
  <c r="G27" i="3"/>
  <c r="G28" i="3"/>
  <c r="G17" i="3"/>
  <c r="G32" i="3"/>
  <c r="G26" i="3"/>
  <c r="G31" i="3"/>
  <c r="G29" i="3"/>
  <c r="G18" i="3"/>
  <c r="G25" i="3"/>
  <c r="G22" i="3"/>
  <c r="G23" i="3"/>
  <c r="G30" i="3"/>
  <c r="G20" i="2"/>
  <c r="G14" i="2"/>
  <c r="G19" i="2"/>
  <c r="C21" i="2"/>
  <c r="K21" i="2" s="1"/>
  <c r="E14" i="1"/>
  <c r="G19" i="3"/>
  <c r="G14" i="3"/>
  <c r="G20" i="3"/>
  <c r="G15" i="3"/>
  <c r="G21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/>
  <c r="H14" i="3" l="1"/>
  <c r="B15" i="2"/>
  <c r="B16" i="2" s="1"/>
  <c r="E16" i="2" s="1"/>
  <c r="K14" i="2"/>
  <c r="F14" i="1"/>
  <c r="H14" i="1" s="1"/>
  <c r="L14" i="1"/>
  <c r="M14" i="1" s="1"/>
  <c r="F14" i="2"/>
  <c r="H14" i="2" s="1"/>
  <c r="L14" i="2"/>
  <c r="D15" i="1"/>
  <c r="E15" i="1"/>
  <c r="L15" i="1" s="1"/>
  <c r="M15" i="1" s="1"/>
  <c r="B16" i="1"/>
  <c r="M14" i="2" l="1"/>
  <c r="D15" i="2"/>
  <c r="E15" i="2"/>
  <c r="L15" i="2" s="1"/>
  <c r="M15" i="2" s="1"/>
  <c r="B17" i="2"/>
  <c r="D16" i="2"/>
  <c r="L16" i="2"/>
  <c r="M16" i="2" s="1"/>
  <c r="F15" i="1"/>
  <c r="H15" i="1" s="1"/>
  <c r="E16" i="1"/>
  <c r="L16" i="1" s="1"/>
  <c r="M16" i="1" s="1"/>
  <c r="D16" i="1"/>
  <c r="B17" i="1"/>
  <c r="F15" i="2" l="1"/>
  <c r="H15" i="2" s="1"/>
  <c r="D17" i="2"/>
  <c r="E17" i="2"/>
  <c r="F16" i="2"/>
  <c r="H16" i="2" s="1"/>
  <c r="B18" i="2"/>
  <c r="B19" i="2" s="1"/>
  <c r="F16" i="1"/>
  <c r="H16" i="1" s="1"/>
  <c r="B18" i="1"/>
  <c r="D17" i="1"/>
  <c r="E17" i="1"/>
  <c r="L17" i="1" s="1"/>
  <c r="M17" i="1" s="1"/>
  <c r="D18" i="2" l="1"/>
  <c r="E18" i="2"/>
  <c r="L18" i="2" s="1"/>
  <c r="M18" i="2" s="1"/>
  <c r="D19" i="2"/>
  <c r="E19" i="2"/>
  <c r="F17" i="2"/>
  <c r="H17" i="2" s="1"/>
  <c r="L17" i="2"/>
  <c r="M17" i="2" s="1"/>
  <c r="B20" i="2"/>
  <c r="F17" i="1"/>
  <c r="H17" i="1" s="1"/>
  <c r="D18" i="1"/>
  <c r="E18" i="1"/>
  <c r="L18" i="1" s="1"/>
  <c r="M18" i="1" s="1"/>
  <c r="D20" i="2" l="1"/>
  <c r="E20" i="2"/>
  <c r="F18" i="2"/>
  <c r="H18" i="2" s="1"/>
  <c r="F19" i="2"/>
  <c r="H19" i="2" s="1"/>
  <c r="L19" i="2"/>
  <c r="M19" i="2" s="1"/>
  <c r="B21" i="2"/>
  <c r="F18" i="1"/>
  <c r="H18" i="1" s="1"/>
  <c r="H19" i="1" s="1"/>
  <c r="L6" i="1" s="1"/>
  <c r="L7" i="1" s="1"/>
  <c r="D21" i="2" l="1"/>
  <c r="E21" i="2"/>
  <c r="F20" i="2"/>
  <c r="H20" i="2" s="1"/>
  <c r="L20" i="2"/>
  <c r="M20" i="2" s="1"/>
  <c r="B22" i="2"/>
  <c r="D22" i="2" l="1"/>
  <c r="E22" i="2"/>
  <c r="F21" i="2"/>
  <c r="H21" i="2" s="1"/>
  <c r="L21" i="2"/>
  <c r="M21" i="2" s="1"/>
  <c r="B23" i="2"/>
  <c r="D23" i="2" l="1"/>
  <c r="E23" i="2"/>
  <c r="L23" i="2" s="1"/>
  <c r="M23" i="2" s="1"/>
  <c r="F22" i="2"/>
  <c r="H22" i="2" s="1"/>
  <c r="L22" i="2"/>
  <c r="M22" i="2" s="1"/>
  <c r="F23" i="2" l="1"/>
  <c r="H23" i="2" s="1"/>
  <c r="H24" i="2" s="1"/>
  <c r="L7" i="2" l="1"/>
  <c r="L16" i="3"/>
  <c r="M21" i="3"/>
  <c r="L23" i="3"/>
  <c r="L31" i="3"/>
  <c r="H17" i="3"/>
  <c r="M24" i="3"/>
  <c r="M14" i="3"/>
  <c r="L18" i="3"/>
  <c r="C21" i="3"/>
  <c r="K21" i="3"/>
  <c r="H22" i="3"/>
  <c r="E31" i="3"/>
  <c r="M20" i="3"/>
  <c r="E16" i="3"/>
  <c r="K14" i="3"/>
  <c r="H30" i="3"/>
  <c r="E18" i="3"/>
  <c r="E23" i="3"/>
  <c r="D17" i="3"/>
  <c r="F17" i="3"/>
  <c r="E28" i="3"/>
  <c r="L28" i="3"/>
  <c r="F22" i="3"/>
  <c r="L21" i="3"/>
  <c r="C24" i="3"/>
  <c r="K24" i="3"/>
  <c r="F30" i="3"/>
  <c r="M25" i="3"/>
  <c r="M23" i="3"/>
  <c r="E17" i="3"/>
  <c r="L17" i="3"/>
  <c r="E15" i="3"/>
  <c r="L15" i="3"/>
  <c r="H16" i="3"/>
  <c r="D30" i="3"/>
  <c r="D18" i="3"/>
  <c r="F18" i="3"/>
  <c r="H18" i="3"/>
  <c r="E24" i="3"/>
  <c r="L24" i="3"/>
  <c r="E20" i="3"/>
  <c r="L20" i="3"/>
  <c r="D22" i="3"/>
  <c r="C29" i="3"/>
  <c r="K29" i="3"/>
  <c r="M29" i="3"/>
  <c r="D16" i="3"/>
  <c r="F16" i="3"/>
  <c r="E21" i="3"/>
  <c r="L25" i="3"/>
  <c r="C20" i="3"/>
  <c r="K20" i="3"/>
  <c r="E25" i="3"/>
  <c r="L6" i="3"/>
  <c r="L7" i="3"/>
  <c r="M31" i="3"/>
  <c r="D28" i="3"/>
  <c r="F28" i="3"/>
  <c r="H28" i="3"/>
  <c r="C25" i="3"/>
  <c r="K25" i="3"/>
  <c r="D29" i="3"/>
  <c r="F29" i="3"/>
  <c r="H29" i="3"/>
  <c r="E32" i="3"/>
  <c r="L32" i="3"/>
  <c r="C19" i="3"/>
  <c r="K19" i="3"/>
  <c r="M19" i="3"/>
  <c r="E30" i="3"/>
  <c r="L30" i="3"/>
  <c r="C31" i="3"/>
  <c r="K31" i="3"/>
  <c r="C23" i="3"/>
  <c r="K23" i="3"/>
  <c r="C33" i="3"/>
  <c r="K33" i="3"/>
  <c r="M33" i="3"/>
  <c r="D33" i="3"/>
  <c r="F33" i="3"/>
  <c r="H33" i="3"/>
  <c r="E27" i="3"/>
  <c r="L27" i="3"/>
  <c r="H26" i="3"/>
  <c r="M16" i="3"/>
  <c r="H20" i="3"/>
  <c r="L19" i="3"/>
  <c r="M27" i="3"/>
  <c r="D21" i="3"/>
  <c r="F21" i="3"/>
  <c r="H21" i="3"/>
  <c r="M18" i="3"/>
  <c r="D27" i="3"/>
  <c r="F27" i="3"/>
  <c r="H27" i="3"/>
  <c r="E19" i="3"/>
  <c r="H25" i="3"/>
  <c r="D19" i="3"/>
  <c r="F19" i="3"/>
  <c r="H19" i="3"/>
  <c r="C26" i="3"/>
  <c r="K26" i="3"/>
  <c r="M26" i="3"/>
  <c r="D20" i="3"/>
  <c r="F20" i="3"/>
  <c r="D23" i="3"/>
  <c r="F23" i="3"/>
  <c r="H23" i="3"/>
  <c r="D31" i="3"/>
  <c r="F31" i="3"/>
  <c r="H31" i="3"/>
  <c r="D26" i="3"/>
  <c r="F26" i="3"/>
  <c r="D25" i="3"/>
  <c r="F25" i="3"/>
  <c r="B33" i="3"/>
  <c r="E33" i="3"/>
  <c r="L33" i="3"/>
  <c r="C17" i="3"/>
  <c r="K17" i="3"/>
  <c r="M17" i="3"/>
  <c r="M15" i="3"/>
  <c r="C16" i="3"/>
  <c r="K16" i="3"/>
  <c r="C15" i="3"/>
  <c r="K15" i="3"/>
  <c r="E29" i="3"/>
  <c r="L29" i="3"/>
  <c r="E22" i="3"/>
  <c r="L22" i="3"/>
  <c r="E26" i="3"/>
  <c r="L26" i="3"/>
  <c r="D24" i="3"/>
  <c r="F24" i="3"/>
  <c r="H24" i="3"/>
  <c r="C22" i="3"/>
  <c r="K22" i="3"/>
  <c r="M22" i="3"/>
  <c r="C28" i="3"/>
  <c r="K28" i="3"/>
  <c r="M28" i="3"/>
  <c r="C18" i="3"/>
  <c r="K18" i="3"/>
  <c r="C32" i="3"/>
  <c r="K32" i="3"/>
  <c r="M32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D32" i="3"/>
  <c r="F32" i="3"/>
  <c r="H32" i="3"/>
  <c r="C14" i="3"/>
  <c r="B15" i="3"/>
  <c r="D15" i="3"/>
  <c r="F15" i="3"/>
  <c r="H15" i="3"/>
  <c r="H34" i="3"/>
  <c r="C27" i="3"/>
  <c r="K27" i="3"/>
  <c r="C9" i="3"/>
  <c r="C30" i="3"/>
  <c r="K30" i="3"/>
  <c r="M30" i="3"/>
</calcChain>
</file>

<file path=xl/sharedStrings.xml><?xml version="1.0" encoding="utf-8"?>
<sst xmlns="http://schemas.openxmlformats.org/spreadsheetml/2006/main" count="93" uniqueCount="41">
  <si>
    <t>Kapitał</t>
  </si>
  <si>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</si>
  <si>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</si>
  <si>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</si>
  <si>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</si>
  <si>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</si>
  <si>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</si>
  <si>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</si>
  <si>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</si>
  <si>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</si>
  <si>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</si>
  <si>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Wysokość raty</t>
  </si>
  <si>
    <t>Rata kapitałowa</t>
  </si>
  <si>
    <t>HARMONOGRAM SPŁATY</t>
  </si>
  <si>
    <t>Razem do spłaty na koniec okresu</t>
  </si>
  <si>
    <t>Spłata pożyczki w ratach rocznych</t>
  </si>
  <si>
    <t>Spłata pożyczki w ratach półrocznych</t>
  </si>
  <si>
    <t>Spłata pożyczki w ratach kwartalnych</t>
  </si>
  <si>
    <t>Aktualny średni kurs EURO publikowany przez NBP</t>
  </si>
  <si>
    <t>Możliwość udzielenia pożyczki na podanych warunkach</t>
  </si>
  <si>
    <t>INSTRUKCJA WYPEŁNIENIA TABELI</t>
  </si>
  <si>
    <t xml:space="preserve"> https://nbp.pl/statystyka-i-sprawozdawczosc/kursy/</t>
  </si>
  <si>
    <t>3. Uzupełnij wszystkie pola zaznaczone na niebiesko.</t>
  </si>
  <si>
    <t>4. Tabela A kursów średnich walut obcych publikowana jest na sronie Narodowego Banku Polskiego pod adresem</t>
  </si>
  <si>
    <t>Uwaga:</t>
  </si>
  <si>
    <t>Maksymalny okres spłaty wynosi 5 lat (5 rat rocznych, 10 rat półrocznych, 20 rat kwartalnych).</t>
  </si>
  <si>
    <r>
      <t xml:space="preserve">6. Jeżeli w komórce zaznaczonej na czerwono pojawi się </t>
    </r>
    <r>
      <rPr>
        <b/>
        <sz val="14"/>
        <color rgb="FFC00000"/>
        <rFont val="Calibri"/>
        <family val="2"/>
        <charset val="238"/>
        <scheme val="minor"/>
      </rPr>
      <t>"PRAWDA"</t>
    </r>
    <r>
      <rPr>
        <sz val="14"/>
        <color theme="1"/>
        <rFont val="Calibri"/>
        <family val="2"/>
        <charset val="238"/>
        <scheme val="minor"/>
      </rPr>
      <t>, oznacza to, że możesz skorzystać z pożyczki pomocowej na podanych przez Ciebie warunkach.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</si>
  <si>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</si>
  <si>
    <t>1. Dostosowując odpowiednio takie parametry jak kwota pożyczki, oprocentowanie oraz rodzaj i liczba rat, sprawdzisz, na jakich warunkach możesz się ubiegać o pożyczkę dla Przedsiębiorców zajmujących się skupem, przetwarzaniem oraz przechowywaniem owoców miękkich (Linia OWOCE2024).</t>
  </si>
  <si>
    <t>2. Wybierz spośród skoroszytów na dole strony rodzaj rat, w jakich chcesz spłacać pożyczkę.</t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</si>
  <si>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 xml:space="preserve"> w EURO" wpisujesz kwotę limitu, jaki już wykorzystałeś.</t>
    </r>
  </si>
  <si>
    <t>Kwota pozyczki nie może przekroczyć 5 000 000,00 zł.</t>
  </si>
  <si>
    <t>Oprocentowanie pożyczki zawiera się w przedziale 0% - stopa bazowa + 4 p.p. (obecnie 9,68%).</t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</si>
  <si>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</si>
  <si>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t>Pomoc de minimis  z tytułu pożyczki w EURO</t>
  </si>
  <si>
    <t xml:space="preserve">SZACUNEK WYKORZYSTANIA LIMITU POMOCY DE MINIMIS </t>
  </si>
  <si>
    <r>
      <t xml:space="preserve">SZACUNEK WYKORZYSTANIA LIMITU POMOCY DE MINIMIS </t>
    </r>
    <r>
      <rPr>
        <b/>
        <sz val="16"/>
        <color theme="1"/>
        <rFont val="Calibri"/>
        <family val="2"/>
        <charset val="238"/>
        <scheme val="minor"/>
      </rPr>
      <t xml:space="preserve">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</si>
  <si>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dla pożyczki </t>
    </r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</si>
  <si>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dla pożyczki</t>
    </r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</si>
  <si>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>de minimis</t>
    </r>
    <r>
      <rPr>
        <b/>
        <sz val="14"/>
        <color theme="1"/>
        <rFont val="Calibri"/>
        <family val="2"/>
        <charset val="238"/>
        <scheme val="minor"/>
      </rPr>
      <t xml:space="preserve"> w EURO</t>
    </r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</si>
  <si>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 przez wnioskodawcę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</si>
</sst>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2" fontId="7" fillId="3" borderId="1" xfId="0" applyNumberFormat="1" applyFont="1" applyFill="1" applyBorder="1" applyProtection="1">
      <protection hidden="1"/>
    </xf>
    <xf numFmtId="0" fontId="15" fillId="0" borderId="0" xfId="0" applyFont="1"/>
    <xf numFmtId="10" fontId="15" fillId="0" borderId="0" xfId="1" applyNumberFormat="1" applyFont="1"/>
    <xf numFmtId="10" fontId="2" fillId="0" borderId="1" xfId="1" applyNumberFormat="1" applyFont="1" applyBorder="1" applyProtection="1">
      <protection hidden="1"/>
    </xf>
    <xf numFmtId="4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164" fontId="2" fillId="0" borderId="1" xfId="0" applyNumberFormat="1" applyFont="1" applyBorder="1" applyProtection="1">
      <protection hidden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10" fontId="15" fillId="0" borderId="0" xfId="1" applyNumberFormat="1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Protection="1">
      <protection locked="0"/>
    </xf>
    <xf numFmtId="4" fontId="3" fillId="0" borderId="0" xfId="0" applyNumberFormat="1" applyFont="1" applyProtection="1">
      <protection locked="0"/>
    </xf>
    <xf numFmtId="0" fontId="2" fillId="0" borderId="1" xfId="0" applyFont="1" applyBorder="1" applyProtection="1">
      <protection hidden="1"/>
    </xf>
    <xf numFmtId="4" fontId="2" fillId="0" borderId="1" xfId="0" applyNumberFormat="1" applyFont="1" applyBorder="1" applyProtection="1">
      <protection hidden="1"/>
    </xf>
    <xf numFmtId="4" fontId="11" fillId="0" borderId="1" xfId="0" applyNumberFormat="1" applyFont="1" applyFill="1" applyBorder="1" applyProtection="1">
      <protection hidden="1"/>
    </xf>
    <xf numFmtId="0" fontId="13" fillId="0" borderId="0" xfId="2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 wrapText="1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3"/>
  <sheetViews>
    <sheetView showGridLines="0" workbookViewId="0">
      <selection activeCell="S18" sqref="S18"/>
    </sheetView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20</v>
      </c>
    </row>
    <row r="3" spans="1:21" ht="30" customHeight="1" x14ac:dyDescent="0.3">
      <c r="A3" s="1" t="s">
        <v>28</v>
      </c>
    </row>
    <row r="4" spans="1:21" ht="30" customHeight="1" x14ac:dyDescent="0.3">
      <c r="A4" s="1" t="s">
        <v>29</v>
      </c>
    </row>
    <row r="5" spans="1:21" ht="30" customHeight="1" x14ac:dyDescent="0.3">
      <c r="A5" s="1" t="s">
        <v>22</v>
      </c>
    </row>
    <row r="6" spans="1:21" ht="30" customHeight="1" x14ac:dyDescent="0.3">
      <c r="A6" s="1" t="s">
        <v>23</v>
      </c>
      <c r="O6" s="53" t="s">
        <v>21</v>
      </c>
      <c r="P6" s="53"/>
      <c r="Q6" s="53"/>
      <c r="R6" s="53"/>
      <c r="S6" s="53"/>
      <c r="T6" s="53"/>
      <c r="U6" s="53"/>
    </row>
    <row r="7" spans="1:21" ht="30" customHeight="1" x14ac:dyDescent="0.3">
      <c r="A7" s="1" t="s">
        <v>30</v>
      </c>
    </row>
    <row r="8" spans="1:21" ht="30" customHeight="1" x14ac:dyDescent="0.3">
      <c r="A8" s="1" t="s">
        <v>26</v>
      </c>
    </row>
    <row r="9" spans="1:21" ht="30" customHeight="1" x14ac:dyDescent="0.3"/>
    <row r="10" spans="1:21" x14ac:dyDescent="0.3">
      <c r="A10" s="23" t="s">
        <v>24</v>
      </c>
      <c r="B10" s="22"/>
      <c r="C10" s="22"/>
      <c r="D10" s="22"/>
      <c r="E10" s="22"/>
    </row>
    <row r="11" spans="1:21" x14ac:dyDescent="0.3">
      <c r="A11" s="22" t="s">
        <v>31</v>
      </c>
      <c r="B11" s="22"/>
      <c r="C11" s="22"/>
      <c r="D11" s="22"/>
      <c r="E11" s="22"/>
    </row>
    <row r="12" spans="1:21" x14ac:dyDescent="0.3">
      <c r="A12" s="22" t="s">
        <v>32</v>
      </c>
      <c r="B12" s="22"/>
      <c r="C12" s="22"/>
      <c r="D12" s="22"/>
      <c r="E12" s="22"/>
    </row>
    <row r="13" spans="1:21" x14ac:dyDescent="0.3">
      <c r="A13" s="22" t="s">
        <v>25</v>
      </c>
      <c r="B13" s="22"/>
      <c r="C13" s="22"/>
      <c r="D13" s="22"/>
      <c r="E13" s="22"/>
    </row>
    <row r="23" spans="4:4" x14ac:dyDescent="0.3">
      <c r="D23" s="2"/>
    </row>
  </sheetData>
  <sheetProtection sheet="1" objects="1" scenarios="1"/>
  <mergeCells count="1">
    <mergeCell ref="O6:U6"/>
  </mergeCells>
  <hyperlinks>
    <hyperlink ref="O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4"/>
  <sheetViews>
    <sheetView showGridLines="0" workbookViewId="0">
      <selection activeCell="D7" sqref="D7"/>
    </sheetView>
  </sheetViews>
  <sheetFormatPr defaultColWidth="9.140625" defaultRowHeight="18.75" x14ac:dyDescent="0.3"/>
  <cols>
    <col min="1" max="1" width="14.5703125" style="1" customWidth="1"/>
    <col min="2" max="2" width="34.28515625" style="1" customWidth="1"/>
    <col min="3" max="3" width="22.5703125" style="1" customWidth="1"/>
    <col min="4" max="4" width="22.42578125" style="1" customWidth="1"/>
    <col min="5" max="5" width="26.4257812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14.85546875" style="1" customWidth="1"/>
    <col min="11" max="11" width="29.28515625" style="1" customWidth="1"/>
    <col min="12" max="12" width="2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15</v>
      </c>
      <c r="H2" s="2" t="s">
        <v>27</v>
      </c>
    </row>
    <row r="4" spans="1:13" ht="27.75" customHeight="1" x14ac:dyDescent="0.3">
      <c r="B4" s="24" t="s">
        <v>0</v>
      </c>
      <c r="C4" s="30">
        <v>2600000</v>
      </c>
      <c r="F4" s="3"/>
      <c r="G4" s="4"/>
      <c r="H4" s="24" t="s">
        <v>39</v>
      </c>
      <c r="I4" s="24"/>
      <c r="J4" s="24"/>
      <c r="K4" s="24"/>
      <c r="L4" s="29">
        <v>90000</v>
      </c>
    </row>
    <row r="5" spans="1:13" ht="27.75" customHeight="1" x14ac:dyDescent="0.3">
      <c r="B5" s="24" t="s">
        <v>1</v>
      </c>
      <c r="C5" s="31">
        <v>0</v>
      </c>
      <c r="H5" s="24" t="s">
        <v>18</v>
      </c>
      <c r="I5" s="24"/>
      <c r="J5" s="24"/>
      <c r="K5" s="24"/>
      <c r="L5" s="29">
        <v>4.3</v>
      </c>
    </row>
    <row r="6" spans="1:13" ht="27.75" customHeight="1" x14ac:dyDescent="0.3">
      <c r="B6" s="10" t="s">
        <v>5</v>
      </c>
      <c r="C6" s="11">
        <v>9.6799999999999997E-2</v>
      </c>
      <c r="H6" s="18" t="s">
        <v>34</v>
      </c>
      <c r="I6" s="19"/>
      <c r="J6" s="19"/>
      <c r="K6" s="20"/>
      <c r="L6" s="52">
        <f>+H19/L5</f>
        <v>151483.05034632192</v>
      </c>
    </row>
    <row r="7" spans="1:13" ht="27.75" customHeight="1" x14ac:dyDescent="0.3">
      <c r="B7" s="10" t="s">
        <v>6</v>
      </c>
      <c r="C7" s="11">
        <v>6.6799999999999998E-2</v>
      </c>
      <c r="H7" s="18" t="s">
        <v>19</v>
      </c>
      <c r="I7" s="19"/>
      <c r="J7" s="19"/>
      <c r="K7" s="20"/>
      <c r="L7" s="25" t="b">
        <f>IF(300000-(L4+L6)&gt;=0,TRUE,FALSE)</f>
        <v>1</v>
      </c>
    </row>
    <row r="8" spans="1:13" ht="27.75" customHeight="1" x14ac:dyDescent="0.3">
      <c r="B8" s="24" t="s">
        <v>2</v>
      </c>
      <c r="C8" s="42">
        <v>5</v>
      </c>
    </row>
    <row r="9" spans="1:13" ht="27.75" customHeight="1" x14ac:dyDescent="0.3">
      <c r="B9" s="10" t="s">
        <v>11</v>
      </c>
      <c r="C9" s="12">
        <f>+C4/C8</f>
        <v>520000</v>
      </c>
    </row>
    <row r="10" spans="1:13" x14ac:dyDescent="0.3">
      <c r="C10" s="5"/>
    </row>
    <row r="12" spans="1:13" ht="39.75" customHeight="1" x14ac:dyDescent="0.3">
      <c r="A12" s="55" t="s">
        <v>36</v>
      </c>
      <c r="B12" s="55"/>
      <c r="C12" s="55"/>
      <c r="D12" s="55"/>
      <c r="E12" s="55"/>
      <c r="F12" s="55"/>
      <c r="G12" s="55"/>
      <c r="H12" s="55"/>
      <c r="J12" s="2" t="s">
        <v>13</v>
      </c>
      <c r="K12" s="6"/>
    </row>
    <row r="13" spans="1:13" s="2" customFormat="1" ht="38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2600000</v>
      </c>
      <c r="C14" s="12">
        <f>IF(A14&lt;=$C$8,$C$9,0)</f>
        <v>520000</v>
      </c>
      <c r="D14" s="12">
        <f>+B14*$C$6</f>
        <v>251680</v>
      </c>
      <c r="E14" s="12">
        <f>+B14*$C$5</f>
        <v>0</v>
      </c>
      <c r="F14" s="12">
        <f>+D14-E14</f>
        <v>251680</v>
      </c>
      <c r="G14" s="13">
        <f>1/(1+$C$7)^A14</f>
        <v>0.9373828271466067</v>
      </c>
      <c r="H14" s="12">
        <f>+G14*F14</f>
        <v>235920.50993625796</v>
      </c>
      <c r="I14" s="6"/>
      <c r="J14" s="10">
        <v>1</v>
      </c>
      <c r="K14" s="12">
        <f>+C14</f>
        <v>520000</v>
      </c>
      <c r="L14" s="12">
        <f>+E14</f>
        <v>0</v>
      </c>
      <c r="M14" s="12">
        <f>+K14+L14</f>
        <v>520000</v>
      </c>
    </row>
    <row r="15" spans="1:13" x14ac:dyDescent="0.3">
      <c r="A15" s="10">
        <v>2</v>
      </c>
      <c r="B15" s="12">
        <f>+B14-C14</f>
        <v>2080000</v>
      </c>
      <c r="C15" s="12">
        <f t="shared" ref="C15:C18" si="0">IF(A15&lt;=$C$8,$C$9,0)</f>
        <v>520000</v>
      </c>
      <c r="D15" s="12">
        <f t="shared" ref="D15:D18" si="1">+B15*$C$6</f>
        <v>201344</v>
      </c>
      <c r="E15" s="12">
        <f t="shared" ref="E15:E18" si="2">+B15*$C$5</f>
        <v>0</v>
      </c>
      <c r="F15" s="12">
        <f t="shared" ref="F15:F18" si="3">+D15-E15</f>
        <v>201344</v>
      </c>
      <c r="G15" s="13">
        <f t="shared" ref="G15:G18" si="4">1/(1+$C$7)^A15</f>
        <v>0.87868656462936512</v>
      </c>
      <c r="H15" s="12">
        <f t="shared" ref="H15:H18" si="5">+G15*F15</f>
        <v>176918.26766873489</v>
      </c>
      <c r="I15" s="6"/>
      <c r="J15" s="10">
        <v>2</v>
      </c>
      <c r="K15" s="12">
        <f>+C15</f>
        <v>520000</v>
      </c>
      <c r="L15" s="12">
        <f>+E15</f>
        <v>0</v>
      </c>
      <c r="M15" s="12">
        <f t="shared" ref="M15:M18" si="6">+K15+L15</f>
        <v>520000</v>
      </c>
    </row>
    <row r="16" spans="1:13" x14ac:dyDescent="0.3">
      <c r="A16" s="10">
        <v>3</v>
      </c>
      <c r="B16" s="12">
        <f t="shared" ref="B16:B18" si="7">+B15-C15</f>
        <v>1560000</v>
      </c>
      <c r="C16" s="12">
        <f t="shared" si="0"/>
        <v>520000</v>
      </c>
      <c r="D16" s="12">
        <f t="shared" si="1"/>
        <v>151008</v>
      </c>
      <c r="E16" s="12">
        <f t="shared" si="2"/>
        <v>0</v>
      </c>
      <c r="F16" s="12">
        <f t="shared" si="3"/>
        <v>151008</v>
      </c>
      <c r="G16" s="13">
        <f t="shared" si="4"/>
        <v>0.82366569612801377</v>
      </c>
      <c r="H16" s="12">
        <f t="shared" si="5"/>
        <v>124380.1094408991</v>
      </c>
      <c r="I16" s="6"/>
      <c r="J16" s="10">
        <v>3</v>
      </c>
      <c r="K16" s="12">
        <f>+C16</f>
        <v>520000</v>
      </c>
      <c r="L16" s="12">
        <f>+E16</f>
        <v>0</v>
      </c>
      <c r="M16" s="12">
        <f t="shared" si="6"/>
        <v>520000</v>
      </c>
    </row>
    <row r="17" spans="1:13" x14ac:dyDescent="0.3">
      <c r="A17" s="10">
        <v>4</v>
      </c>
      <c r="B17" s="12">
        <f t="shared" si="7"/>
        <v>1040000</v>
      </c>
      <c r="C17" s="12">
        <f t="shared" si="0"/>
        <v>520000</v>
      </c>
      <c r="D17" s="12">
        <f t="shared" si="1"/>
        <v>100672</v>
      </c>
      <c r="E17" s="12">
        <f t="shared" si="2"/>
        <v>0</v>
      </c>
      <c r="F17" s="12">
        <f t="shared" si="3"/>
        <v>100672</v>
      </c>
      <c r="G17" s="13">
        <f t="shared" si="4"/>
        <v>0.77209007886015535</v>
      </c>
      <c r="H17" s="12">
        <f t="shared" si="5"/>
        <v>77727.852419009563</v>
      </c>
      <c r="I17" s="6"/>
      <c r="J17" s="10">
        <v>4</v>
      </c>
      <c r="K17" s="12">
        <f>+C17</f>
        <v>520000</v>
      </c>
      <c r="L17" s="12">
        <f>+E17</f>
        <v>0</v>
      </c>
      <c r="M17" s="12">
        <f t="shared" si="6"/>
        <v>520000</v>
      </c>
    </row>
    <row r="18" spans="1:13" x14ac:dyDescent="0.3">
      <c r="A18" s="10">
        <v>5</v>
      </c>
      <c r="B18" s="12">
        <f t="shared" si="7"/>
        <v>520000</v>
      </c>
      <c r="C18" s="12">
        <f t="shared" si="0"/>
        <v>520000</v>
      </c>
      <c r="D18" s="12">
        <f t="shared" si="1"/>
        <v>50336</v>
      </c>
      <c r="E18" s="12">
        <f t="shared" si="2"/>
        <v>0</v>
      </c>
      <c r="F18" s="12">
        <f t="shared" si="3"/>
        <v>50336</v>
      </c>
      <c r="G18" s="13">
        <f t="shared" si="4"/>
        <v>0.72374398093377901</v>
      </c>
      <c r="H18" s="12">
        <f t="shared" si="5"/>
        <v>36430.377024282701</v>
      </c>
      <c r="I18" s="6"/>
      <c r="J18" s="10">
        <v>5</v>
      </c>
      <c r="K18" s="12">
        <f>+C18</f>
        <v>520000</v>
      </c>
      <c r="L18" s="12">
        <f>+E18</f>
        <v>0</v>
      </c>
      <c r="M18" s="12">
        <f t="shared" si="6"/>
        <v>520000</v>
      </c>
    </row>
    <row r="19" spans="1:13" x14ac:dyDescent="0.3">
      <c r="A19" s="54" t="s">
        <v>37</v>
      </c>
      <c r="B19" s="54"/>
      <c r="C19" s="54"/>
      <c r="D19" s="54"/>
      <c r="E19" s="54"/>
      <c r="F19" s="54"/>
      <c r="G19" s="54"/>
      <c r="H19" s="21">
        <f>SUM(H14:H18)</f>
        <v>651377.11648918421</v>
      </c>
    </row>
    <row r="20" spans="1:13" x14ac:dyDescent="0.3">
      <c r="B20" s="6"/>
      <c r="C20" s="6"/>
      <c r="H20" s="7"/>
    </row>
    <row r="21" spans="1:13" x14ac:dyDescent="0.3">
      <c r="B21" s="6"/>
      <c r="C21" s="6"/>
    </row>
    <row r="22" spans="1:13" x14ac:dyDescent="0.3">
      <c r="A22" s="2"/>
      <c r="B22" s="6"/>
      <c r="C22" s="6"/>
    </row>
    <row r="23" spans="1:13" x14ac:dyDescent="0.3">
      <c r="B23" s="6"/>
      <c r="C23" s="6"/>
    </row>
    <row r="24" spans="1:13" ht="41.25" customHeight="1" x14ac:dyDescent="0.3">
      <c r="G24" s="8"/>
      <c r="H24" s="9"/>
    </row>
  </sheetData>
  <sheetProtection sheet="1" objects="1" scenarios="1"/>
  <mergeCells count="2">
    <mergeCell ref="A19:G19"/>
    <mergeCell ref="A12:H12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1"/>
  <sheetViews>
    <sheetView showGridLines="0" tabSelected="1" workbookViewId="0">
      <selection activeCell="D14" sqref="D14"/>
    </sheetView>
  </sheetViews>
  <sheetFormatPr defaultColWidth="9.140625" defaultRowHeight="21.75" customHeight="1" x14ac:dyDescent="0.3"/>
  <cols>
    <col min="1" max="1" width="15" style="1" customWidth="1"/>
    <col min="2" max="2" width="32.285156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4.7109375" style="1" customWidth="1"/>
    <col min="11" max="11" width="27" style="1" customWidth="1"/>
    <col min="12" max="12" width="26.85546875" style="1" customWidth="1"/>
    <col min="13" max="13" width="24" style="1" customWidth="1"/>
    <col min="14" max="16384" width="9.140625" style="1"/>
  </cols>
  <sheetData>
    <row r="1" spans="1:14" ht="18.75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3">
      <c r="A2" s="34"/>
      <c r="B2" s="33" t="s">
        <v>16</v>
      </c>
      <c r="C2" s="34"/>
      <c r="D2" s="34"/>
      <c r="E2" s="34"/>
      <c r="F2" s="34"/>
      <c r="G2" s="34"/>
      <c r="H2" s="33" t="s">
        <v>27</v>
      </c>
      <c r="I2" s="34"/>
      <c r="J2" s="34"/>
      <c r="K2" s="34"/>
      <c r="L2" s="34"/>
      <c r="M2" s="34"/>
      <c r="N2" s="34"/>
    </row>
    <row r="3" spans="1:14" ht="21.7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27.75" customHeight="1" x14ac:dyDescent="0.3">
      <c r="A4" s="34"/>
      <c r="B4" s="35" t="s">
        <v>0</v>
      </c>
      <c r="C4" s="30">
        <v>2300000</v>
      </c>
      <c r="D4" s="34"/>
      <c r="E4" s="34"/>
      <c r="F4" s="34"/>
      <c r="G4" s="34"/>
      <c r="H4" s="35" t="s">
        <v>39</v>
      </c>
      <c r="I4" s="35"/>
      <c r="J4" s="35"/>
      <c r="K4" s="35"/>
      <c r="L4" s="29">
        <v>120000</v>
      </c>
      <c r="M4" s="34"/>
      <c r="N4" s="34"/>
    </row>
    <row r="5" spans="1:14" ht="27.75" customHeight="1" x14ac:dyDescent="0.3">
      <c r="A5" s="34"/>
      <c r="B5" s="35" t="s">
        <v>1</v>
      </c>
      <c r="C5" s="31">
        <v>0</v>
      </c>
      <c r="D5" s="36">
        <f>+C5/2</f>
        <v>0</v>
      </c>
      <c r="E5" s="34"/>
      <c r="F5" s="34"/>
      <c r="G5" s="34"/>
      <c r="H5" s="35" t="s">
        <v>18</v>
      </c>
      <c r="I5" s="35"/>
      <c r="J5" s="35"/>
      <c r="K5" s="35"/>
      <c r="L5" s="29">
        <v>4.3</v>
      </c>
      <c r="M5" s="34"/>
      <c r="N5" s="34"/>
    </row>
    <row r="6" spans="1:14" ht="27.75" customHeight="1" x14ac:dyDescent="0.3">
      <c r="A6" s="34"/>
      <c r="B6" s="37" t="s">
        <v>5</v>
      </c>
      <c r="C6" s="28">
        <v>9.6799999999999997E-2</v>
      </c>
      <c r="D6" s="38">
        <f>+C6/2</f>
        <v>4.8399999999999999E-2</v>
      </c>
      <c r="E6" s="34"/>
      <c r="F6" s="34"/>
      <c r="G6" s="34"/>
      <c r="H6" s="39" t="s">
        <v>34</v>
      </c>
      <c r="I6" s="40"/>
      <c r="J6" s="40"/>
      <c r="K6" s="41"/>
      <c r="L6" s="52">
        <f>+H24/L5</f>
        <v>93984.170177980326</v>
      </c>
      <c r="M6" s="34"/>
      <c r="N6" s="34"/>
    </row>
    <row r="7" spans="1:14" ht="27.75" customHeight="1" x14ac:dyDescent="0.3">
      <c r="A7" s="34"/>
      <c r="B7" s="37" t="s">
        <v>6</v>
      </c>
      <c r="C7" s="28">
        <v>6.6799999999999998E-2</v>
      </c>
      <c r="D7" s="38">
        <f>+C7/2</f>
        <v>3.3399999999999999E-2</v>
      </c>
      <c r="E7" s="34"/>
      <c r="F7" s="34"/>
      <c r="G7" s="34"/>
      <c r="H7" s="39" t="s">
        <v>19</v>
      </c>
      <c r="I7" s="40"/>
      <c r="J7" s="40"/>
      <c r="K7" s="41"/>
      <c r="L7" s="25" t="b">
        <f>IF(300000-(L4+L6)&gt;=0,TRUE,FALSE)</f>
        <v>1</v>
      </c>
      <c r="M7" s="34"/>
      <c r="N7" s="34"/>
    </row>
    <row r="8" spans="1:14" ht="27.75" customHeight="1" x14ac:dyDescent="0.3">
      <c r="A8" s="34"/>
      <c r="B8" s="35" t="s">
        <v>2</v>
      </c>
      <c r="C8" s="42">
        <v>7</v>
      </c>
      <c r="D8" s="36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7.75" customHeight="1" x14ac:dyDescent="0.3">
      <c r="A9" s="34"/>
      <c r="B9" s="37" t="s">
        <v>11</v>
      </c>
      <c r="C9" s="32">
        <f>C4/C8</f>
        <v>328571.42857142858</v>
      </c>
      <c r="D9" s="36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1.75" customHeight="1" x14ac:dyDescent="0.3">
      <c r="A10" s="34"/>
      <c r="B10" s="34"/>
      <c r="C10" s="4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1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43.5" customHeight="1" x14ac:dyDescent="0.3">
      <c r="A12" s="57" t="s">
        <v>35</v>
      </c>
      <c r="B12" s="57"/>
      <c r="C12" s="57"/>
      <c r="D12" s="57"/>
      <c r="E12" s="57"/>
      <c r="F12" s="57"/>
      <c r="G12" s="57"/>
      <c r="H12" s="57"/>
      <c r="I12" s="34"/>
      <c r="J12" s="33" t="s">
        <v>13</v>
      </c>
      <c r="K12" s="44"/>
      <c r="L12" s="34"/>
      <c r="M12" s="34"/>
      <c r="N12" s="34"/>
    </row>
    <row r="13" spans="1:14" s="2" customFormat="1" ht="36.75" customHeight="1" x14ac:dyDescent="0.3">
      <c r="A13" s="45" t="s">
        <v>3</v>
      </c>
      <c r="B13" s="46" t="s">
        <v>4</v>
      </c>
      <c r="C13" s="46" t="s">
        <v>12</v>
      </c>
      <c r="D13" s="46" t="s">
        <v>7</v>
      </c>
      <c r="E13" s="46" t="s">
        <v>1</v>
      </c>
      <c r="F13" s="46" t="s">
        <v>8</v>
      </c>
      <c r="G13" s="46" t="s">
        <v>9</v>
      </c>
      <c r="H13" s="46" t="s">
        <v>10</v>
      </c>
      <c r="I13" s="33"/>
      <c r="J13" s="45" t="s">
        <v>3</v>
      </c>
      <c r="K13" s="46" t="s">
        <v>12</v>
      </c>
      <c r="L13" s="46" t="s">
        <v>1</v>
      </c>
      <c r="M13" s="47" t="s">
        <v>14</v>
      </c>
      <c r="N13" s="33"/>
    </row>
    <row r="14" spans="1:14" ht="21.75" customHeight="1" x14ac:dyDescent="0.3">
      <c r="A14" s="50">
        <v>1</v>
      </c>
      <c r="B14" s="51">
        <f>+C4</f>
        <v>2300000</v>
      </c>
      <c r="C14" s="51">
        <f>IF(A14&lt;=$C$8,$C$9,0)</f>
        <v>328571.42857142858</v>
      </c>
      <c r="D14" s="51">
        <f>+B14*$D$6</f>
        <v>111320</v>
      </c>
      <c r="E14" s="51">
        <f>+B14*$D$5</f>
        <v>0</v>
      </c>
      <c r="F14" s="51">
        <f>+D14-E14</f>
        <v>111320</v>
      </c>
      <c r="G14" s="51">
        <f>1/(1+$D$7)^A14</f>
        <v>0.96767950454809359</v>
      </c>
      <c r="H14" s="51">
        <f>+G14*F14</f>
        <v>107722.08244629377</v>
      </c>
      <c r="I14" s="44"/>
      <c r="J14" s="50">
        <v>1</v>
      </c>
      <c r="K14" s="32">
        <f t="shared" ref="K14:K23" si="0">+C14</f>
        <v>328571.42857142858</v>
      </c>
      <c r="L14" s="32">
        <f t="shared" ref="L14:L23" si="1">+E14</f>
        <v>0</v>
      </c>
      <c r="M14" s="32">
        <f>+K14+L14</f>
        <v>328571.42857142858</v>
      </c>
      <c r="N14" s="34"/>
    </row>
    <row r="15" spans="1:14" ht="21.75" customHeight="1" x14ac:dyDescent="0.3">
      <c r="A15" s="50">
        <v>2</v>
      </c>
      <c r="B15" s="51">
        <f>+B14-C14</f>
        <v>1971428.5714285714</v>
      </c>
      <c r="C15" s="51">
        <f t="shared" ref="C15:C23" si="2">IF(A15&lt;=$C$8,$C$9,0)</f>
        <v>328571.42857142858</v>
      </c>
      <c r="D15" s="51">
        <f t="shared" ref="D15:D23" si="3">+B15*$D$6</f>
        <v>95417.142857142855</v>
      </c>
      <c r="E15" s="51">
        <f t="shared" ref="E15:E23" si="4">+B15*$D$5</f>
        <v>0</v>
      </c>
      <c r="F15" s="51">
        <f t="shared" ref="F15:F23" si="5">+D15-E15</f>
        <v>95417.142857142855</v>
      </c>
      <c r="G15" s="51">
        <f t="shared" ref="G15:G23" si="6">1/(1+$D$7)^A15</f>
        <v>0.936403623522444</v>
      </c>
      <c r="H15" s="51">
        <f t="shared" ref="H15:H23" si="7">+G15*F15</f>
        <v>89348.958317587254</v>
      </c>
      <c r="I15" s="44"/>
      <c r="J15" s="50">
        <v>2</v>
      </c>
      <c r="K15" s="32">
        <f t="shared" si="0"/>
        <v>328571.42857142858</v>
      </c>
      <c r="L15" s="32">
        <f t="shared" si="1"/>
        <v>0</v>
      </c>
      <c r="M15" s="32">
        <f t="shared" ref="M15:M23" si="8">+K15+L15</f>
        <v>328571.42857142858</v>
      </c>
      <c r="N15" s="34"/>
    </row>
    <row r="16" spans="1:14" ht="21.75" customHeight="1" x14ac:dyDescent="0.3">
      <c r="A16" s="50">
        <v>3</v>
      </c>
      <c r="B16" s="51">
        <f t="shared" ref="B16:B23" si="9">+B15-C15</f>
        <v>1642857.1428571427</v>
      </c>
      <c r="C16" s="51">
        <f t="shared" si="2"/>
        <v>328571.42857142858</v>
      </c>
      <c r="D16" s="51">
        <f t="shared" si="3"/>
        <v>79514.28571428571</v>
      </c>
      <c r="E16" s="51">
        <f t="shared" si="4"/>
        <v>0</v>
      </c>
      <c r="F16" s="51">
        <f t="shared" si="5"/>
        <v>79514.28571428571</v>
      </c>
      <c r="G16" s="51">
        <f t="shared" si="6"/>
        <v>0.90613859446723821</v>
      </c>
      <c r="H16" s="51">
        <f t="shared" si="7"/>
        <v>72050.963097209256</v>
      </c>
      <c r="I16" s="44"/>
      <c r="J16" s="50">
        <v>3</v>
      </c>
      <c r="K16" s="32">
        <f t="shared" si="0"/>
        <v>328571.42857142858</v>
      </c>
      <c r="L16" s="32">
        <f t="shared" si="1"/>
        <v>0</v>
      </c>
      <c r="M16" s="32">
        <f t="shared" si="8"/>
        <v>328571.42857142858</v>
      </c>
      <c r="N16" s="34"/>
    </row>
    <row r="17" spans="1:14" ht="21.75" customHeight="1" x14ac:dyDescent="0.3">
      <c r="A17" s="50">
        <v>4</v>
      </c>
      <c r="B17" s="51">
        <f t="shared" si="9"/>
        <v>1314285.7142857141</v>
      </c>
      <c r="C17" s="51">
        <f t="shared" si="2"/>
        <v>328571.42857142858</v>
      </c>
      <c r="D17" s="51">
        <f t="shared" si="3"/>
        <v>63611.428571428558</v>
      </c>
      <c r="E17" s="51">
        <f t="shared" si="4"/>
        <v>0</v>
      </c>
      <c r="F17" s="51">
        <f t="shared" si="5"/>
        <v>63611.428571428558</v>
      </c>
      <c r="G17" s="51">
        <f t="shared" si="6"/>
        <v>0.87685174614596306</v>
      </c>
      <c r="H17" s="51">
        <f t="shared" si="7"/>
        <v>55777.792217696333</v>
      </c>
      <c r="I17" s="44"/>
      <c r="J17" s="50">
        <v>4</v>
      </c>
      <c r="K17" s="32">
        <f t="shared" si="0"/>
        <v>328571.42857142858</v>
      </c>
      <c r="L17" s="32">
        <f t="shared" si="1"/>
        <v>0</v>
      </c>
      <c r="M17" s="32">
        <f t="shared" si="8"/>
        <v>328571.42857142858</v>
      </c>
      <c r="N17" s="34"/>
    </row>
    <row r="18" spans="1:14" ht="21.75" customHeight="1" x14ac:dyDescent="0.3">
      <c r="A18" s="50">
        <v>5</v>
      </c>
      <c r="B18" s="51">
        <f t="shared" si="9"/>
        <v>985714.28571428545</v>
      </c>
      <c r="C18" s="51">
        <f t="shared" si="2"/>
        <v>328571.42857142858</v>
      </c>
      <c r="D18" s="51">
        <f t="shared" si="3"/>
        <v>47708.571428571413</v>
      </c>
      <c r="E18" s="51">
        <f t="shared" si="4"/>
        <v>0</v>
      </c>
      <c r="F18" s="51">
        <f t="shared" si="5"/>
        <v>47708.571428571413</v>
      </c>
      <c r="G18" s="51">
        <f t="shared" si="6"/>
        <v>0.84851146327265625</v>
      </c>
      <c r="H18" s="51">
        <f t="shared" si="7"/>
        <v>40481.26975350517</v>
      </c>
      <c r="I18" s="44"/>
      <c r="J18" s="50">
        <v>5</v>
      </c>
      <c r="K18" s="32">
        <f t="shared" si="0"/>
        <v>328571.42857142858</v>
      </c>
      <c r="L18" s="32">
        <f t="shared" si="1"/>
        <v>0</v>
      </c>
      <c r="M18" s="32">
        <f t="shared" si="8"/>
        <v>328571.42857142858</v>
      </c>
      <c r="N18" s="34"/>
    </row>
    <row r="19" spans="1:14" ht="21.75" customHeight="1" x14ac:dyDescent="0.3">
      <c r="A19" s="50">
        <v>6</v>
      </c>
      <c r="B19" s="51">
        <f t="shared" si="9"/>
        <v>657142.85714285681</v>
      </c>
      <c r="C19" s="51">
        <f t="shared" si="2"/>
        <v>328571.42857142858</v>
      </c>
      <c r="D19" s="51">
        <f t="shared" si="3"/>
        <v>31805.714285714268</v>
      </c>
      <c r="E19" s="51">
        <f t="shared" si="4"/>
        <v>0</v>
      </c>
      <c r="F19" s="51">
        <f t="shared" si="5"/>
        <v>31805.714285714268</v>
      </c>
      <c r="G19" s="51">
        <f t="shared" si="6"/>
        <v>0.82108715238306196</v>
      </c>
      <c r="H19" s="51">
        <f t="shared" si="7"/>
        <v>26115.2633723664</v>
      </c>
      <c r="I19" s="34"/>
      <c r="J19" s="50">
        <v>6</v>
      </c>
      <c r="K19" s="32">
        <f t="shared" si="0"/>
        <v>328571.42857142858</v>
      </c>
      <c r="L19" s="32">
        <f t="shared" si="1"/>
        <v>0</v>
      </c>
      <c r="M19" s="32">
        <f t="shared" si="8"/>
        <v>328571.42857142858</v>
      </c>
      <c r="N19" s="34"/>
    </row>
    <row r="20" spans="1:14" ht="21.75" customHeight="1" x14ac:dyDescent="0.3">
      <c r="A20" s="50">
        <v>7</v>
      </c>
      <c r="B20" s="51">
        <f t="shared" si="9"/>
        <v>328571.42857142823</v>
      </c>
      <c r="C20" s="51">
        <f t="shared" si="2"/>
        <v>328571.42857142858</v>
      </c>
      <c r="D20" s="51">
        <f t="shared" si="3"/>
        <v>15902.857142857127</v>
      </c>
      <c r="E20" s="51">
        <f t="shared" si="4"/>
        <v>0</v>
      </c>
      <c r="F20" s="51">
        <f t="shared" si="5"/>
        <v>15902.857142857127</v>
      </c>
      <c r="G20" s="51">
        <f t="shared" si="6"/>
        <v>0.7945492088088465</v>
      </c>
      <c r="H20" s="51">
        <f t="shared" si="7"/>
        <v>12635.602560657244</v>
      </c>
      <c r="I20" s="34"/>
      <c r="J20" s="50">
        <v>7</v>
      </c>
      <c r="K20" s="32">
        <f t="shared" si="0"/>
        <v>328571.42857142858</v>
      </c>
      <c r="L20" s="32">
        <f t="shared" si="1"/>
        <v>0</v>
      </c>
      <c r="M20" s="32">
        <f t="shared" si="8"/>
        <v>328571.42857142858</v>
      </c>
      <c r="N20" s="34"/>
    </row>
    <row r="21" spans="1:14" ht="21.75" customHeight="1" x14ac:dyDescent="0.3">
      <c r="A21" s="50">
        <v>8</v>
      </c>
      <c r="B21" s="51">
        <f t="shared" si="9"/>
        <v>0</v>
      </c>
      <c r="C21" s="51">
        <f t="shared" si="2"/>
        <v>0</v>
      </c>
      <c r="D21" s="51">
        <f t="shared" si="3"/>
        <v>0</v>
      </c>
      <c r="E21" s="51">
        <f t="shared" si="4"/>
        <v>0</v>
      </c>
      <c r="F21" s="51">
        <f t="shared" si="5"/>
        <v>0</v>
      </c>
      <c r="G21" s="51">
        <f t="shared" si="6"/>
        <v>0.76886898471922438</v>
      </c>
      <c r="H21" s="51">
        <f t="shared" si="7"/>
        <v>0</v>
      </c>
      <c r="I21" s="34"/>
      <c r="J21" s="50">
        <v>8</v>
      </c>
      <c r="K21" s="32">
        <f t="shared" si="0"/>
        <v>0</v>
      </c>
      <c r="L21" s="32">
        <f t="shared" si="1"/>
        <v>0</v>
      </c>
      <c r="M21" s="32">
        <f t="shared" si="8"/>
        <v>0</v>
      </c>
      <c r="N21" s="34"/>
    </row>
    <row r="22" spans="1:14" ht="21.75" customHeight="1" x14ac:dyDescent="0.3">
      <c r="A22" s="50">
        <v>9</v>
      </c>
      <c r="B22" s="51">
        <f t="shared" si="9"/>
        <v>0</v>
      </c>
      <c r="C22" s="51">
        <f t="shared" si="2"/>
        <v>0</v>
      </c>
      <c r="D22" s="51">
        <f t="shared" si="3"/>
        <v>0</v>
      </c>
      <c r="E22" s="51">
        <f t="shared" si="4"/>
        <v>0</v>
      </c>
      <c r="F22" s="51">
        <f t="shared" si="5"/>
        <v>0</v>
      </c>
      <c r="G22" s="51">
        <f t="shared" si="6"/>
        <v>0.74401875819549479</v>
      </c>
      <c r="H22" s="51">
        <f t="shared" si="7"/>
        <v>0</v>
      </c>
      <c r="I22" s="34"/>
      <c r="J22" s="50">
        <v>9</v>
      </c>
      <c r="K22" s="32">
        <f t="shared" si="0"/>
        <v>0</v>
      </c>
      <c r="L22" s="32">
        <f t="shared" si="1"/>
        <v>0</v>
      </c>
      <c r="M22" s="32">
        <f t="shared" si="8"/>
        <v>0</v>
      </c>
      <c r="N22" s="34"/>
    </row>
    <row r="23" spans="1:14" ht="21.75" customHeight="1" x14ac:dyDescent="0.3">
      <c r="A23" s="50">
        <v>10</v>
      </c>
      <c r="B23" s="51">
        <f t="shared" si="9"/>
        <v>0</v>
      </c>
      <c r="C23" s="51">
        <f t="shared" si="2"/>
        <v>0</v>
      </c>
      <c r="D23" s="51">
        <f t="shared" si="3"/>
        <v>0</v>
      </c>
      <c r="E23" s="51">
        <f t="shared" si="4"/>
        <v>0</v>
      </c>
      <c r="F23" s="51">
        <f t="shared" si="5"/>
        <v>0</v>
      </c>
      <c r="G23" s="51">
        <f t="shared" si="6"/>
        <v>0.71997170330510418</v>
      </c>
      <c r="H23" s="51">
        <f t="shared" si="7"/>
        <v>0</v>
      </c>
      <c r="I23" s="34"/>
      <c r="J23" s="50">
        <v>10</v>
      </c>
      <c r="K23" s="32">
        <f t="shared" si="0"/>
        <v>0</v>
      </c>
      <c r="L23" s="32">
        <f t="shared" si="1"/>
        <v>0</v>
      </c>
      <c r="M23" s="32">
        <f t="shared" si="8"/>
        <v>0</v>
      </c>
      <c r="N23" s="34"/>
    </row>
    <row r="24" spans="1:14" ht="21.75" customHeight="1" x14ac:dyDescent="0.3">
      <c r="A24" s="56" t="s">
        <v>38</v>
      </c>
      <c r="B24" s="56"/>
      <c r="C24" s="56"/>
      <c r="D24" s="56"/>
      <c r="E24" s="56"/>
      <c r="F24" s="56"/>
      <c r="G24" s="56"/>
      <c r="H24" s="48">
        <f>SUM(H14:H23)</f>
        <v>404131.93176531541</v>
      </c>
      <c r="I24" s="34"/>
      <c r="J24" s="34"/>
      <c r="K24" s="34"/>
      <c r="L24" s="34"/>
      <c r="M24" s="34"/>
      <c r="N24" s="34"/>
    </row>
    <row r="25" spans="1:14" ht="21.75" customHeight="1" x14ac:dyDescent="0.3">
      <c r="A25" s="34"/>
      <c r="B25" s="44"/>
      <c r="C25" s="44"/>
      <c r="D25" s="34"/>
      <c r="E25" s="34"/>
      <c r="F25" s="34"/>
      <c r="G25" s="34"/>
      <c r="H25" s="49"/>
      <c r="I25" s="34"/>
      <c r="J25" s="34"/>
      <c r="K25" s="34"/>
      <c r="L25" s="34"/>
      <c r="M25" s="34"/>
      <c r="N25" s="34"/>
    </row>
    <row r="26" spans="1:14" ht="21.75" customHeight="1" x14ac:dyDescent="0.3">
      <c r="A26" s="34"/>
      <c r="B26" s="44"/>
      <c r="C26" s="4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21.75" customHeight="1" x14ac:dyDescent="0.3">
      <c r="A27" s="33"/>
      <c r="B27" s="44"/>
      <c r="C27" s="4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1.75" customHeight="1" x14ac:dyDescent="0.3">
      <c r="A28" s="34"/>
      <c r="B28" s="44"/>
      <c r="C28" s="4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37.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21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21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</sheetData>
  <sheetProtection sheet="1" objects="1" scenarios="1"/>
  <mergeCells count="2">
    <mergeCell ref="A24:G24"/>
    <mergeCell ref="A12:H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5"/>
  <sheetViews>
    <sheetView showGridLines="0" workbookViewId="0">
      <selection activeCell="C7" sqref="C7"/>
    </sheetView>
  </sheetViews>
  <sheetFormatPr defaultColWidth="9.140625" defaultRowHeight="18.75" x14ac:dyDescent="0.3"/>
  <cols>
    <col min="1" max="1" width="14.42578125" style="1" customWidth="1"/>
    <col min="2" max="2" width="32.85546875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2" width="25.28515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17</v>
      </c>
      <c r="H2" s="2" t="s">
        <v>40</v>
      </c>
    </row>
    <row r="4" spans="1:13" ht="27.75" customHeight="1" x14ac:dyDescent="0.3">
      <c r="B4" s="24" t="s">
        <v>0</v>
      </c>
      <c r="C4" s="30">
        <v>5000000</v>
      </c>
      <c r="H4" s="24" t="s">
        <v>33</v>
      </c>
      <c r="I4" s="24"/>
      <c r="J4" s="24"/>
      <c r="K4" s="24"/>
      <c r="L4" s="29">
        <v>90000</v>
      </c>
    </row>
    <row r="5" spans="1:13" ht="27.75" customHeight="1" x14ac:dyDescent="0.3">
      <c r="B5" s="24" t="s">
        <v>1</v>
      </c>
      <c r="C5" s="31">
        <v>0</v>
      </c>
      <c r="D5" s="26">
        <f>+C5/4</f>
        <v>0</v>
      </c>
      <c r="H5" s="24" t="s">
        <v>18</v>
      </c>
      <c r="I5" s="24"/>
      <c r="J5" s="24"/>
      <c r="K5" s="24"/>
      <c r="L5" s="29">
        <v>5</v>
      </c>
    </row>
    <row r="6" spans="1:13" ht="27.75" customHeight="1" x14ac:dyDescent="0.3">
      <c r="B6" s="10" t="s">
        <v>5</v>
      </c>
      <c r="C6" s="11">
        <v>9.6799999999999997E-2</v>
      </c>
      <c r="D6" s="27">
        <f>+C6/4</f>
        <v>2.4199999999999999E-2</v>
      </c>
      <c r="H6" s="18" t="s">
        <v>34</v>
      </c>
      <c r="I6" s="19"/>
      <c r="J6" s="19"/>
      <c r="K6" s="20"/>
      <c r="L6" s="52">
        <f ca="1">+H34/L5</f>
        <v>262494.83403687511</v>
      </c>
    </row>
    <row r="7" spans="1:13" ht="27.75" customHeight="1" x14ac:dyDescent="0.3">
      <c r="B7" s="10" t="s">
        <v>6</v>
      </c>
      <c r="C7" s="11">
        <v>6.6799999999999998E-2</v>
      </c>
      <c r="D7" s="27">
        <f>+C7/4</f>
        <v>1.67E-2</v>
      </c>
      <c r="H7" s="18" t="s">
        <v>19</v>
      </c>
      <c r="I7" s="19"/>
      <c r="J7" s="19"/>
      <c r="K7" s="20"/>
      <c r="L7" s="25" t="b">
        <f ca="1">IF(300000-(L4+L6)&gt;=0,TRUE,FALSE)</f>
        <v>0</v>
      </c>
    </row>
    <row r="8" spans="1:13" ht="27.75" customHeight="1" x14ac:dyDescent="0.3">
      <c r="B8" s="24" t="s">
        <v>2</v>
      </c>
      <c r="C8" s="42">
        <v>20</v>
      </c>
      <c r="D8" s="26"/>
    </row>
    <row r="9" spans="1:13" ht="27.75" customHeight="1" x14ac:dyDescent="0.3">
      <c r="B9" s="10" t="s">
        <v>11</v>
      </c>
      <c r="C9" s="12">
        <f ca="1">'Raty kwartalne'!C9</f>
        <v>0</v>
      </c>
      <c r="D9" s="26"/>
    </row>
    <row r="10" spans="1:13" x14ac:dyDescent="0.3">
      <c r="C10" s="5"/>
    </row>
    <row r="11" spans="1:13" x14ac:dyDescent="0.3">
      <c r="J11" s="2"/>
      <c r="K11" s="6"/>
      <c r="L11" s="6"/>
    </row>
    <row r="12" spans="1:13" ht="45" customHeight="1" x14ac:dyDescent="0.3">
      <c r="A12" s="55" t="s">
        <v>35</v>
      </c>
      <c r="B12" s="55"/>
      <c r="C12" s="55"/>
      <c r="D12" s="55"/>
      <c r="E12" s="55"/>
      <c r="F12" s="55"/>
      <c r="G12" s="55"/>
      <c r="H12" s="55"/>
      <c r="J12" s="2" t="s">
        <v>13</v>
      </c>
      <c r="K12" s="6"/>
      <c r="L12" s="6"/>
    </row>
    <row r="13" spans="1:13" s="2" customFormat="1" ht="41.25" customHeight="1" x14ac:dyDescent="0.3">
      <c r="A13" s="15" t="s">
        <v>3</v>
      </c>
      <c r="B13" s="16" t="s">
        <v>4</v>
      </c>
      <c r="C13" s="16" t="s">
        <v>12</v>
      </c>
      <c r="D13" s="16" t="s">
        <v>7</v>
      </c>
      <c r="E13" s="16" t="s">
        <v>1</v>
      </c>
      <c r="F13" s="16" t="s">
        <v>8</v>
      </c>
      <c r="G13" s="16" t="s">
        <v>9</v>
      </c>
      <c r="H13" s="16" t="s">
        <v>10</v>
      </c>
      <c r="J13" s="15" t="s">
        <v>3</v>
      </c>
      <c r="K13" s="16" t="s">
        <v>12</v>
      </c>
      <c r="L13" s="16" t="s">
        <v>1</v>
      </c>
      <c r="M13" s="17" t="s">
        <v>14</v>
      </c>
    </row>
    <row r="14" spans="1:13" x14ac:dyDescent="0.3">
      <c r="A14" s="10">
        <v>1</v>
      </c>
      <c r="B14" s="12">
        <f>+C4</f>
        <v>5000000</v>
      </c>
      <c r="C14" s="12">
        <f ca="1">IF(A14&lt;=$C$8,$C$9,0)</f>
        <v>250000</v>
      </c>
      <c r="D14" s="12">
        <f>+B14*$D$6</f>
        <v>121000</v>
      </c>
      <c r="E14" s="12">
        <f>+B14*$D$5</f>
        <v>0</v>
      </c>
      <c r="F14" s="12">
        <f>+D14-E14</f>
        <v>121000</v>
      </c>
      <c r="G14" s="13">
        <f>1/(1+$D$7)^A14</f>
        <v>0.98357430903904797</v>
      </c>
      <c r="H14" s="12">
        <f>+G14*F14</f>
        <v>119012.49139372481</v>
      </c>
      <c r="I14" s="6"/>
      <c r="J14" s="10">
        <v>1</v>
      </c>
      <c r="K14" s="12">
        <f t="shared" ref="K14:K33" ca="1" si="0">+C14</f>
        <v>250000</v>
      </c>
      <c r="L14" s="12">
        <f t="shared" ref="L14:L33" si="1">+E14</f>
        <v>0</v>
      </c>
      <c r="M14" s="12">
        <f ca="1">+K14+L14</f>
        <v>250000</v>
      </c>
    </row>
    <row r="15" spans="1:13" x14ac:dyDescent="0.3">
      <c r="A15" s="10">
        <v>2</v>
      </c>
      <c r="B15" s="12">
        <f ca="1">+B14-C14</f>
        <v>4750000</v>
      </c>
      <c r="C15" s="12">
        <f t="shared" ref="C15:C23" ca="1" si="2">IF(A15&lt;=$C$8,$C$9,0)</f>
        <v>250000</v>
      </c>
      <c r="D15" s="12">
        <f t="shared" ref="D15:D23" ca="1" si="3">+B15*$D$6</f>
        <v>114950</v>
      </c>
      <c r="E15" s="12">
        <f t="shared" ref="E15:E33" ca="1" si="4">+B15*$D$5</f>
        <v>0</v>
      </c>
      <c r="F15" s="12">
        <f t="shared" ref="F15:F23" ca="1" si="5">+D15-E15</f>
        <v>114950</v>
      </c>
      <c r="G15" s="13">
        <f t="shared" ref="G15:G23" si="6">1/(1+$D$7)^A15</f>
        <v>0.96741842140164069</v>
      </c>
      <c r="H15" s="12">
        <f t="shared" ref="H15:H23" ca="1" si="7">+G15*F15</f>
        <v>111204.74754011859</v>
      </c>
      <c r="I15" s="6"/>
      <c r="J15" s="10">
        <v>2</v>
      </c>
      <c r="K15" s="12">
        <f t="shared" ca="1" si="0"/>
        <v>250000</v>
      </c>
      <c r="L15" s="12">
        <f t="shared" ca="1" si="1"/>
        <v>0</v>
      </c>
      <c r="M15" s="12">
        <f t="shared" ref="M15:M33" ca="1" si="8">+K15+L15</f>
        <v>250000</v>
      </c>
    </row>
    <row r="16" spans="1:13" x14ac:dyDescent="0.3">
      <c r="A16" s="10">
        <v>3</v>
      </c>
      <c r="B16" s="12">
        <f t="shared" ref="B16:B23" ca="1" si="9">+B15-C15</f>
        <v>4500000</v>
      </c>
      <c r="C16" s="12">
        <f t="shared" ca="1" si="2"/>
        <v>250000</v>
      </c>
      <c r="D16" s="12">
        <f t="shared" ca="1" si="3"/>
        <v>108900</v>
      </c>
      <c r="E16" s="12">
        <f t="shared" ca="1" si="4"/>
        <v>0</v>
      </c>
      <c r="F16" s="12">
        <f t="shared" ca="1" si="5"/>
        <v>108900</v>
      </c>
      <c r="G16" s="13">
        <f t="shared" si="6"/>
        <v>0.95152790538176524</v>
      </c>
      <c r="H16" s="12">
        <f t="shared" ca="1" si="7"/>
        <v>103621.38889607423</v>
      </c>
      <c r="I16" s="6"/>
      <c r="J16" s="10">
        <v>3</v>
      </c>
      <c r="K16" s="12">
        <f t="shared" ca="1" si="0"/>
        <v>250000</v>
      </c>
      <c r="L16" s="12">
        <f t="shared" ca="1" si="1"/>
        <v>0</v>
      </c>
      <c r="M16" s="12">
        <f t="shared" ca="1" si="8"/>
        <v>250000</v>
      </c>
    </row>
    <row r="17" spans="1:13" x14ac:dyDescent="0.3">
      <c r="A17" s="10">
        <v>4</v>
      </c>
      <c r="B17" s="12">
        <f t="shared" ca="1" si="9"/>
        <v>4250000</v>
      </c>
      <c r="C17" s="12">
        <f t="shared" ca="1" si="2"/>
        <v>250000</v>
      </c>
      <c r="D17" s="12">
        <f t="shared" ca="1" si="3"/>
        <v>102850</v>
      </c>
      <c r="E17" s="12">
        <f t="shared" ca="1" si="4"/>
        <v>0</v>
      </c>
      <c r="F17" s="12">
        <f t="shared" ca="1" si="5"/>
        <v>102850</v>
      </c>
      <c r="G17" s="13">
        <f t="shared" si="6"/>
        <v>0.9358984020672424</v>
      </c>
      <c r="H17" s="12">
        <f t="shared" ca="1" si="7"/>
        <v>96257.150652615877</v>
      </c>
      <c r="I17" s="6"/>
      <c r="J17" s="10">
        <v>4</v>
      </c>
      <c r="K17" s="12">
        <f t="shared" ca="1" si="0"/>
        <v>250000</v>
      </c>
      <c r="L17" s="12">
        <f t="shared" ca="1" si="1"/>
        <v>0</v>
      </c>
      <c r="M17" s="12">
        <f t="shared" ca="1" si="8"/>
        <v>250000</v>
      </c>
    </row>
    <row r="18" spans="1:13" x14ac:dyDescent="0.3">
      <c r="A18" s="10">
        <v>5</v>
      </c>
      <c r="B18" s="12">
        <f t="shared" ca="1" si="9"/>
        <v>4000000</v>
      </c>
      <c r="C18" s="12">
        <f t="shared" ca="1" si="2"/>
        <v>250000</v>
      </c>
      <c r="D18" s="12">
        <f t="shared" ca="1" si="3"/>
        <v>96800</v>
      </c>
      <c r="E18" s="12">
        <f t="shared" ca="1" si="4"/>
        <v>0</v>
      </c>
      <c r="F18" s="12">
        <f t="shared" ca="1" si="5"/>
        <v>96800</v>
      </c>
      <c r="G18" s="13">
        <f t="shared" si="6"/>
        <v>0.92052562414403694</v>
      </c>
      <c r="H18" s="12">
        <f t="shared" ca="1" si="7"/>
        <v>89106.880417142776</v>
      </c>
      <c r="I18" s="6"/>
      <c r="J18" s="10">
        <v>5</v>
      </c>
      <c r="K18" s="12">
        <f t="shared" ca="1" si="0"/>
        <v>250000</v>
      </c>
      <c r="L18" s="12">
        <f t="shared" ca="1" si="1"/>
        <v>0</v>
      </c>
      <c r="M18" s="12">
        <f t="shared" ca="1" si="8"/>
        <v>250000</v>
      </c>
    </row>
    <row r="19" spans="1:13" x14ac:dyDescent="0.3">
      <c r="A19" s="10">
        <v>6</v>
      </c>
      <c r="B19" s="12">
        <f t="shared" ca="1" si="9"/>
        <v>3750000</v>
      </c>
      <c r="C19" s="12">
        <f t="shared" ca="1" si="2"/>
        <v>250000</v>
      </c>
      <c r="D19" s="12">
        <f t="shared" ca="1" si="3"/>
        <v>90750</v>
      </c>
      <c r="E19" s="12">
        <f t="shared" ca="1" si="4"/>
        <v>0</v>
      </c>
      <c r="F19" s="12">
        <f t="shared" ca="1" si="5"/>
        <v>90750</v>
      </c>
      <c r="G19" s="13">
        <f t="shared" si="6"/>
        <v>0.90540535472020967</v>
      </c>
      <c r="H19" s="12">
        <f t="shared" ca="1" si="7"/>
        <v>82165.53594085903</v>
      </c>
      <c r="J19" s="10">
        <v>6</v>
      </c>
      <c r="K19" s="12">
        <f t="shared" ca="1" si="0"/>
        <v>250000</v>
      </c>
      <c r="L19" s="12">
        <f t="shared" ca="1" si="1"/>
        <v>0</v>
      </c>
      <c r="M19" s="12">
        <f t="shared" ca="1" si="8"/>
        <v>250000</v>
      </c>
    </row>
    <row r="20" spans="1:13" x14ac:dyDescent="0.3">
      <c r="A20" s="10">
        <v>7</v>
      </c>
      <c r="B20" s="12">
        <f t="shared" ca="1" si="9"/>
        <v>3500000</v>
      </c>
      <c r="C20" s="12">
        <f t="shared" ca="1" si="2"/>
        <v>250000</v>
      </c>
      <c r="D20" s="12">
        <f t="shared" ca="1" si="3"/>
        <v>84700</v>
      </c>
      <c r="E20" s="12">
        <f t="shared" ca="1" si="4"/>
        <v>0</v>
      </c>
      <c r="F20" s="12">
        <f t="shared" ca="1" si="5"/>
        <v>84700</v>
      </c>
      <c r="G20" s="13">
        <f t="shared" si="6"/>
        <v>0.8905334461691844</v>
      </c>
      <c r="H20" s="12">
        <f t="shared" ca="1" si="7"/>
        <v>75428.182890529919</v>
      </c>
      <c r="J20" s="10">
        <v>7</v>
      </c>
      <c r="K20" s="12">
        <f t="shared" ca="1" si="0"/>
        <v>250000</v>
      </c>
      <c r="L20" s="12">
        <f t="shared" ca="1" si="1"/>
        <v>0</v>
      </c>
      <c r="M20" s="12">
        <f t="shared" ca="1" si="8"/>
        <v>250000</v>
      </c>
    </row>
    <row r="21" spans="1:13" x14ac:dyDescent="0.3">
      <c r="A21" s="10">
        <v>8</v>
      </c>
      <c r="B21" s="12">
        <f t="shared" ca="1" si="9"/>
        <v>3250000</v>
      </c>
      <c r="C21" s="12">
        <f t="shared" ca="1" si="2"/>
        <v>250000</v>
      </c>
      <c r="D21" s="12">
        <f t="shared" ca="1" si="3"/>
        <v>78650</v>
      </c>
      <c r="E21" s="12">
        <f t="shared" ca="1" si="4"/>
        <v>0</v>
      </c>
      <c r="F21" s="12">
        <f t="shared" ca="1" si="5"/>
        <v>78650</v>
      </c>
      <c r="G21" s="13">
        <f t="shared" si="6"/>
        <v>0.8759058189920178</v>
      </c>
      <c r="H21" s="12">
        <f t="shared" ca="1" si="7"/>
        <v>68889.992663722194</v>
      </c>
      <c r="J21" s="10">
        <v>8</v>
      </c>
      <c r="K21" s="12">
        <f t="shared" ca="1" si="0"/>
        <v>250000</v>
      </c>
      <c r="L21" s="12">
        <f t="shared" ca="1" si="1"/>
        <v>0</v>
      </c>
      <c r="M21" s="12">
        <f t="shared" ca="1" si="8"/>
        <v>250000</v>
      </c>
    </row>
    <row r="22" spans="1:13" x14ac:dyDescent="0.3">
      <c r="A22" s="10">
        <v>9</v>
      </c>
      <c r="B22" s="12">
        <f t="shared" ca="1" si="9"/>
        <v>3000000</v>
      </c>
      <c r="C22" s="12">
        <f t="shared" ca="1" si="2"/>
        <v>250000</v>
      </c>
      <c r="D22" s="12">
        <f t="shared" ca="1" si="3"/>
        <v>72600</v>
      </c>
      <c r="E22" s="12">
        <f t="shared" ca="1" si="4"/>
        <v>0</v>
      </c>
      <c r="F22" s="12">
        <f t="shared" ca="1" si="5"/>
        <v>72600</v>
      </c>
      <c r="G22" s="13">
        <f t="shared" si="6"/>
        <v>0.86151846069835525</v>
      </c>
      <c r="H22" s="12">
        <f t="shared" ca="1" si="7"/>
        <v>62546.240246700589</v>
      </c>
      <c r="J22" s="10">
        <v>9</v>
      </c>
      <c r="K22" s="12">
        <f t="shared" ca="1" si="0"/>
        <v>250000</v>
      </c>
      <c r="L22" s="12">
        <f t="shared" ca="1" si="1"/>
        <v>0</v>
      </c>
      <c r="M22" s="12">
        <f t="shared" ca="1" si="8"/>
        <v>250000</v>
      </c>
    </row>
    <row r="23" spans="1:13" x14ac:dyDescent="0.3">
      <c r="A23" s="10">
        <v>10</v>
      </c>
      <c r="B23" s="12">
        <f t="shared" ca="1" si="9"/>
        <v>2750000</v>
      </c>
      <c r="C23" s="12">
        <f t="shared" ca="1" si="2"/>
        <v>250000</v>
      </c>
      <c r="D23" s="12">
        <f t="shared" ca="1" si="3"/>
        <v>66550</v>
      </c>
      <c r="E23" s="12">
        <f t="shared" ca="1" si="4"/>
        <v>0</v>
      </c>
      <c r="F23" s="12">
        <f t="shared" ca="1" si="5"/>
        <v>66550</v>
      </c>
      <c r="G23" s="13">
        <f t="shared" si="6"/>
        <v>0.84736742470576909</v>
      </c>
      <c r="H23" s="12">
        <f t="shared" ca="1" si="7"/>
        <v>56392.302114168931</v>
      </c>
      <c r="J23" s="10">
        <v>10</v>
      </c>
      <c r="K23" s="12">
        <f t="shared" ca="1" si="0"/>
        <v>250000</v>
      </c>
      <c r="L23" s="12">
        <f t="shared" ca="1" si="1"/>
        <v>0</v>
      </c>
      <c r="M23" s="12">
        <f t="shared" ca="1" si="8"/>
        <v>250000</v>
      </c>
    </row>
    <row r="24" spans="1:13" x14ac:dyDescent="0.3">
      <c r="A24" s="10">
        <v>11</v>
      </c>
      <c r="B24" s="12">
        <f t="shared" ref="B24:B33" ca="1" si="10">+B23-C23</f>
        <v>2500000</v>
      </c>
      <c r="C24" s="12">
        <f t="shared" ref="C24:C33" ca="1" si="11">IF(A24&lt;=$C$8,$C$9,0)</f>
        <v>250000</v>
      </c>
      <c r="D24" s="12">
        <f t="shared" ref="D24:D33" ca="1" si="12">+B24*$D$6</f>
        <v>60500</v>
      </c>
      <c r="E24" s="12">
        <f t="shared" ca="1" si="4"/>
        <v>0</v>
      </c>
      <c r="F24" s="12">
        <f t="shared" ref="F24:F33" ca="1" si="13">+D24-E24</f>
        <v>60500</v>
      </c>
      <c r="G24" s="13">
        <f t="shared" ref="G24:G33" si="14">1/(1+$D$7)^A24</f>
        <v>0.83344882925717434</v>
      </c>
      <c r="H24" s="12">
        <f t="shared" ref="H24:H33" ca="1" si="15">+G24*F24</f>
        <v>50423.654170059046</v>
      </c>
      <c r="J24" s="10">
        <v>11</v>
      </c>
      <c r="K24" s="12">
        <f t="shared" ca="1" si="0"/>
        <v>250000</v>
      </c>
      <c r="L24" s="12">
        <f t="shared" ca="1" si="1"/>
        <v>0</v>
      </c>
      <c r="M24" s="12">
        <f t="shared" ca="1" si="8"/>
        <v>250000</v>
      </c>
    </row>
    <row r="25" spans="1:13" x14ac:dyDescent="0.3">
      <c r="A25" s="10">
        <v>12</v>
      </c>
      <c r="B25" s="12">
        <f t="shared" ca="1" si="10"/>
        <v>2250000</v>
      </c>
      <c r="C25" s="12">
        <f t="shared" ca="1" si="11"/>
        <v>250000</v>
      </c>
      <c r="D25" s="12">
        <f t="shared" ca="1" si="12"/>
        <v>54450</v>
      </c>
      <c r="E25" s="12">
        <f t="shared" ca="1" si="4"/>
        <v>0</v>
      </c>
      <c r="F25" s="12">
        <f t="shared" ca="1" si="13"/>
        <v>54450</v>
      </c>
      <c r="G25" s="13">
        <f t="shared" si="14"/>
        <v>0.81975885635602874</v>
      </c>
      <c r="H25" s="12">
        <f t="shared" ca="1" si="15"/>
        <v>44635.869728585763</v>
      </c>
      <c r="J25" s="10">
        <v>12</v>
      </c>
      <c r="K25" s="12">
        <f t="shared" ca="1" si="0"/>
        <v>250000</v>
      </c>
      <c r="L25" s="12">
        <f t="shared" ca="1" si="1"/>
        <v>0</v>
      </c>
      <c r="M25" s="12">
        <f t="shared" ca="1" si="8"/>
        <v>250000</v>
      </c>
    </row>
    <row r="26" spans="1:13" x14ac:dyDescent="0.3">
      <c r="A26" s="10">
        <v>13</v>
      </c>
      <c r="B26" s="12">
        <f t="shared" ca="1" si="10"/>
        <v>2000000</v>
      </c>
      <c r="C26" s="12">
        <f t="shared" ca="1" si="11"/>
        <v>250000</v>
      </c>
      <c r="D26" s="12">
        <f t="shared" ca="1" si="12"/>
        <v>48400</v>
      </c>
      <c r="E26" s="12">
        <f t="shared" ca="1" si="4"/>
        <v>0</v>
      </c>
      <c r="F26" s="12">
        <f t="shared" ca="1" si="13"/>
        <v>48400</v>
      </c>
      <c r="G26" s="13">
        <f t="shared" si="14"/>
        <v>0.80629375071902099</v>
      </c>
      <c r="H26" s="12">
        <f t="shared" ca="1" si="15"/>
        <v>39024.617534800615</v>
      </c>
      <c r="J26" s="10">
        <v>13</v>
      </c>
      <c r="K26" s="12">
        <f t="shared" ca="1" si="0"/>
        <v>250000</v>
      </c>
      <c r="L26" s="12">
        <f t="shared" ca="1" si="1"/>
        <v>0</v>
      </c>
      <c r="M26" s="12">
        <f t="shared" ca="1" si="8"/>
        <v>250000</v>
      </c>
    </row>
    <row r="27" spans="1:13" x14ac:dyDescent="0.3">
      <c r="A27" s="10">
        <v>14</v>
      </c>
      <c r="B27" s="12">
        <f t="shared" ca="1" si="10"/>
        <v>1750000</v>
      </c>
      <c r="C27" s="12">
        <f t="shared" ca="1" si="11"/>
        <v>250000</v>
      </c>
      <c r="D27" s="12">
        <f t="shared" ca="1" si="12"/>
        <v>42350</v>
      </c>
      <c r="E27" s="12">
        <f t="shared" ca="1" si="4"/>
        <v>0</v>
      </c>
      <c r="F27" s="12">
        <f t="shared" ca="1" si="13"/>
        <v>42350</v>
      </c>
      <c r="G27" s="13">
        <f t="shared" si="14"/>
        <v>0.7930498187459637</v>
      </c>
      <c r="H27" s="12">
        <f t="shared" ca="1" si="15"/>
        <v>33585.659823891561</v>
      </c>
      <c r="J27" s="10">
        <v>14</v>
      </c>
      <c r="K27" s="12">
        <f t="shared" ca="1" si="0"/>
        <v>250000</v>
      </c>
      <c r="L27" s="12">
        <f t="shared" ca="1" si="1"/>
        <v>0</v>
      </c>
      <c r="M27" s="12">
        <f t="shared" ca="1" si="8"/>
        <v>250000</v>
      </c>
    </row>
    <row r="28" spans="1:13" x14ac:dyDescent="0.3">
      <c r="A28" s="10">
        <v>15</v>
      </c>
      <c r="B28" s="12">
        <f t="shared" ca="1" si="10"/>
        <v>1500000</v>
      </c>
      <c r="C28" s="12">
        <f t="shared" ca="1" si="11"/>
        <v>250000</v>
      </c>
      <c r="D28" s="12">
        <f t="shared" ca="1" si="12"/>
        <v>36300</v>
      </c>
      <c r="E28" s="12">
        <f t="shared" ca="1" si="4"/>
        <v>0</v>
      </c>
      <c r="F28" s="12">
        <f t="shared" ca="1" si="13"/>
        <v>36300</v>
      </c>
      <c r="G28" s="13">
        <f t="shared" si="14"/>
        <v>0.78002342750660336</v>
      </c>
      <c r="H28" s="12">
        <f t="shared" ca="1" si="15"/>
        <v>28314.850418489703</v>
      </c>
      <c r="J28" s="10">
        <v>15</v>
      </c>
      <c r="K28" s="12">
        <f t="shared" ca="1" si="0"/>
        <v>250000</v>
      </c>
      <c r="L28" s="12">
        <f t="shared" ca="1" si="1"/>
        <v>0</v>
      </c>
      <c r="M28" s="12">
        <f t="shared" ca="1" si="8"/>
        <v>250000</v>
      </c>
    </row>
    <row r="29" spans="1:13" x14ac:dyDescent="0.3">
      <c r="A29" s="10">
        <v>16</v>
      </c>
      <c r="B29" s="12">
        <f t="shared" ca="1" si="10"/>
        <v>1250000</v>
      </c>
      <c r="C29" s="12">
        <f t="shared" ca="1" si="11"/>
        <v>250000</v>
      </c>
      <c r="D29" s="12">
        <f t="shared" ca="1" si="12"/>
        <v>30250</v>
      </c>
      <c r="E29" s="12">
        <f t="shared" ca="1" si="4"/>
        <v>0</v>
      </c>
      <c r="F29" s="12">
        <f t="shared" ca="1" si="13"/>
        <v>30250</v>
      </c>
      <c r="G29" s="13">
        <f t="shared" si="14"/>
        <v>0.76721100374407747</v>
      </c>
      <c r="H29" s="12">
        <f t="shared" ca="1" si="15"/>
        <v>23208.132863258343</v>
      </c>
      <c r="J29" s="10">
        <v>16</v>
      </c>
      <c r="K29" s="12">
        <f t="shared" ca="1" si="0"/>
        <v>250000</v>
      </c>
      <c r="L29" s="12">
        <f t="shared" ca="1" si="1"/>
        <v>0</v>
      </c>
      <c r="M29" s="12">
        <f t="shared" ca="1" si="8"/>
        <v>250000</v>
      </c>
    </row>
    <row r="30" spans="1:13" x14ac:dyDescent="0.3">
      <c r="A30" s="10">
        <v>17</v>
      </c>
      <c r="B30" s="12">
        <f t="shared" ca="1" si="10"/>
        <v>1000000</v>
      </c>
      <c r="C30" s="12">
        <f t="shared" ca="1" si="11"/>
        <v>250000</v>
      </c>
      <c r="D30" s="12">
        <f t="shared" ca="1" si="12"/>
        <v>24200</v>
      </c>
      <c r="E30" s="12">
        <f t="shared" ca="1" si="4"/>
        <v>0</v>
      </c>
      <c r="F30" s="12">
        <f t="shared" ca="1" si="13"/>
        <v>24200</v>
      </c>
      <c r="G30" s="13">
        <f t="shared" si="14"/>
        <v>0.75460903289473547</v>
      </c>
      <c r="H30" s="12">
        <f t="shared" ca="1" si="15"/>
        <v>18261.5385960526</v>
      </c>
      <c r="J30" s="10">
        <v>17</v>
      </c>
      <c r="K30" s="12">
        <f t="shared" ca="1" si="0"/>
        <v>250000</v>
      </c>
      <c r="L30" s="12">
        <f t="shared" ca="1" si="1"/>
        <v>0</v>
      </c>
      <c r="M30" s="12">
        <f t="shared" ca="1" si="8"/>
        <v>250000</v>
      </c>
    </row>
    <row r="31" spans="1:13" x14ac:dyDescent="0.3">
      <c r="A31" s="10">
        <v>18</v>
      </c>
      <c r="B31" s="12">
        <f t="shared" ca="1" si="10"/>
        <v>750000</v>
      </c>
      <c r="C31" s="12">
        <f t="shared" ca="1" si="11"/>
        <v>250000</v>
      </c>
      <c r="D31" s="12">
        <f t="shared" ca="1" si="12"/>
        <v>18150</v>
      </c>
      <c r="E31" s="12">
        <f t="shared" ca="1" si="4"/>
        <v>0</v>
      </c>
      <c r="F31" s="12">
        <f t="shared" ca="1" si="13"/>
        <v>18150</v>
      </c>
      <c r="G31" s="13">
        <f t="shared" si="14"/>
        <v>0.74221405812406371</v>
      </c>
      <c r="H31" s="12">
        <f t="shared" ca="1" si="15"/>
        <v>13471.185154951756</v>
      </c>
      <c r="J31" s="10">
        <v>18</v>
      </c>
      <c r="K31" s="12">
        <f t="shared" ca="1" si="0"/>
        <v>250000</v>
      </c>
      <c r="L31" s="12">
        <f t="shared" ca="1" si="1"/>
        <v>0</v>
      </c>
      <c r="M31" s="12">
        <f t="shared" ca="1" si="8"/>
        <v>250000</v>
      </c>
    </row>
    <row r="32" spans="1:13" x14ac:dyDescent="0.3">
      <c r="A32" s="10">
        <v>19</v>
      </c>
      <c r="B32" s="12">
        <f t="shared" ca="1" si="10"/>
        <v>500000</v>
      </c>
      <c r="C32" s="12">
        <f t="shared" ca="1" si="11"/>
        <v>250000</v>
      </c>
      <c r="D32" s="12">
        <f t="shared" ca="1" si="12"/>
        <v>12100</v>
      </c>
      <c r="E32" s="12">
        <f t="shared" ca="1" si="4"/>
        <v>0</v>
      </c>
      <c r="F32" s="12">
        <f t="shared" ca="1" si="13"/>
        <v>12100</v>
      </c>
      <c r="G32" s="13">
        <f t="shared" si="14"/>
        <v>0.73002267937844367</v>
      </c>
      <c r="H32" s="12">
        <f t="shared" ca="1" si="15"/>
        <v>8833.2744204791688</v>
      </c>
      <c r="J32" s="10">
        <v>19</v>
      </c>
      <c r="K32" s="12">
        <f t="shared" ca="1" si="0"/>
        <v>250000</v>
      </c>
      <c r="L32" s="12">
        <f t="shared" ca="1" si="1"/>
        <v>0</v>
      </c>
      <c r="M32" s="12">
        <f t="shared" ca="1" si="8"/>
        <v>250000</v>
      </c>
    </row>
    <row r="33" spans="1:13" x14ac:dyDescent="0.3">
      <c r="A33" s="10">
        <v>20</v>
      </c>
      <c r="B33" s="12">
        <f t="shared" ca="1" si="10"/>
        <v>250000</v>
      </c>
      <c r="C33" s="12">
        <f t="shared" ca="1" si="11"/>
        <v>250000</v>
      </c>
      <c r="D33" s="12">
        <f t="shared" ca="1" si="12"/>
        <v>6050</v>
      </c>
      <c r="E33" s="12">
        <f t="shared" ca="1" si="4"/>
        <v>0</v>
      </c>
      <c r="F33" s="12">
        <f t="shared" ca="1" si="13"/>
        <v>6050</v>
      </c>
      <c r="G33" s="13">
        <f t="shared" si="14"/>
        <v>0.71803155245248729</v>
      </c>
      <c r="H33" s="12">
        <f t="shared" ca="1" si="15"/>
        <v>4344.0908923375482</v>
      </c>
      <c r="J33" s="10">
        <v>20</v>
      </c>
      <c r="K33" s="12">
        <f t="shared" ca="1" si="0"/>
        <v>250000</v>
      </c>
      <c r="L33" s="12">
        <f t="shared" ca="1" si="1"/>
        <v>0</v>
      </c>
      <c r="M33" s="12">
        <f t="shared" ca="1" si="8"/>
        <v>250000</v>
      </c>
    </row>
    <row r="34" spans="1:13" x14ac:dyDescent="0.3">
      <c r="A34" s="54" t="s">
        <v>38</v>
      </c>
      <c r="B34" s="54"/>
      <c r="C34" s="54"/>
      <c r="D34" s="54"/>
      <c r="E34" s="54"/>
      <c r="F34" s="54"/>
      <c r="G34" s="54"/>
      <c r="H34" s="14">
        <f ca="1">SUM(H14:H33)</f>
        <v>1128727.786358563</v>
      </c>
    </row>
    <row r="35" spans="1:13" x14ac:dyDescent="0.3">
      <c r="H35" s="7"/>
    </row>
  </sheetData>
  <sheetProtection sheet="1" objects="1" scenarios="1"/>
  <mergeCells count="2">
    <mergeCell ref="A34:G34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2024-08-01T08:54:30Z</dcterms:modified>
</cp:coreProperties>
</file>