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na koniec sierpnia 2021\"/>
    </mc:Choice>
  </mc:AlternateContent>
  <bookViews>
    <workbookView xWindow="-120" yWindow="-120" windowWidth="29040" windowHeight="15840"/>
  </bookViews>
  <sheets>
    <sheet name="Dane - 31 sierp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<sst xmlns="http://schemas.openxmlformats.org/spreadsheetml/2006/main" count="336" uniqueCount="236">
  <si>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</si>
  <si>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</si>
  <si>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</si>
  <si>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</si>
  <si>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</si>
  <si>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</si>
  <si>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</si>
  <si>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</si>
  <si>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</si>
  <si>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</si>
  <si>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</si>
  <si>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</si>
  <si>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</si>
  <si>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</si>
  <si>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</si>
  <si>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</si>
  <si>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</si>
  <si>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</si>
  <si>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</si>
  <si>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</si>
  <si>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</si>
  <si>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</si>
  <si>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</si>
  <si>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</si>
  <si>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</si>
  <si>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</si>
  <si>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</si>
  <si>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</si>
  <si>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</si>
  <si>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</si>
  <si>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</si>
  <si>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</si>
  <si>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</si>
  <si>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</si>
  <si>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</si>
  <si>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</si>
  <si>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</si>
  <si>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</si>
  <si>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</si>
  <si>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</si>
  <si>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</si>
  <si>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</si>
  <si>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</si>
  <si>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</si>
  <si>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</si>
  <si>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</si>
  <si>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</si>
  <si>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</si>
  <si>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</si>
  <si>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</si>
  <si>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</si>
  <si>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</si>
  <si>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</si>
  <si>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</si>
  <si>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</si>
  <si>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</si>
  <si>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</si>
  <si>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</si>
  <si>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</si>
  <si>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</si>
  <si>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</si>
  <si>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</si>
  <si>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</si>
  <si>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</si>
  <si>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</si>
  <si>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</si>
  <si>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</si>
  <si>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</si>
  <si>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</si>
  <si>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</si>
  <si>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</si>
  <si>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</si>
  <si>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</si>
  <si>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</si>
  <si>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</si>
  <si>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</si>
  <si>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</si>
  <si>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</si>
  <si>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</si>
  <si>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</si>
  <si>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</si>
  <si>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</si>
  <si>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</si>
  <si>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</si>
  <si>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</si>
  <si>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</si>
  <si>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</si>
  <si>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</si>
  <si>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</si>
  <si>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</si>
  <si>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</si>
  <si>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</si>
  <si>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</si>
  <si>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</si>
  <si>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</si>
  <si>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</si>
  <si>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</si>
  <si>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</si>
  <si>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</si>
  <si>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</si>
  <si>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</si>
  <si>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</si>
  <si>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</si>
  <si>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</si>
  <si>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</si>
  <si>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</si>
  <si>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</si>
  <si>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</si>
  <si>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</si>
  <si>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</si>
  <si>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</si>
  <si>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</si>
  <si>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</si>
  <si>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</si>
  <si>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</si>
  <si>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</si>
  <si>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</si>
  <si>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</si>
  <si>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</si>
  <si>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</si>
  <si>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</si>
  <si>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</si>
  <si>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</si>
  <si>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</si>
  <si>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</si>
  <si>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</si>
  <si>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</si>
  <si>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</si>
  <si>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</si>
  <si>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</si>
  <si>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</si>
  <si>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</si>
  <si>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</si>
  <si>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</si>
  <si>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</si>
  <si>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</si>
  <si>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</si>
  <si>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</si>
  <si>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</si>
  <si>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</si>
  <si>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</si>
  <si>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</si>
  <si>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</si>
  <si>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</si>
  <si>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</si>
  <si>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</si>
  <si>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</si>
  <si>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</si>
  <si>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</si>
  <si>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</si>
  <si>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</si>
  <si>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</si>
  <si>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</si>
  <si>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</si>
  <si>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</si>
  <si>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</si>
  <si>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</si>
  <si>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</si>
  <si>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</si>
  <si>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</si>
  <si>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</si>
  <si>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</si>
  <si>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</si>
  <si>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</si>
  <si>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</si>
  <si>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</si>
  <si>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</si>
  <si>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</si>
  <si>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</si>
  <si>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</si>
  <si>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</si>
  <si>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</si>
  <si>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</si>
  <si>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</si>
  <si>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</si>
  <si>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</si>
  <si>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</si>
  <si>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</si>
  <si>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</si>
  <si>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</si>
  <si>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</si>
  <si>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</si>
  <si>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</si>
  <si>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</si>
  <si>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</si>
  <si>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</si>
  <si>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</si>
  <si>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</si>
  <si>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</si>
  <si>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</si>
  <si>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</si>
  <si>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</si>
  <si>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</si>
  <si>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</si>
  <si>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</si>
  <si>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</si>
  <si>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</si>
  <si>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</si>
  <si>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</si>
  <si>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</si>
  <si>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</si>
  <si>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</si>
  <si>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</si>
  <si>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</si>
  <si>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</si>
  <si>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</si>
  <si>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</si>
  <si>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</si>
  <si>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</si>
  <si>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</si>
  <si>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</si>
  <si>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</si>
  <si>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</si>
  <si>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</si>
  <si>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</si>
  <si>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</si>
  <si>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</si>
  <si>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</si>
  <si>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</si>
  <si>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</si>
  <si>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</si>
  <si>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</si>
  <si>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</si>
  <si>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</si>
  <si>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</si>
  <si>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</si>
  <si>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</si>
  <si>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</si>
  <si>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</si>
  <si>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</si>
  <si>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</si>
  <si>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</si>
  <si>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</si>
  <si>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</si>
  <si>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>31.08.2021 r.</t>
  </si>
  <si>
    <t xml:space="preserve">Limit finansowy zgodny z arkuszem kalkulacyjnym z dnia 05.09.2021, kurs 1 EUR= 4,5678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</si>
</sst>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64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164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4"/>
  <sheetViews>
    <sheetView showGridLines="0" tabSelected="1" zoomScale="70" zoomScaleNormal="70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C3" sqref="C3:D3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4.85546875" style="78" bestFit="1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2" style="78" bestFit="1" customWidth="1"/>
    <col min="47" max="48" width="15.140625" style="78" bestFit="1" customWidth="1"/>
    <col min="49" max="16384" width="9.140625" style="78"/>
  </cols>
  <sheetData>
    <row r="1" spans="1:48" s="56" customFormat="1" ht="20.25" customHeight="1" x14ac:dyDescent="0.2">
      <c r="A1" s="65" t="s">
        <v>65</v>
      </c>
      <c r="B1" s="66"/>
      <c r="C1" s="50"/>
      <c r="D1" s="51"/>
      <c r="E1" s="51"/>
      <c r="F1" s="52"/>
      <c r="G1" s="53"/>
      <c r="H1" s="53"/>
      <c r="I1" s="53"/>
      <c r="J1" s="53"/>
      <c r="K1" s="243"/>
      <c r="L1" s="243"/>
      <c r="M1" s="243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8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J2" s="57"/>
      <c r="AK2" s="55"/>
      <c r="AL2" s="55"/>
      <c r="AM2" s="55"/>
      <c r="AN2" s="55"/>
      <c r="AO2" s="55"/>
      <c r="AP2" s="57"/>
      <c r="AQ2" s="57"/>
      <c r="AR2" s="55"/>
    </row>
    <row r="3" spans="1:48" s="56" customFormat="1" ht="45" customHeight="1" thickBot="1" x14ac:dyDescent="0.25">
      <c r="A3" s="67" t="s">
        <v>235</v>
      </c>
      <c r="B3" s="128">
        <v>4.5678000000000001</v>
      </c>
      <c r="C3" s="245"/>
      <c r="D3" s="245"/>
      <c r="E3" s="58"/>
      <c r="F3" s="246"/>
      <c r="G3" s="246"/>
      <c r="H3" s="246"/>
      <c r="I3" s="246"/>
      <c r="J3" s="246"/>
      <c r="K3" s="68"/>
      <c r="L3" s="68"/>
      <c r="M3" s="69"/>
      <c r="N3" s="70"/>
      <c r="O3" s="71" t="s">
        <v>0</v>
      </c>
      <c r="P3" s="252" t="s">
        <v>234</v>
      </c>
      <c r="Q3" s="252"/>
      <c r="R3" s="247"/>
      <c r="S3" s="247"/>
      <c r="T3" s="247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8" s="72" customFormat="1" ht="28.5" customHeight="1" thickBot="1" x14ac:dyDescent="0.3">
      <c r="A4" s="253" t="s">
        <v>231</v>
      </c>
      <c r="B4" s="254" t="s">
        <v>1</v>
      </c>
      <c r="C4" s="241" t="s">
        <v>176</v>
      </c>
      <c r="D4" s="241"/>
      <c r="E4" s="241"/>
      <c r="F4" s="255"/>
      <c r="G4" s="256" t="s">
        <v>175</v>
      </c>
      <c r="H4" s="257"/>
      <c r="I4" s="257"/>
      <c r="J4" s="258"/>
      <c r="K4" s="248" t="s">
        <v>177</v>
      </c>
      <c r="L4" s="248"/>
      <c r="M4" s="248"/>
      <c r="N4" s="248" t="s">
        <v>2</v>
      </c>
      <c r="O4" s="248"/>
      <c r="P4" s="248"/>
      <c r="Q4" s="249"/>
      <c r="R4" s="250"/>
      <c r="S4" s="250"/>
      <c r="T4" s="250"/>
      <c r="U4" s="248" t="s">
        <v>3</v>
      </c>
      <c r="V4" s="248"/>
      <c r="W4" s="248"/>
      <c r="X4" s="248" t="s">
        <v>217</v>
      </c>
      <c r="Y4" s="248"/>
      <c r="Z4" s="248"/>
      <c r="AA4" s="249"/>
      <c r="AB4" s="241" t="s">
        <v>4</v>
      </c>
      <c r="AC4" s="251"/>
      <c r="AD4" s="251"/>
      <c r="AE4" s="251"/>
      <c r="AF4" s="242"/>
      <c r="AG4" s="251"/>
      <c r="AH4" s="251"/>
      <c r="AI4" s="241" t="s">
        <v>219</v>
      </c>
      <c r="AJ4" s="241"/>
      <c r="AK4" s="241"/>
      <c r="AL4" s="241"/>
      <c r="AM4" s="241"/>
      <c r="AN4" s="242"/>
      <c r="AO4" s="241" t="s">
        <v>222</v>
      </c>
      <c r="AP4" s="241"/>
      <c r="AQ4" s="241"/>
      <c r="AR4" s="242"/>
    </row>
    <row r="5" spans="1:48" s="72" customFormat="1" ht="60.75" thickBot="1" x14ac:dyDescent="0.3">
      <c r="A5" s="253"/>
      <c r="B5" s="254"/>
      <c r="C5" s="111" t="s">
        <v>5</v>
      </c>
      <c r="D5" s="110" t="s">
        <v>6</v>
      </c>
      <c r="E5" s="110" t="s">
        <v>7</v>
      </c>
      <c r="F5" s="88" t="s">
        <v>8</v>
      </c>
      <c r="G5" s="111" t="s">
        <v>5</v>
      </c>
      <c r="H5" s="110" t="s">
        <v>6</v>
      </c>
      <c r="I5" s="110" t="s">
        <v>7</v>
      </c>
      <c r="J5" s="88" t="s">
        <v>8</v>
      </c>
      <c r="K5" s="112" t="s">
        <v>170</v>
      </c>
      <c r="L5" s="110" t="s">
        <v>171</v>
      </c>
      <c r="M5" s="110" t="s">
        <v>7</v>
      </c>
      <c r="N5" s="111" t="s">
        <v>5</v>
      </c>
      <c r="O5" s="110" t="s">
        <v>9</v>
      </c>
      <c r="P5" s="110" t="s">
        <v>7</v>
      </c>
      <c r="Q5" s="88" t="s">
        <v>8</v>
      </c>
      <c r="R5" s="112" t="s">
        <v>172</v>
      </c>
      <c r="S5" s="110" t="s">
        <v>173</v>
      </c>
      <c r="T5" s="110" t="s">
        <v>7</v>
      </c>
      <c r="U5" s="111" t="s">
        <v>5</v>
      </c>
      <c r="V5" s="110" t="s">
        <v>9</v>
      </c>
      <c r="W5" s="110" t="s">
        <v>7</v>
      </c>
      <c r="X5" s="112" t="s">
        <v>5</v>
      </c>
      <c r="Y5" s="110" t="s">
        <v>9</v>
      </c>
      <c r="Z5" s="110" t="s">
        <v>7</v>
      </c>
      <c r="AA5" s="88" t="s">
        <v>8</v>
      </c>
      <c r="AB5" s="112" t="s">
        <v>10</v>
      </c>
      <c r="AC5" s="112" t="s">
        <v>11</v>
      </c>
      <c r="AD5" s="110" t="s">
        <v>6</v>
      </c>
      <c r="AE5" s="110" t="s">
        <v>7</v>
      </c>
      <c r="AF5" s="88" t="s">
        <v>8</v>
      </c>
      <c r="AG5" s="112" t="s">
        <v>174</v>
      </c>
      <c r="AH5" s="110" t="s">
        <v>178</v>
      </c>
      <c r="AI5" s="112" t="s">
        <v>10</v>
      </c>
      <c r="AJ5" s="110" t="s">
        <v>9</v>
      </c>
      <c r="AK5" s="110" t="s">
        <v>7</v>
      </c>
      <c r="AL5" s="110" t="s">
        <v>12</v>
      </c>
      <c r="AM5" s="110" t="s">
        <v>13</v>
      </c>
      <c r="AN5" s="88" t="s">
        <v>8</v>
      </c>
      <c r="AO5" s="112" t="s">
        <v>10</v>
      </c>
      <c r="AP5" s="110" t="s">
        <v>9</v>
      </c>
      <c r="AQ5" s="110" t="s">
        <v>7</v>
      </c>
      <c r="AR5" s="88" t="s">
        <v>8</v>
      </c>
    </row>
    <row r="6" spans="1:48" s="72" customFormat="1" ht="81.75" customHeight="1" thickBot="1" x14ac:dyDescent="0.3">
      <c r="A6" s="161" t="s">
        <v>179</v>
      </c>
      <c r="B6" s="132">
        <v>1066775401.0864453</v>
      </c>
      <c r="C6" s="142">
        <v>6385</v>
      </c>
      <c r="D6" s="143">
        <v>1685264917.74</v>
      </c>
      <c r="E6" s="143">
        <v>1206754344.3800001</v>
      </c>
      <c r="F6" s="191">
        <f>D6/B6</f>
        <v>1.5797748204764199</v>
      </c>
      <c r="G6" s="142">
        <v>5517</v>
      </c>
      <c r="H6" s="143">
        <v>1019991885.8000001</v>
      </c>
      <c r="I6" s="143">
        <v>707799570.38</v>
      </c>
      <c r="J6" s="191">
        <f>H6/B6</f>
        <v>0.95614492494033976</v>
      </c>
      <c r="K6" s="142">
        <v>661</v>
      </c>
      <c r="L6" s="143">
        <v>329147711.79000002</v>
      </c>
      <c r="M6" s="143">
        <v>242632405.64000002</v>
      </c>
      <c r="N6" s="142">
        <v>5330</v>
      </c>
      <c r="O6" s="143">
        <v>1101847655.7</v>
      </c>
      <c r="P6" s="143">
        <v>774004822.67999995</v>
      </c>
      <c r="Q6" s="191">
        <f>O6/B6</f>
        <v>1.0328768872790239</v>
      </c>
      <c r="R6" s="142">
        <v>72</v>
      </c>
      <c r="S6" s="143">
        <v>205476219.87</v>
      </c>
      <c r="T6" s="143">
        <v>153201812.98000002</v>
      </c>
      <c r="U6" s="142">
        <v>111</v>
      </c>
      <c r="V6" s="143">
        <v>3167006.8500000006</v>
      </c>
      <c r="W6" s="143">
        <v>2375255.1100000003</v>
      </c>
      <c r="X6" s="142">
        <v>5258</v>
      </c>
      <c r="Y6" s="143">
        <v>893204428.9799999</v>
      </c>
      <c r="Z6" s="143">
        <v>618427754.59000003</v>
      </c>
      <c r="AA6" s="191">
        <f>Y6/B6</f>
        <v>0.83729379967922579</v>
      </c>
      <c r="AB6" s="142">
        <v>4929</v>
      </c>
      <c r="AC6" s="142">
        <v>5077</v>
      </c>
      <c r="AD6" s="143">
        <v>643873403.16999996</v>
      </c>
      <c r="AE6" s="143">
        <v>434076410.16000009</v>
      </c>
      <c r="AF6" s="191">
        <f>AD6/B6</f>
        <v>0.6035697884618022</v>
      </c>
      <c r="AG6" s="142">
        <v>14</v>
      </c>
      <c r="AH6" s="143">
        <v>1305120.9500000002</v>
      </c>
      <c r="AI6" s="142">
        <v>5114</v>
      </c>
      <c r="AJ6" s="143">
        <v>697650271.83000004</v>
      </c>
      <c r="AK6" s="143">
        <v>472089478.19</v>
      </c>
      <c r="AL6" s="143">
        <v>313338935.59999996</v>
      </c>
      <c r="AM6" s="143">
        <v>235004200.70000002</v>
      </c>
      <c r="AN6" s="191">
        <f>AJ6/B6</f>
        <v>0.65398046404096499</v>
      </c>
      <c r="AO6" s="142">
        <v>4842</v>
      </c>
      <c r="AP6" s="143">
        <v>589887351.53999996</v>
      </c>
      <c r="AQ6" s="143">
        <v>391267288.44999999</v>
      </c>
      <c r="AR6" s="191">
        <f>AP6/B6</f>
        <v>0.55296302383729123</v>
      </c>
      <c r="AS6" s="211"/>
      <c r="AT6" s="211"/>
    </row>
    <row r="7" spans="1:48" x14ac:dyDescent="0.2">
      <c r="A7" s="162" t="s">
        <v>15</v>
      </c>
      <c r="B7" s="171">
        <v>9018298.8959999997</v>
      </c>
      <c r="C7" s="136">
        <v>3</v>
      </c>
      <c r="D7" s="137">
        <v>9954416.0800000001</v>
      </c>
      <c r="E7" s="138">
        <v>7465812.0599999996</v>
      </c>
      <c r="F7" s="190">
        <f t="shared" ref="F7:F60" si="0">D7/B7</f>
        <v>1.1038019691734999</v>
      </c>
      <c r="G7" s="139">
        <v>1</v>
      </c>
      <c r="H7" s="137">
        <v>8181268.0800000001</v>
      </c>
      <c r="I7" s="137">
        <v>6135951.0599999996</v>
      </c>
      <c r="J7" s="190">
        <f t="shared" ref="J7:J60" si="1">H7/B7</f>
        <v>0.90718528786274111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0.90713013001027509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0.90713013001027509</v>
      </c>
      <c r="AB7" s="139">
        <v>1</v>
      </c>
      <c r="AC7" s="141">
        <v>1</v>
      </c>
      <c r="AD7" s="137">
        <v>755343.71</v>
      </c>
      <c r="AE7" s="137">
        <v>566507.78</v>
      </c>
      <c r="AF7" s="190">
        <f t="shared" ref="AF7:AF60" si="3">AD7/B7</f>
        <v>8.3756783702858537E-2</v>
      </c>
      <c r="AG7" s="141">
        <v>0</v>
      </c>
      <c r="AH7" s="140">
        <v>0</v>
      </c>
      <c r="AI7" s="139">
        <v>1</v>
      </c>
      <c r="AJ7" s="137">
        <v>2810000</v>
      </c>
      <c r="AK7" s="137">
        <v>2107500</v>
      </c>
      <c r="AL7" s="137">
        <v>2810000</v>
      </c>
      <c r="AM7" s="137">
        <v>2107500</v>
      </c>
      <c r="AN7" s="190">
        <f t="shared" ref="AN7:AN60" si="4">AJ7/B7</f>
        <v>0.31158869676035633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  <c r="AU7" s="72"/>
      <c r="AV7" s="72"/>
    </row>
    <row r="8" spans="1:48" x14ac:dyDescent="0.2">
      <c r="A8" s="163" t="s">
        <v>16</v>
      </c>
      <c r="B8" s="172">
        <v>16334735.938530665</v>
      </c>
      <c r="C8" s="73">
        <v>359</v>
      </c>
      <c r="D8" s="74">
        <v>21704961.059999999</v>
      </c>
      <c r="E8" s="89">
        <v>16278720.780000001</v>
      </c>
      <c r="F8" s="190">
        <f t="shared" si="0"/>
        <v>1.3287610611936462</v>
      </c>
      <c r="G8" s="76">
        <v>270</v>
      </c>
      <c r="H8" s="74">
        <v>16497375.68</v>
      </c>
      <c r="I8" s="74">
        <v>12373031.76</v>
      </c>
      <c r="J8" s="190">
        <f t="shared" si="1"/>
        <v>1.0099566801741617</v>
      </c>
      <c r="K8" s="76">
        <v>72</v>
      </c>
      <c r="L8" s="74">
        <v>4413657.08</v>
      </c>
      <c r="M8" s="75">
        <v>3310242.8</v>
      </c>
      <c r="N8" s="76">
        <v>286</v>
      </c>
      <c r="O8" s="74">
        <v>16423764.68</v>
      </c>
      <c r="P8" s="74">
        <v>12317823.470000001</v>
      </c>
      <c r="Q8" s="190">
        <f t="shared" ref="Q8:Q27" si="6">O8/$B8</f>
        <v>1.0054502712381981</v>
      </c>
      <c r="R8" s="76">
        <v>17</v>
      </c>
      <c r="S8" s="74">
        <v>686095.88</v>
      </c>
      <c r="T8" s="75">
        <v>514571.91000000003</v>
      </c>
      <c r="U8" s="76">
        <v>15</v>
      </c>
      <c r="V8" s="74">
        <v>43459.31</v>
      </c>
      <c r="W8" s="75">
        <v>32594.49</v>
      </c>
      <c r="X8" s="76">
        <v>269</v>
      </c>
      <c r="Y8" s="74">
        <v>15694209.489999998</v>
      </c>
      <c r="Z8" s="74">
        <v>11770657.07</v>
      </c>
      <c r="AA8" s="190">
        <f t="shared" si="2"/>
        <v>0.96078746231705026</v>
      </c>
      <c r="AB8" s="76">
        <v>262</v>
      </c>
      <c r="AC8" s="77">
        <v>267</v>
      </c>
      <c r="AD8" s="74">
        <v>14438183.43</v>
      </c>
      <c r="AE8" s="74">
        <v>10828637.57</v>
      </c>
      <c r="AF8" s="190">
        <f t="shared" si="3"/>
        <v>0.88389451071216629</v>
      </c>
      <c r="AG8" s="77">
        <v>3</v>
      </c>
      <c r="AH8" s="75">
        <v>119872.08</v>
      </c>
      <c r="AI8" s="76">
        <v>262</v>
      </c>
      <c r="AJ8" s="74">
        <v>15178864.959999999</v>
      </c>
      <c r="AK8" s="74">
        <v>11384148.649999999</v>
      </c>
      <c r="AL8" s="74">
        <v>12944222.219999997</v>
      </c>
      <c r="AM8" s="74">
        <v>9708166.6600000001</v>
      </c>
      <c r="AN8" s="190">
        <f t="shared" si="4"/>
        <v>0.92923846563052315</v>
      </c>
      <c r="AO8" s="76">
        <v>240</v>
      </c>
      <c r="AP8" s="74">
        <v>13160212.77</v>
      </c>
      <c r="AQ8" s="74">
        <v>9870159.5</v>
      </c>
      <c r="AR8" s="190">
        <f t="shared" si="5"/>
        <v>0.80565812753406418</v>
      </c>
      <c r="AS8" s="211"/>
      <c r="AT8" s="211"/>
      <c r="AU8" s="72"/>
      <c r="AV8" s="72"/>
    </row>
    <row r="9" spans="1:48" s="79" customFormat="1" ht="25.5" x14ac:dyDescent="0.2">
      <c r="A9" s="163" t="s">
        <v>17</v>
      </c>
      <c r="B9" s="172">
        <v>10734330</v>
      </c>
      <c r="C9" s="99">
        <v>6</v>
      </c>
      <c r="D9" s="95">
        <v>22278380.25</v>
      </c>
      <c r="E9" s="96">
        <v>16708785.199999999</v>
      </c>
      <c r="F9" s="190">
        <f t="shared" si="0"/>
        <v>2.0754327703731859</v>
      </c>
      <c r="G9" s="97">
        <v>2</v>
      </c>
      <c r="H9" s="95">
        <v>4194998.17</v>
      </c>
      <c r="I9" s="95">
        <v>3146248.63</v>
      </c>
      <c r="J9" s="190">
        <f t="shared" si="1"/>
        <v>0.39080205005808466</v>
      </c>
      <c r="K9" s="97">
        <v>3</v>
      </c>
      <c r="L9" s="95">
        <v>12090510.48</v>
      </c>
      <c r="M9" s="100">
        <v>9067882.870000001</v>
      </c>
      <c r="N9" s="97">
        <v>2</v>
      </c>
      <c r="O9" s="95">
        <v>4194517.53</v>
      </c>
      <c r="P9" s="95">
        <v>3145888.14</v>
      </c>
      <c r="Q9" s="190">
        <f t="shared" si="6"/>
        <v>0.39075727409162941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0.39075727409162941</v>
      </c>
      <c r="AB9" s="97">
        <v>1</v>
      </c>
      <c r="AC9" s="98">
        <v>1</v>
      </c>
      <c r="AD9" s="95">
        <v>187396.72</v>
      </c>
      <c r="AE9" s="95">
        <v>140547.54</v>
      </c>
      <c r="AF9" s="190">
        <f t="shared" si="3"/>
        <v>1.745770066692565E-2</v>
      </c>
      <c r="AG9" s="98">
        <v>0</v>
      </c>
      <c r="AH9" s="100">
        <v>0</v>
      </c>
      <c r="AI9" s="97">
        <v>2</v>
      </c>
      <c r="AJ9" s="95">
        <v>1147311.8400000001</v>
      </c>
      <c r="AK9" s="95">
        <v>860483.86</v>
      </c>
      <c r="AL9" s="95">
        <v>1147311.8400000001</v>
      </c>
      <c r="AM9" s="95">
        <v>860483.86</v>
      </c>
      <c r="AN9" s="190">
        <f t="shared" si="4"/>
        <v>0.10688248265145567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  <c r="AU9" s="72"/>
      <c r="AV9" s="72"/>
    </row>
    <row r="10" spans="1:48" s="79" customFormat="1" ht="25.5" x14ac:dyDescent="0.2">
      <c r="A10" s="163" t="s">
        <v>18</v>
      </c>
      <c r="B10" s="172">
        <v>164241486.21892521</v>
      </c>
      <c r="C10" s="76">
        <v>62</v>
      </c>
      <c r="D10" s="101">
        <v>186141007.25999999</v>
      </c>
      <c r="E10" s="101">
        <v>139605755.42000002</v>
      </c>
      <c r="F10" s="190">
        <f t="shared" si="0"/>
        <v>1.1333373287421662</v>
      </c>
      <c r="G10" s="76">
        <v>44</v>
      </c>
      <c r="H10" s="101">
        <v>155495593.90000001</v>
      </c>
      <c r="I10" s="101">
        <v>116621695.40000001</v>
      </c>
      <c r="J10" s="190">
        <f t="shared" si="1"/>
        <v>0.94674979799398917</v>
      </c>
      <c r="K10" s="76">
        <v>17</v>
      </c>
      <c r="L10" s="101">
        <v>20645413.359999999</v>
      </c>
      <c r="M10" s="75">
        <v>15484060.020000001</v>
      </c>
      <c r="N10" s="97">
        <v>40</v>
      </c>
      <c r="O10" s="101">
        <v>151817712.65000001</v>
      </c>
      <c r="P10" s="101">
        <v>113863284.38</v>
      </c>
      <c r="Q10" s="190">
        <f t="shared" si="6"/>
        <v>0.92435666618137535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</v>
      </c>
      <c r="X10" s="97">
        <v>40</v>
      </c>
      <c r="Y10" s="101">
        <v>150759892.89999998</v>
      </c>
      <c r="Z10" s="101">
        <v>113069919.57000001</v>
      </c>
      <c r="AA10" s="190">
        <f t="shared" si="2"/>
        <v>0.91791602944365114</v>
      </c>
      <c r="AB10" s="97">
        <v>34</v>
      </c>
      <c r="AC10" s="98">
        <v>57</v>
      </c>
      <c r="AD10" s="101">
        <v>124069906.06</v>
      </c>
      <c r="AE10" s="101">
        <v>93052429.550000012</v>
      </c>
      <c r="AF10" s="190">
        <f t="shared" si="3"/>
        <v>0.75541149143415198</v>
      </c>
      <c r="AG10" s="97">
        <v>1</v>
      </c>
      <c r="AH10" s="75">
        <v>0</v>
      </c>
      <c r="AI10" s="97">
        <v>36</v>
      </c>
      <c r="AJ10" s="101">
        <v>128671080.78</v>
      </c>
      <c r="AK10" s="101">
        <v>96503310.420000002</v>
      </c>
      <c r="AL10" s="101">
        <v>126504112.91999999</v>
      </c>
      <c r="AM10" s="101">
        <v>94878084.609999999</v>
      </c>
      <c r="AN10" s="190">
        <f t="shared" si="4"/>
        <v>0.78342618386007701</v>
      </c>
      <c r="AO10" s="97">
        <v>32</v>
      </c>
      <c r="AP10" s="101">
        <v>106760638.43000001</v>
      </c>
      <c r="AQ10" s="101">
        <v>80070478.689999998</v>
      </c>
      <c r="AR10" s="190">
        <f t="shared" si="5"/>
        <v>0.65002235968379951</v>
      </c>
      <c r="AS10" s="211"/>
      <c r="AT10" s="211"/>
      <c r="AU10" s="72"/>
      <c r="AV10" s="72"/>
    </row>
    <row r="11" spans="1:48" s="129" customFormat="1" hidden="1" outlineLevel="1" collapsed="1" x14ac:dyDescent="0.2">
      <c r="A11" s="164" t="s">
        <v>19</v>
      </c>
      <c r="B11" s="173">
        <v>85085849.871303767</v>
      </c>
      <c r="C11" s="73">
        <v>15</v>
      </c>
      <c r="D11" s="74">
        <v>91804817.5</v>
      </c>
      <c r="E11" s="89">
        <v>68853613.129999995</v>
      </c>
      <c r="F11" s="190">
        <f t="shared" si="0"/>
        <v>1.0789669215134947</v>
      </c>
      <c r="G11" s="76">
        <v>14</v>
      </c>
      <c r="H11" s="74">
        <v>85778346.5</v>
      </c>
      <c r="I11" s="74">
        <v>64333759.880000003</v>
      </c>
      <c r="J11" s="190">
        <f t="shared" si="1"/>
        <v>1.0081387989864785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0.9854564001749353</v>
      </c>
      <c r="R11" s="76">
        <v>0</v>
      </c>
      <c r="S11" s="74">
        <v>0</v>
      </c>
      <c r="T11" s="75">
        <v>0</v>
      </c>
      <c r="U11" s="76">
        <v>12</v>
      </c>
      <c r="V11" s="74">
        <v>809017.82000000007</v>
      </c>
      <c r="W11" s="75">
        <v>606763.37</v>
      </c>
      <c r="X11" s="76">
        <v>14</v>
      </c>
      <c r="Y11" s="74">
        <v>83039377.5</v>
      </c>
      <c r="Z11" s="74">
        <v>62279533.090000004</v>
      </c>
      <c r="AA11" s="190">
        <f t="shared" si="2"/>
        <v>0.97594814679057507</v>
      </c>
      <c r="AB11" s="76">
        <v>14</v>
      </c>
      <c r="AC11" s="77">
        <v>29</v>
      </c>
      <c r="AD11" s="74">
        <v>83238445.460000008</v>
      </c>
      <c r="AE11" s="74">
        <v>62428834.099999994</v>
      </c>
      <c r="AF11" s="190">
        <f t="shared" si="3"/>
        <v>0.97828775978499316</v>
      </c>
      <c r="AG11" s="77">
        <v>1</v>
      </c>
      <c r="AH11" s="75">
        <v>0</v>
      </c>
      <c r="AI11" s="76">
        <v>14</v>
      </c>
      <c r="AJ11" s="74">
        <v>83613179.200000003</v>
      </c>
      <c r="AK11" s="74">
        <v>62709884.319999993</v>
      </c>
      <c r="AL11" s="74">
        <v>82204176.569999993</v>
      </c>
      <c r="AM11" s="74">
        <v>61653132.379999995</v>
      </c>
      <c r="AN11" s="190">
        <f t="shared" si="4"/>
        <v>0.98269194380109914</v>
      </c>
      <c r="AO11" s="76">
        <v>13</v>
      </c>
      <c r="AP11" s="74">
        <v>72781555.210000008</v>
      </c>
      <c r="AQ11" s="74">
        <v>54586166.350000001</v>
      </c>
      <c r="AR11" s="190">
        <f t="shared" si="5"/>
        <v>0.85538964845606447</v>
      </c>
      <c r="AS11" s="211"/>
      <c r="AT11" s="211"/>
      <c r="AU11" s="72"/>
      <c r="AV11" s="72"/>
    </row>
    <row r="12" spans="1:48" s="129" customFormat="1" ht="25.5" hidden="1" outlineLevel="1" x14ac:dyDescent="0.2">
      <c r="A12" s="164" t="s">
        <v>20</v>
      </c>
      <c r="B12" s="173">
        <v>77714836.884932458</v>
      </c>
      <c r="C12" s="73">
        <v>22</v>
      </c>
      <c r="D12" s="74">
        <v>92933936.660000011</v>
      </c>
      <c r="E12" s="89">
        <v>69700452.49000001</v>
      </c>
      <c r="F12" s="190">
        <f t="shared" si="0"/>
        <v>1.1958326155609325</v>
      </c>
      <c r="G12" s="76">
        <v>14</v>
      </c>
      <c r="H12" s="74">
        <v>68596455.799999997</v>
      </c>
      <c r="I12" s="74">
        <v>51447341.840000004</v>
      </c>
      <c r="J12" s="190">
        <f t="shared" si="1"/>
        <v>0.88266872259625939</v>
      </c>
      <c r="K12" s="76">
        <v>7</v>
      </c>
      <c r="L12" s="74">
        <v>14337480.859999999</v>
      </c>
      <c r="M12" s="75">
        <v>10753110.65</v>
      </c>
      <c r="N12" s="76">
        <v>14</v>
      </c>
      <c r="O12" s="74">
        <v>67440326.129999995</v>
      </c>
      <c r="P12" s="74">
        <v>50580244.539999999</v>
      </c>
      <c r="Q12" s="190">
        <f t="shared" si="6"/>
        <v>0.86779215955705735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</v>
      </c>
      <c r="X12" s="76">
        <v>14</v>
      </c>
      <c r="Y12" s="74">
        <v>67191524.199999988</v>
      </c>
      <c r="Z12" s="74">
        <v>50393643.099999994</v>
      </c>
      <c r="AA12" s="190">
        <f t="shared" si="2"/>
        <v>0.86459068683996998</v>
      </c>
      <c r="AB12" s="76">
        <v>8</v>
      </c>
      <c r="AC12" s="77">
        <v>16</v>
      </c>
      <c r="AD12" s="74">
        <v>40302469.900000006</v>
      </c>
      <c r="AE12" s="74">
        <v>30226852.43</v>
      </c>
      <c r="AF12" s="190">
        <f t="shared" si="3"/>
        <v>0.51859428026173915</v>
      </c>
      <c r="AG12" s="77">
        <v>0</v>
      </c>
      <c r="AH12" s="75">
        <v>0</v>
      </c>
      <c r="AI12" s="76">
        <v>10</v>
      </c>
      <c r="AJ12" s="74">
        <v>44528910.379999995</v>
      </c>
      <c r="AK12" s="74">
        <v>33396682.75</v>
      </c>
      <c r="AL12" s="74">
        <v>44299936.350000001</v>
      </c>
      <c r="AM12" s="74">
        <v>33224952.23</v>
      </c>
      <c r="AN12" s="190">
        <f t="shared" si="4"/>
        <v>0.57297823896782019</v>
      </c>
      <c r="AO12" s="76">
        <v>7</v>
      </c>
      <c r="AP12" s="74">
        <v>33450092.02</v>
      </c>
      <c r="AQ12" s="74">
        <v>25087568.990000002</v>
      </c>
      <c r="AR12" s="190">
        <f t="shared" si="5"/>
        <v>0.43042092553739097</v>
      </c>
      <c r="AS12" s="211"/>
      <c r="AT12" s="211"/>
      <c r="AU12" s="72"/>
      <c r="AV12" s="72"/>
    </row>
    <row r="13" spans="1:48" s="130" customFormat="1" ht="25.5" hidden="1" outlineLevel="1" x14ac:dyDescent="0.2">
      <c r="A13" s="164" t="s">
        <v>21</v>
      </c>
      <c r="B13" s="173">
        <v>1440799.4626889918</v>
      </c>
      <c r="C13" s="73">
        <v>25</v>
      </c>
      <c r="D13" s="74">
        <v>1402253.0999999999</v>
      </c>
      <c r="E13" s="89">
        <v>1051689.8</v>
      </c>
      <c r="F13" s="190">
        <f t="shared" si="0"/>
        <v>0.97324654562471025</v>
      </c>
      <c r="G13" s="76">
        <v>16</v>
      </c>
      <c r="H13" s="74">
        <v>1120791.5999999999</v>
      </c>
      <c r="I13" s="74">
        <v>840593.68</v>
      </c>
      <c r="J13" s="190">
        <f t="shared" si="1"/>
        <v>0.77789562602157336</v>
      </c>
      <c r="K13" s="76">
        <v>9</v>
      </c>
      <c r="L13" s="74">
        <v>281461.5</v>
      </c>
      <c r="M13" s="75">
        <v>211096.12</v>
      </c>
      <c r="N13" s="76">
        <v>12</v>
      </c>
      <c r="O13" s="74">
        <v>528991.19999999995</v>
      </c>
      <c r="P13" s="74">
        <v>396743.38</v>
      </c>
      <c r="Q13" s="190">
        <f t="shared" si="6"/>
        <v>0.36715116412712528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0.36715116412712528</v>
      </c>
      <c r="AB13" s="76">
        <v>12</v>
      </c>
      <c r="AC13" s="77">
        <v>12</v>
      </c>
      <c r="AD13" s="74">
        <v>528990.69999999995</v>
      </c>
      <c r="AE13" s="74">
        <v>396743.02</v>
      </c>
      <c r="AF13" s="190">
        <f t="shared" si="3"/>
        <v>0.36715081709756775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0.36715116412712528</v>
      </c>
      <c r="AO13" s="76">
        <v>12</v>
      </c>
      <c r="AP13" s="74">
        <v>528991.19999999995</v>
      </c>
      <c r="AQ13" s="74">
        <v>396743.35000000003</v>
      </c>
      <c r="AR13" s="190">
        <f t="shared" si="5"/>
        <v>0.36715116412712528</v>
      </c>
      <c r="AS13" s="211"/>
      <c r="AT13" s="211"/>
      <c r="AU13" s="72"/>
      <c r="AV13" s="72"/>
    </row>
    <row r="14" spans="1:48" ht="36.75" customHeight="1" collapsed="1" x14ac:dyDescent="0.2">
      <c r="A14" s="163" t="s">
        <v>22</v>
      </c>
      <c r="B14" s="172">
        <v>33550248.702072006</v>
      </c>
      <c r="C14" s="73">
        <v>13</v>
      </c>
      <c r="D14" s="74">
        <v>30276905.75</v>
      </c>
      <c r="E14" s="89">
        <v>22707679.32</v>
      </c>
      <c r="F14" s="190">
        <f t="shared" si="0"/>
        <v>0.90243461438573924</v>
      </c>
      <c r="G14" s="76">
        <v>11</v>
      </c>
      <c r="H14" s="74">
        <v>25712899.84</v>
      </c>
      <c r="I14" s="74">
        <v>19284674.879999999</v>
      </c>
      <c r="J14" s="190">
        <f t="shared" si="1"/>
        <v>0.76639967913000939</v>
      </c>
      <c r="K14" s="76">
        <v>2</v>
      </c>
      <c r="L14" s="74">
        <v>4564005.91</v>
      </c>
      <c r="M14" s="75">
        <v>3423004.44</v>
      </c>
      <c r="N14" s="76">
        <v>11</v>
      </c>
      <c r="O14" s="74">
        <v>25076104.820000004</v>
      </c>
      <c r="P14" s="74">
        <v>18807078.580000002</v>
      </c>
      <c r="Q14" s="190">
        <f t="shared" si="6"/>
        <v>0.74741934233266494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25076104.820000004</v>
      </c>
      <c r="Z14" s="74">
        <v>18807078.580000002</v>
      </c>
      <c r="AA14" s="190">
        <f t="shared" si="2"/>
        <v>0.74741934233266494</v>
      </c>
      <c r="AB14" s="76">
        <v>8</v>
      </c>
      <c r="AC14" s="77">
        <v>11</v>
      </c>
      <c r="AD14" s="74">
        <v>15709858.369999999</v>
      </c>
      <c r="AE14" s="74">
        <v>11782393.77</v>
      </c>
      <c r="AF14" s="190">
        <f t="shared" si="3"/>
        <v>0.46824864129933513</v>
      </c>
      <c r="AG14" s="77">
        <v>0</v>
      </c>
      <c r="AH14" s="75">
        <v>0</v>
      </c>
      <c r="AI14" s="76">
        <v>11</v>
      </c>
      <c r="AJ14" s="74">
        <v>21980810.710000001</v>
      </c>
      <c r="AK14" s="74">
        <v>16485607.99</v>
      </c>
      <c r="AL14" s="74">
        <v>19664354.550000001</v>
      </c>
      <c r="AM14" s="74">
        <v>14748265.890000001</v>
      </c>
      <c r="AN14" s="190">
        <f t="shared" si="4"/>
        <v>0.65516088733620936</v>
      </c>
      <c r="AO14" s="76">
        <v>8</v>
      </c>
      <c r="AP14" s="74">
        <v>14270109.949999999</v>
      </c>
      <c r="AQ14" s="74">
        <v>10702582.419999998</v>
      </c>
      <c r="AR14" s="190">
        <f t="shared" si="5"/>
        <v>0.4253354446555474</v>
      </c>
      <c r="AS14" s="211"/>
      <c r="AT14" s="211"/>
      <c r="AU14" s="72"/>
      <c r="AV14" s="72"/>
    </row>
    <row r="15" spans="1:48" x14ac:dyDescent="0.2">
      <c r="A15" s="163" t="s">
        <v>23</v>
      </c>
      <c r="B15" s="172">
        <v>64641746.513216004</v>
      </c>
      <c r="C15" s="73">
        <v>207</v>
      </c>
      <c r="D15" s="74">
        <v>71015925.830000013</v>
      </c>
      <c r="E15" s="89">
        <v>35507962.909999996</v>
      </c>
      <c r="F15" s="190">
        <f t="shared" si="0"/>
        <v>1.0986077830598344</v>
      </c>
      <c r="G15" s="76">
        <v>207</v>
      </c>
      <c r="H15" s="74">
        <v>71015925.829999998</v>
      </c>
      <c r="I15" s="74">
        <v>35507962.909999996</v>
      </c>
      <c r="J15" s="190">
        <f t="shared" si="1"/>
        <v>1.0986077830598342</v>
      </c>
      <c r="K15" s="76">
        <v>51</v>
      </c>
      <c r="L15" s="74">
        <v>11225762.990000002</v>
      </c>
      <c r="M15" s="75">
        <v>5612881.5000000019</v>
      </c>
      <c r="N15" s="76">
        <v>156</v>
      </c>
      <c r="O15" s="74">
        <v>58485169.600000001</v>
      </c>
      <c r="P15" s="74">
        <v>29242584.699999999</v>
      </c>
      <c r="Q15" s="190">
        <f t="shared" si="6"/>
        <v>0.90475849980388001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0.85054574119155624</v>
      </c>
      <c r="AB15" s="76">
        <v>46</v>
      </c>
      <c r="AC15" s="77">
        <v>46</v>
      </c>
      <c r="AD15" s="74">
        <v>44344668.969999999</v>
      </c>
      <c r="AE15" s="74">
        <v>22172334.490000002</v>
      </c>
      <c r="AF15" s="190">
        <f t="shared" si="3"/>
        <v>0.6860066653820025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0.83029000367474426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0.83029000367474426</v>
      </c>
      <c r="AS15" s="211"/>
      <c r="AT15" s="211"/>
      <c r="AU15" s="72"/>
      <c r="AV15" s="72"/>
    </row>
    <row r="16" spans="1:48" x14ac:dyDescent="0.2">
      <c r="A16" s="163" t="s">
        <v>24</v>
      </c>
      <c r="B16" s="172">
        <v>2827166.0552640003</v>
      </c>
      <c r="C16" s="73">
        <v>3</v>
      </c>
      <c r="D16" s="74">
        <v>2700000</v>
      </c>
      <c r="E16" s="89">
        <v>2025000</v>
      </c>
      <c r="F16" s="190">
        <f t="shared" si="0"/>
        <v>0.9550199553976586</v>
      </c>
      <c r="G16" s="76">
        <v>3</v>
      </c>
      <c r="H16" s="74">
        <v>2700000</v>
      </c>
      <c r="I16" s="74">
        <v>2025000</v>
      </c>
      <c r="J16" s="190">
        <f t="shared" si="1"/>
        <v>0.9550199553976586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0.9550199553976586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0.9550199553976586</v>
      </c>
      <c r="AB16" s="76">
        <v>1</v>
      </c>
      <c r="AC16" s="77">
        <v>1</v>
      </c>
      <c r="AD16" s="74">
        <v>283649.59999999998</v>
      </c>
      <c r="AE16" s="74">
        <v>212737.2</v>
      </c>
      <c r="AF16" s="190">
        <f t="shared" si="3"/>
        <v>0.10033001049650507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0.10033001049650507</v>
      </c>
      <c r="AO16" s="76">
        <v>1</v>
      </c>
      <c r="AP16" s="74">
        <v>283649.59999999998</v>
      </c>
      <c r="AQ16" s="74">
        <v>212737.2</v>
      </c>
      <c r="AR16" s="190">
        <f t="shared" si="5"/>
        <v>0.10033001049650507</v>
      </c>
      <c r="AS16" s="211"/>
      <c r="AT16" s="211"/>
      <c r="AU16" s="72"/>
      <c r="AV16" s="72"/>
    </row>
    <row r="17" spans="1:48" ht="25.5" x14ac:dyDescent="0.2">
      <c r="A17" s="163" t="s">
        <v>25</v>
      </c>
      <c r="B17" s="172">
        <v>66746719.084850669</v>
      </c>
      <c r="C17" s="73">
        <v>377</v>
      </c>
      <c r="D17" s="74">
        <v>92490683.74000001</v>
      </c>
      <c r="E17" s="89">
        <v>69368012.929999992</v>
      </c>
      <c r="F17" s="190">
        <f t="shared" si="0"/>
        <v>1.3856963309675603</v>
      </c>
      <c r="G17" s="76">
        <v>209</v>
      </c>
      <c r="H17" s="74">
        <v>50542598.780000001</v>
      </c>
      <c r="I17" s="74">
        <v>37906949.150000006</v>
      </c>
      <c r="J17" s="190">
        <f t="shared" si="1"/>
        <v>0.75722971065811573</v>
      </c>
      <c r="K17" s="76">
        <v>154</v>
      </c>
      <c r="L17" s="74">
        <v>38536824.960000001</v>
      </c>
      <c r="M17" s="75">
        <v>28902618.77</v>
      </c>
      <c r="N17" s="76">
        <v>198</v>
      </c>
      <c r="O17" s="74">
        <v>42125950.24000001</v>
      </c>
      <c r="P17" s="74">
        <v>31594462.149999984</v>
      </c>
      <c r="Q17" s="190">
        <f t="shared" si="6"/>
        <v>0.63113139967895782</v>
      </c>
      <c r="R17" s="76">
        <v>14</v>
      </c>
      <c r="S17" s="74">
        <v>2775925.21</v>
      </c>
      <c r="T17" s="75">
        <v>2081943.8699999999</v>
      </c>
      <c r="U17" s="76">
        <v>7</v>
      </c>
      <c r="V17" s="74">
        <v>125804.98999999999</v>
      </c>
      <c r="W17" s="75">
        <v>94353.73000000001</v>
      </c>
      <c r="X17" s="76">
        <v>184</v>
      </c>
      <c r="Y17" s="74">
        <v>39224220.040000007</v>
      </c>
      <c r="Z17" s="74">
        <v>29418164.549999982</v>
      </c>
      <c r="AA17" s="190">
        <f t="shared" si="2"/>
        <v>0.58765764936156428</v>
      </c>
      <c r="AB17" s="76">
        <v>123</v>
      </c>
      <c r="AC17" s="77">
        <v>128</v>
      </c>
      <c r="AD17" s="74">
        <v>23563190.84</v>
      </c>
      <c r="AE17" s="74">
        <v>17672393.130000003</v>
      </c>
      <c r="AF17" s="190">
        <f t="shared" si="3"/>
        <v>0.3530239562793443</v>
      </c>
      <c r="AG17" s="77">
        <v>1</v>
      </c>
      <c r="AH17" s="75">
        <v>117000</v>
      </c>
      <c r="AI17" s="76">
        <v>148</v>
      </c>
      <c r="AJ17" s="75">
        <v>27723420.670000002</v>
      </c>
      <c r="AK17" s="101">
        <v>20792565.050000001</v>
      </c>
      <c r="AL17" s="74">
        <v>25479330.709999997</v>
      </c>
      <c r="AM17" s="74">
        <v>19109497.689999998</v>
      </c>
      <c r="AN17" s="190">
        <f t="shared" si="4"/>
        <v>0.41535256039711943</v>
      </c>
      <c r="AO17" s="76">
        <v>93</v>
      </c>
      <c r="AP17" s="74">
        <v>17141011.91</v>
      </c>
      <c r="AQ17" s="74">
        <v>12855758.630000001</v>
      </c>
      <c r="AR17" s="190">
        <f t="shared" si="5"/>
        <v>0.25680680855953042</v>
      </c>
      <c r="AS17" s="211"/>
      <c r="AT17" s="211"/>
      <c r="AU17" s="72"/>
      <c r="AV17" s="72"/>
    </row>
    <row r="18" spans="1:48" x14ac:dyDescent="0.2">
      <c r="A18" s="163" t="s">
        <v>26</v>
      </c>
      <c r="B18" s="172">
        <v>37733736.961439714</v>
      </c>
      <c r="C18" s="73">
        <v>499</v>
      </c>
      <c r="D18" s="74">
        <v>63798204.24000001</v>
      </c>
      <c r="E18" s="89">
        <v>47848653.170000002</v>
      </c>
      <c r="F18" s="190">
        <f t="shared" si="0"/>
        <v>1.6907470443543851</v>
      </c>
      <c r="G18" s="76">
        <v>285</v>
      </c>
      <c r="H18" s="74">
        <v>35456879.489999995</v>
      </c>
      <c r="I18" s="74">
        <v>26592659.599999994</v>
      </c>
      <c r="J18" s="190">
        <f t="shared" si="1"/>
        <v>0.93965989973994757</v>
      </c>
      <c r="K18" s="76">
        <v>90</v>
      </c>
      <c r="L18" s="74">
        <v>10555640.870000001</v>
      </c>
      <c r="M18" s="75">
        <v>7916730.6399999997</v>
      </c>
      <c r="N18" s="76">
        <v>299</v>
      </c>
      <c r="O18" s="74">
        <v>31461468.330000006</v>
      </c>
      <c r="P18" s="74">
        <v>23596100.869999997</v>
      </c>
      <c r="Q18" s="190">
        <f t="shared" si="6"/>
        <v>0.83377557759918219</v>
      </c>
      <c r="R18" s="76">
        <v>20</v>
      </c>
      <c r="S18" s="74">
        <v>2531565.7600000002</v>
      </c>
      <c r="T18" s="75">
        <v>1898674.29</v>
      </c>
      <c r="U18" s="76">
        <v>33</v>
      </c>
      <c r="V18" s="74">
        <v>540268.01</v>
      </c>
      <c r="W18" s="75">
        <v>405201.01</v>
      </c>
      <c r="X18" s="76">
        <v>279</v>
      </c>
      <c r="Y18" s="74">
        <v>28389634.560000006</v>
      </c>
      <c r="Z18" s="74">
        <v>21292225.569999993</v>
      </c>
      <c r="AA18" s="190">
        <f t="shared" si="2"/>
        <v>0.75236742623746777</v>
      </c>
      <c r="AB18" s="76">
        <v>237</v>
      </c>
      <c r="AC18" s="77">
        <v>243</v>
      </c>
      <c r="AD18" s="74">
        <v>19336429.68</v>
      </c>
      <c r="AE18" s="74">
        <v>14502322.260000002</v>
      </c>
      <c r="AF18" s="190">
        <f t="shared" si="3"/>
        <v>0.51244406828191946</v>
      </c>
      <c r="AG18" s="77">
        <v>1</v>
      </c>
      <c r="AH18" s="75">
        <v>36049.64</v>
      </c>
      <c r="AI18" s="76">
        <v>249</v>
      </c>
      <c r="AJ18" s="74">
        <v>21103564.219999999</v>
      </c>
      <c r="AK18" s="74">
        <v>15827672.799999999</v>
      </c>
      <c r="AL18" s="74">
        <v>18690785.640000001</v>
      </c>
      <c r="AM18" s="74">
        <v>14018089.01</v>
      </c>
      <c r="AN18" s="190">
        <f t="shared" si="4"/>
        <v>0.55927575478585201</v>
      </c>
      <c r="AO18" s="76">
        <v>198</v>
      </c>
      <c r="AP18" s="74">
        <v>14571499.510000002</v>
      </c>
      <c r="AQ18" s="74">
        <v>10928624.449999999</v>
      </c>
      <c r="AR18" s="190">
        <f t="shared" si="5"/>
        <v>0.38616635094718255</v>
      </c>
      <c r="AS18" s="211"/>
      <c r="AT18" s="211"/>
      <c r="AU18" s="72"/>
      <c r="AV18" s="72"/>
    </row>
    <row r="19" spans="1:48" ht="25.5" x14ac:dyDescent="0.2">
      <c r="A19" s="163" t="s">
        <v>27</v>
      </c>
      <c r="B19" s="172">
        <v>343895147.60615999</v>
      </c>
      <c r="C19" s="73">
        <v>3969</v>
      </c>
      <c r="D19" s="74">
        <v>350290101</v>
      </c>
      <c r="E19" s="89">
        <v>223277213.25</v>
      </c>
      <c r="F19" s="190">
        <f t="shared" si="0"/>
        <v>1.0185956488143406</v>
      </c>
      <c r="G19" s="114">
        <v>3969</v>
      </c>
      <c r="H19" s="113">
        <v>350290101</v>
      </c>
      <c r="I19" s="113">
        <v>223277213.25</v>
      </c>
      <c r="J19" s="190">
        <f t="shared" si="1"/>
        <v>1.0185956488143406</v>
      </c>
      <c r="K19" s="76">
        <v>115</v>
      </c>
      <c r="L19" s="74">
        <v>8908150</v>
      </c>
      <c r="M19" s="75">
        <v>5259175</v>
      </c>
      <c r="N19" s="76">
        <v>3850</v>
      </c>
      <c r="O19" s="74">
        <v>339238150</v>
      </c>
      <c r="P19" s="74">
        <v>216668987.5</v>
      </c>
      <c r="Q19" s="190">
        <f t="shared" si="6"/>
        <v>0.9864580886395834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3848</v>
      </c>
      <c r="Y19" s="74">
        <v>338893650</v>
      </c>
      <c r="Z19" s="74">
        <v>216439862.5</v>
      </c>
      <c r="AA19" s="190">
        <f t="shared" si="2"/>
        <v>0.98545632981164399</v>
      </c>
      <c r="AB19" s="76">
        <v>3866</v>
      </c>
      <c r="AC19" s="77">
        <v>3957</v>
      </c>
      <c r="AD19" s="74">
        <v>317056312.5</v>
      </c>
      <c r="AE19" s="74">
        <v>200049759.38</v>
      </c>
      <c r="AF19" s="190">
        <f t="shared" si="3"/>
        <v>0.92195634252770353</v>
      </c>
      <c r="AG19" s="77">
        <v>3</v>
      </c>
      <c r="AH19" s="75">
        <v>160500</v>
      </c>
      <c r="AI19" s="76">
        <v>3849</v>
      </c>
      <c r="AJ19" s="74">
        <v>315813350</v>
      </c>
      <c r="AK19" s="74">
        <v>199129637.5</v>
      </c>
      <c r="AL19" s="74">
        <v>0</v>
      </c>
      <c r="AM19" s="74">
        <v>0</v>
      </c>
      <c r="AN19" s="190">
        <f t="shared" si="4"/>
        <v>0.91834197777538817</v>
      </c>
      <c r="AO19" s="76">
        <v>3849</v>
      </c>
      <c r="AP19" s="74">
        <v>315813350</v>
      </c>
      <c r="AQ19" s="74">
        <v>199129637.5</v>
      </c>
      <c r="AR19" s="190">
        <f t="shared" si="5"/>
        <v>0.91834197777538817</v>
      </c>
      <c r="AS19" s="211"/>
      <c r="AT19" s="211"/>
      <c r="AU19" s="72"/>
      <c r="AV19" s="72"/>
    </row>
    <row r="20" spans="1:48" hidden="1" outlineLevel="1" x14ac:dyDescent="0.2">
      <c r="A20" s="164" t="s">
        <v>223</v>
      </c>
      <c r="B20" s="173">
        <v>151716343.75476801</v>
      </c>
      <c r="C20" s="216">
        <v>2745</v>
      </c>
      <c r="D20" s="217">
        <v>157761450</v>
      </c>
      <c r="E20" s="218">
        <v>78880725</v>
      </c>
      <c r="F20" s="219">
        <f t="shared" si="0"/>
        <v>1.0398447925623835</v>
      </c>
      <c r="G20" s="220">
        <v>2745</v>
      </c>
      <c r="H20" s="221">
        <v>157761450</v>
      </c>
      <c r="I20" s="221">
        <v>78880725</v>
      </c>
      <c r="J20" s="219">
        <f t="shared" si="1"/>
        <v>1.0398447925623835</v>
      </c>
      <c r="K20" s="222">
        <v>98</v>
      </c>
      <c r="L20" s="217">
        <v>5687750</v>
      </c>
      <c r="M20" s="223">
        <v>2843875</v>
      </c>
      <c r="N20" s="222">
        <v>2647</v>
      </c>
      <c r="O20" s="217">
        <v>151038500</v>
      </c>
      <c r="P20" s="217">
        <v>75519250</v>
      </c>
      <c r="Q20" s="219">
        <f t="shared" si="6"/>
        <v>0.99553216391858435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2646</v>
      </c>
      <c r="Y20" s="217">
        <v>150921500</v>
      </c>
      <c r="Z20" s="217">
        <v>75460750</v>
      </c>
      <c r="AA20" s="219">
        <f t="shared" si="2"/>
        <v>0.99476098793909251</v>
      </c>
      <c r="AB20" s="76">
        <v>2647</v>
      </c>
      <c r="AC20" s="77">
        <v>2649</v>
      </c>
      <c r="AD20" s="74">
        <v>150969900</v>
      </c>
      <c r="AE20" s="74">
        <v>75484950</v>
      </c>
      <c r="AF20" s="219">
        <f t="shared" si="3"/>
        <v>0.99508000432719002</v>
      </c>
      <c r="AG20" s="77">
        <v>3</v>
      </c>
      <c r="AH20" s="75">
        <v>160500</v>
      </c>
      <c r="AI20" s="76">
        <v>2646</v>
      </c>
      <c r="AJ20" s="74">
        <v>150921500</v>
      </c>
      <c r="AK20" s="74">
        <v>75460750</v>
      </c>
      <c r="AL20" s="74">
        <v>0</v>
      </c>
      <c r="AM20" s="74">
        <v>0</v>
      </c>
      <c r="AN20" s="219">
        <f t="shared" si="4"/>
        <v>0.99476098793909251</v>
      </c>
      <c r="AO20" s="76">
        <v>2646</v>
      </c>
      <c r="AP20" s="74">
        <v>150921500</v>
      </c>
      <c r="AQ20" s="74">
        <v>75460750</v>
      </c>
      <c r="AR20" s="219">
        <f t="shared" si="5"/>
        <v>0.99476098793909251</v>
      </c>
      <c r="AS20" s="211"/>
      <c r="AT20" s="211"/>
      <c r="AU20" s="72"/>
      <c r="AV20" s="72"/>
    </row>
    <row r="21" spans="1:48" ht="25.5" hidden="1" outlineLevel="1" x14ac:dyDescent="0.2">
      <c r="A21" s="164" t="s">
        <v>225</v>
      </c>
      <c r="B21" s="173">
        <v>192178803.85139197</v>
      </c>
      <c r="C21" s="216">
        <v>1224</v>
      </c>
      <c r="D21" s="217">
        <v>192528651</v>
      </c>
      <c r="E21" s="218">
        <v>144396488.25</v>
      </c>
      <c r="F21" s="219">
        <f t="shared" si="0"/>
        <v>1.0018204252581286</v>
      </c>
      <c r="G21" s="220">
        <v>1224</v>
      </c>
      <c r="H21" s="221">
        <v>192528651</v>
      </c>
      <c r="I21" s="221">
        <v>144396488.25</v>
      </c>
      <c r="J21" s="219">
        <f t="shared" si="1"/>
        <v>1.0018204252581286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0.97929452274836215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0.97811072934638055</v>
      </c>
      <c r="AB21" s="76">
        <v>1219</v>
      </c>
      <c r="AC21" s="77">
        <v>1308</v>
      </c>
      <c r="AD21" s="74">
        <v>166086412.5</v>
      </c>
      <c r="AE21" s="74">
        <v>124564809.38</v>
      </c>
      <c r="AF21" s="219">
        <f t="shared" si="3"/>
        <v>0.86422856824747074</v>
      </c>
      <c r="AG21" s="77">
        <v>0</v>
      </c>
      <c r="AH21" s="75">
        <v>0</v>
      </c>
      <c r="AI21" s="76">
        <v>1203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0.85801267723316443</v>
      </c>
      <c r="AO21" s="76">
        <v>1203</v>
      </c>
      <c r="AP21" s="74">
        <v>164891850</v>
      </c>
      <c r="AQ21" s="74">
        <v>123668887.5</v>
      </c>
      <c r="AR21" s="219">
        <f t="shared" si="5"/>
        <v>0.85801267723316443</v>
      </c>
      <c r="AS21" s="211"/>
      <c r="AT21" s="211"/>
      <c r="AU21" s="72"/>
      <c r="AV21" s="72"/>
    </row>
    <row r="22" spans="1:48" ht="25.5" collapsed="1" x14ac:dyDescent="0.2">
      <c r="A22" s="163" t="s">
        <v>28</v>
      </c>
      <c r="B22" s="172">
        <v>105328441.00522554</v>
      </c>
      <c r="C22" s="73">
        <v>708</v>
      </c>
      <c r="D22" s="74">
        <v>181860339.59</v>
      </c>
      <c r="E22" s="89">
        <v>136395254.65000001</v>
      </c>
      <c r="F22" s="190">
        <f t="shared" si="0"/>
        <v>1.7266024053368223</v>
      </c>
      <c r="G22" s="76">
        <v>423</v>
      </c>
      <c r="H22" s="74">
        <v>109838011.01999998</v>
      </c>
      <c r="I22" s="74">
        <v>82378508.23999998</v>
      </c>
      <c r="J22" s="190">
        <f t="shared" si="1"/>
        <v>1.0428143621203956</v>
      </c>
      <c r="K22" s="76">
        <v>106</v>
      </c>
      <c r="L22" s="74">
        <v>26720380.18</v>
      </c>
      <c r="M22" s="75">
        <v>20040285.129999999</v>
      </c>
      <c r="N22" s="76">
        <v>404</v>
      </c>
      <c r="O22" s="74">
        <v>90209968.090000004</v>
      </c>
      <c r="P22" s="74">
        <v>67657475.679999977</v>
      </c>
      <c r="Q22" s="190">
        <f t="shared" si="6"/>
        <v>0.85646352712582652</v>
      </c>
      <c r="R22" s="76">
        <v>15</v>
      </c>
      <c r="S22" s="74">
        <v>3114108.02</v>
      </c>
      <c r="T22" s="75">
        <v>2335581.0099999998</v>
      </c>
      <c r="U22" s="76">
        <v>33</v>
      </c>
      <c r="V22" s="74">
        <v>910378.32000000007</v>
      </c>
      <c r="W22" s="75">
        <v>682783.73</v>
      </c>
      <c r="X22" s="76">
        <v>389</v>
      </c>
      <c r="Y22" s="74">
        <v>86185481.75</v>
      </c>
      <c r="Z22" s="74">
        <v>64639110.93999999</v>
      </c>
      <c r="AA22" s="190">
        <f t="shared" si="2"/>
        <v>0.81825460367085634</v>
      </c>
      <c r="AB22" s="76">
        <v>329</v>
      </c>
      <c r="AC22" s="77">
        <v>343</v>
      </c>
      <c r="AD22" s="74">
        <v>69340228.890000001</v>
      </c>
      <c r="AE22" s="74">
        <v>52005171.679999992</v>
      </c>
      <c r="AF22" s="190">
        <f t="shared" si="3"/>
        <v>0.65832388885884963</v>
      </c>
      <c r="AG22" s="77">
        <v>4</v>
      </c>
      <c r="AH22" s="75">
        <v>796846.03</v>
      </c>
      <c r="AI22" s="76">
        <v>361</v>
      </c>
      <c r="AJ22" s="74">
        <v>77443993.049999997</v>
      </c>
      <c r="AK22" s="74">
        <v>58082994.359999999</v>
      </c>
      <c r="AL22" s="74">
        <v>74486934.25999999</v>
      </c>
      <c r="AM22" s="74">
        <v>55865200.420000017</v>
      </c>
      <c r="AN22" s="190">
        <f t="shared" si="4"/>
        <v>0.73526193220839431</v>
      </c>
      <c r="AO22" s="76">
        <v>258</v>
      </c>
      <c r="AP22" s="74">
        <v>49877946.939999998</v>
      </c>
      <c r="AQ22" s="74">
        <v>37408459.850000001</v>
      </c>
      <c r="AR22" s="190">
        <f t="shared" si="5"/>
        <v>0.4735468071489396</v>
      </c>
      <c r="AS22" s="211"/>
      <c r="AT22" s="211"/>
      <c r="AU22" s="72"/>
      <c r="AV22" s="72"/>
    </row>
    <row r="23" spans="1:48" ht="25.5" collapsed="1" x14ac:dyDescent="0.2">
      <c r="A23" s="163" t="s">
        <v>29</v>
      </c>
      <c r="B23" s="172">
        <v>143468117.18812001</v>
      </c>
      <c r="C23" s="73">
        <v>42</v>
      </c>
      <c r="D23" s="74">
        <v>522491641.90999997</v>
      </c>
      <c r="E23" s="89">
        <v>391868731.44</v>
      </c>
      <c r="F23" s="190">
        <f t="shared" si="0"/>
        <v>3.6418658873517669</v>
      </c>
      <c r="G23" s="76">
        <v>15</v>
      </c>
      <c r="H23" s="74">
        <v>136713506.5</v>
      </c>
      <c r="I23" s="74">
        <v>102535129.86999999</v>
      </c>
      <c r="J23" s="190">
        <f t="shared" si="1"/>
        <v>0.9529190818106078</v>
      </c>
      <c r="K23" s="76">
        <v>24</v>
      </c>
      <c r="L23" s="74">
        <v>166363221.54999998</v>
      </c>
      <c r="M23" s="75">
        <v>124772416.17000002</v>
      </c>
      <c r="N23" s="76">
        <v>12</v>
      </c>
      <c r="O23" s="74">
        <v>281123195.38</v>
      </c>
      <c r="P23" s="74">
        <v>210842396.5</v>
      </c>
      <c r="Q23" s="190">
        <f t="shared" si="6"/>
        <v>1.9594820151670509</v>
      </c>
      <c r="R23" s="76">
        <v>1</v>
      </c>
      <c r="S23" s="74">
        <v>188897941</v>
      </c>
      <c r="T23" s="75">
        <v>141673455.75</v>
      </c>
      <c r="U23" s="76">
        <v>2</v>
      </c>
      <c r="V23" s="74">
        <v>456007.46</v>
      </c>
      <c r="W23" s="75">
        <v>342005.58</v>
      </c>
      <c r="X23" s="76">
        <v>11</v>
      </c>
      <c r="Y23" s="74">
        <v>91769246.919999987</v>
      </c>
      <c r="Z23" s="74">
        <v>68826935.170000017</v>
      </c>
      <c r="AA23" s="190">
        <f t="shared" si="2"/>
        <v>0.63964906432604252</v>
      </c>
      <c r="AB23" s="76">
        <v>4</v>
      </c>
      <c r="AC23" s="116">
        <v>4</v>
      </c>
      <c r="AD23" s="113">
        <v>274119.87</v>
      </c>
      <c r="AE23" s="113">
        <v>205589.91</v>
      </c>
      <c r="AF23" s="190">
        <f t="shared" si="3"/>
        <v>1.9106675083814281E-3</v>
      </c>
      <c r="AG23" s="77">
        <v>1</v>
      </c>
      <c r="AH23" s="75">
        <v>74853.2</v>
      </c>
      <c r="AI23" s="76">
        <v>6</v>
      </c>
      <c r="AJ23" s="74">
        <v>7718619.0499999998</v>
      </c>
      <c r="AK23" s="74">
        <v>5788964.2699999996</v>
      </c>
      <c r="AL23" s="74">
        <v>7549352.3799999999</v>
      </c>
      <c r="AM23" s="74">
        <v>5662014.2800000003</v>
      </c>
      <c r="AN23" s="190">
        <f t="shared" si="4"/>
        <v>5.3800239393112674E-2</v>
      </c>
      <c r="AO23" s="76">
        <v>3</v>
      </c>
      <c r="AP23" s="74">
        <v>199266.66999999998</v>
      </c>
      <c r="AQ23" s="74">
        <v>149449.99</v>
      </c>
      <c r="AR23" s="190">
        <f t="shared" si="5"/>
        <v>1.3889265009222581E-3</v>
      </c>
      <c r="AS23" s="211"/>
      <c r="AT23" s="211"/>
      <c r="AU23" s="72"/>
      <c r="AV23" s="72"/>
    </row>
    <row r="24" spans="1:48" x14ac:dyDescent="0.2">
      <c r="A24" s="163" t="s">
        <v>30</v>
      </c>
      <c r="B24" s="172">
        <v>41534984.684953034</v>
      </c>
      <c r="C24" s="73">
        <v>23</v>
      </c>
      <c r="D24" s="74">
        <v>102686972.27000001</v>
      </c>
      <c r="E24" s="89">
        <v>77015229.209999993</v>
      </c>
      <c r="F24" s="190">
        <f t="shared" si="0"/>
        <v>2.4723007134561588</v>
      </c>
      <c r="G24" s="76">
        <v>6</v>
      </c>
      <c r="H24" s="74">
        <v>35863817.25</v>
      </c>
      <c r="I24" s="74">
        <v>26897862.940000001</v>
      </c>
      <c r="J24" s="190">
        <f t="shared" si="1"/>
        <v>0.86346046644847951</v>
      </c>
      <c r="K24" s="76">
        <v>5</v>
      </c>
      <c r="L24" s="74">
        <v>17906377.990000002</v>
      </c>
      <c r="M24" s="75">
        <v>13429783.490000002</v>
      </c>
      <c r="N24" s="76">
        <v>7</v>
      </c>
      <c r="O24" s="74">
        <v>38090811.899999999</v>
      </c>
      <c r="P24" s="74">
        <v>28568108.91</v>
      </c>
      <c r="Q24" s="190">
        <f t="shared" si="6"/>
        <v>0.91707778849378596</v>
      </c>
      <c r="R24" s="76">
        <v>1</v>
      </c>
      <c r="S24" s="74">
        <v>3646826.6</v>
      </c>
      <c r="T24" s="75">
        <v>2735119.95</v>
      </c>
      <c r="U24" s="76">
        <v>3</v>
      </c>
      <c r="V24" s="74">
        <v>8119.01</v>
      </c>
      <c r="W24" s="75">
        <v>6089.26</v>
      </c>
      <c r="X24" s="76">
        <v>6</v>
      </c>
      <c r="Y24" s="74">
        <v>34435866.289999999</v>
      </c>
      <c r="Z24" s="74">
        <v>25826899.699999999</v>
      </c>
      <c r="AA24" s="190">
        <f t="shared" si="2"/>
        <v>0.82908099163149929</v>
      </c>
      <c r="AB24" s="76">
        <v>4</v>
      </c>
      <c r="AC24" s="77">
        <v>5</v>
      </c>
      <c r="AD24" s="74">
        <v>11207313.720000001</v>
      </c>
      <c r="AE24" s="74">
        <v>8405485.2899999991</v>
      </c>
      <c r="AF24" s="190">
        <f t="shared" si="3"/>
        <v>0.26982828584164853</v>
      </c>
      <c r="AG24" s="77">
        <v>0</v>
      </c>
      <c r="AH24" s="75">
        <v>0</v>
      </c>
      <c r="AI24" s="76">
        <v>7</v>
      </c>
      <c r="AJ24" s="74">
        <v>19275647.960000001</v>
      </c>
      <c r="AK24" s="74">
        <v>14456735.950000001</v>
      </c>
      <c r="AL24" s="74">
        <v>19275640.039999999</v>
      </c>
      <c r="AM24" s="74">
        <v>14456730.010000002</v>
      </c>
      <c r="AN24" s="190">
        <f t="shared" si="4"/>
        <v>0.46408222143832956</v>
      </c>
      <c r="AO24" s="76">
        <v>1</v>
      </c>
      <c r="AP24" s="74">
        <v>2400114.86</v>
      </c>
      <c r="AQ24" s="74">
        <v>1800086.14</v>
      </c>
      <c r="AR24" s="190">
        <f t="shared" si="5"/>
        <v>5.7785379679446337E-2</v>
      </c>
      <c r="AS24" s="211"/>
      <c r="AT24" s="211"/>
      <c r="AU24" s="72"/>
      <c r="AV24" s="72"/>
    </row>
    <row r="25" spans="1:48" x14ac:dyDescent="0.2">
      <c r="A25" s="163" t="s">
        <v>31</v>
      </c>
      <c r="B25" s="172">
        <v>9135600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  <c r="AU25" s="72"/>
      <c r="AV25" s="72"/>
    </row>
    <row r="26" spans="1:48" x14ac:dyDescent="0.2">
      <c r="A26" s="163" t="s">
        <v>32</v>
      </c>
      <c r="B26" s="172">
        <v>10734330</v>
      </c>
      <c r="C26" s="73">
        <v>95</v>
      </c>
      <c r="D26" s="74">
        <v>18435485.5</v>
      </c>
      <c r="E26" s="89">
        <v>13826614.100000001</v>
      </c>
      <c r="F26" s="190">
        <f t="shared" si="0"/>
        <v>1.717432340909959</v>
      </c>
      <c r="G26" s="76">
        <v>59</v>
      </c>
      <c r="H26" s="74">
        <v>11555760.5</v>
      </c>
      <c r="I26" s="74">
        <v>8666820.3699999992</v>
      </c>
      <c r="J26" s="190">
        <f t="shared" si="1"/>
        <v>1.0765236861546086</v>
      </c>
      <c r="K26" s="76">
        <v>15</v>
      </c>
      <c r="L26" s="74">
        <v>2733409.92</v>
      </c>
      <c r="M26" s="75">
        <v>2050057.44</v>
      </c>
      <c r="N26" s="76">
        <v>50</v>
      </c>
      <c r="O26" s="74">
        <v>7692742.1699999999</v>
      </c>
      <c r="P26" s="74">
        <v>5769556.5999999996</v>
      </c>
      <c r="Q26" s="190">
        <f t="shared" si="6"/>
        <v>0.71664856306821201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50</v>
      </c>
      <c r="Y26" s="74">
        <v>7692742.1699999999</v>
      </c>
      <c r="Z26" s="74">
        <v>5769556.5999999996</v>
      </c>
      <c r="AA26" s="190">
        <f t="shared" si="2"/>
        <v>0.71664856306821201</v>
      </c>
      <c r="AB26" s="76">
        <v>9</v>
      </c>
      <c r="AC26" s="77">
        <v>9</v>
      </c>
      <c r="AD26" s="74">
        <v>2118548.84</v>
      </c>
      <c r="AE26" s="74">
        <v>1588911.63</v>
      </c>
      <c r="AF26" s="190">
        <f t="shared" si="3"/>
        <v>0.19736200023662398</v>
      </c>
      <c r="AG26" s="77">
        <v>0</v>
      </c>
      <c r="AH26" s="75">
        <v>0</v>
      </c>
      <c r="AI26" s="76">
        <v>22</v>
      </c>
      <c r="AJ26" s="74">
        <v>3488071.08</v>
      </c>
      <c r="AK26" s="74">
        <v>2616053.31</v>
      </c>
      <c r="AL26" s="74">
        <v>3488071.08</v>
      </c>
      <c r="AM26" s="74">
        <v>2616053.31</v>
      </c>
      <c r="AN26" s="190">
        <f t="shared" si="4"/>
        <v>0.32494539295885261</v>
      </c>
      <c r="AO26" s="76">
        <v>2</v>
      </c>
      <c r="AP26" s="74">
        <v>588400</v>
      </c>
      <c r="AQ26" s="74">
        <v>441300</v>
      </c>
      <c r="AR26" s="190">
        <f t="shared" si="5"/>
        <v>5.4814785831998829E-2</v>
      </c>
      <c r="AS26" s="211"/>
      <c r="AT26" s="211"/>
      <c r="AU26" s="72"/>
      <c r="AV26" s="72"/>
    </row>
    <row r="27" spans="1:48" ht="13.5" thickBot="1" x14ac:dyDescent="0.25">
      <c r="A27" s="165" t="s">
        <v>33</v>
      </c>
      <c r="B27" s="174">
        <v>6850312.2316884585</v>
      </c>
      <c r="C27" s="99">
        <v>19</v>
      </c>
      <c r="D27" s="95">
        <v>9139893.2599999998</v>
      </c>
      <c r="E27" s="96">
        <v>6854919.9399999995</v>
      </c>
      <c r="F27" s="190">
        <f t="shared" si="0"/>
        <v>1.3342301709577999</v>
      </c>
      <c r="G27" s="97">
        <v>13</v>
      </c>
      <c r="H27" s="95">
        <v>5933149.7599999998</v>
      </c>
      <c r="I27" s="95">
        <v>4449862.32</v>
      </c>
      <c r="J27" s="190">
        <f t="shared" si="1"/>
        <v>0.86611377107078269</v>
      </c>
      <c r="K27" s="97">
        <v>5</v>
      </c>
      <c r="L27" s="95">
        <v>2711208.5</v>
      </c>
      <c r="M27" s="100">
        <v>2033406.37</v>
      </c>
      <c r="N27" s="97">
        <v>11</v>
      </c>
      <c r="O27" s="95">
        <v>5027329.66</v>
      </c>
      <c r="P27" s="95">
        <v>3770497.22</v>
      </c>
      <c r="Q27" s="190">
        <f t="shared" si="6"/>
        <v>0.73388328735504493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11</v>
      </c>
      <c r="Y27" s="95">
        <v>5027329.66</v>
      </c>
      <c r="Z27" s="95">
        <v>3770497.22</v>
      </c>
      <c r="AA27" s="190">
        <f t="shared" si="2"/>
        <v>0.73388328735504493</v>
      </c>
      <c r="AB27" s="97">
        <v>4</v>
      </c>
      <c r="AC27" s="98">
        <v>4</v>
      </c>
      <c r="AD27" s="95">
        <v>1188251.97</v>
      </c>
      <c r="AE27" s="95">
        <v>891188.98</v>
      </c>
      <c r="AF27" s="190">
        <f t="shared" si="3"/>
        <v>0.1734595343703218</v>
      </c>
      <c r="AG27" s="98">
        <v>0</v>
      </c>
      <c r="AH27" s="100">
        <v>0</v>
      </c>
      <c r="AI27" s="97">
        <v>5</v>
      </c>
      <c r="AJ27" s="95">
        <v>1340491.96</v>
      </c>
      <c r="AK27" s="95">
        <v>1005368.96</v>
      </c>
      <c r="AL27" s="95">
        <v>1298819.96</v>
      </c>
      <c r="AM27" s="95">
        <v>974114.96</v>
      </c>
      <c r="AN27" s="190">
        <f t="shared" si="4"/>
        <v>0.19568333743958366</v>
      </c>
      <c r="AO27" s="97">
        <v>3</v>
      </c>
      <c r="AP27" s="95">
        <v>1149754.95</v>
      </c>
      <c r="AQ27" s="95">
        <v>862316.21</v>
      </c>
      <c r="AR27" s="190">
        <f t="shared" si="5"/>
        <v>0.16783978760579932</v>
      </c>
      <c r="AS27" s="211"/>
      <c r="AT27" s="211"/>
      <c r="AU27" s="72"/>
      <c r="AV27" s="72"/>
    </row>
    <row r="28" spans="1:48" s="80" customFormat="1" ht="59.25" customHeight="1" thickBot="1" x14ac:dyDescent="0.25">
      <c r="A28" s="161" t="s">
        <v>180</v>
      </c>
      <c r="B28" s="132">
        <f>SUM(B29+B30+B31+B35+B36+B37+B38+B39)</f>
        <v>944818457.04774439</v>
      </c>
      <c r="C28" s="142">
        <v>3100</v>
      </c>
      <c r="D28" s="143">
        <v>1384383773.76</v>
      </c>
      <c r="E28" s="143">
        <v>1038287830.14</v>
      </c>
      <c r="F28" s="191">
        <f t="shared" si="0"/>
        <v>1.4652378596474043</v>
      </c>
      <c r="G28" s="142">
        <v>2437</v>
      </c>
      <c r="H28" s="143">
        <v>826231722.26999998</v>
      </c>
      <c r="I28" s="143">
        <v>619673791.48000014</v>
      </c>
      <c r="J28" s="191">
        <f t="shared" si="1"/>
        <v>0.8744872796533949</v>
      </c>
      <c r="K28" s="142">
        <v>540</v>
      </c>
      <c r="L28" s="143">
        <v>467580259.94999999</v>
      </c>
      <c r="M28" s="143">
        <v>350685195.01000005</v>
      </c>
      <c r="N28" s="142">
        <v>2315</v>
      </c>
      <c r="O28" s="143">
        <v>731810238.12000012</v>
      </c>
      <c r="P28" s="143">
        <v>548857672.80000019</v>
      </c>
      <c r="Q28" s="191">
        <f t="shared" ref="Q28" si="7">O28/B28</f>
        <v>0.77455116658778356</v>
      </c>
      <c r="R28" s="142">
        <v>34</v>
      </c>
      <c r="S28" s="143">
        <v>30597954.599999998</v>
      </c>
      <c r="T28" s="143">
        <v>22948465.850000001</v>
      </c>
      <c r="U28" s="142">
        <v>87</v>
      </c>
      <c r="V28" s="143">
        <v>2271468.0700000003</v>
      </c>
      <c r="W28" s="143">
        <v>1703601.0799999998</v>
      </c>
      <c r="X28" s="142">
        <v>2281</v>
      </c>
      <c r="Y28" s="143">
        <v>698940815.44999993</v>
      </c>
      <c r="Z28" s="143">
        <v>524205605.86999995</v>
      </c>
      <c r="AA28" s="191">
        <f t="shared" si="2"/>
        <v>0.73976202543075475</v>
      </c>
      <c r="AB28" s="142">
        <v>471</v>
      </c>
      <c r="AC28" s="142">
        <v>577</v>
      </c>
      <c r="AD28" s="143">
        <v>201876211.73999998</v>
      </c>
      <c r="AE28" s="143">
        <v>151407158.82000002</v>
      </c>
      <c r="AF28" s="191">
        <f t="shared" si="3"/>
        <v>0.21366666816691812</v>
      </c>
      <c r="AG28" s="142">
        <v>16</v>
      </c>
      <c r="AH28" s="143">
        <v>5350561.7700000005</v>
      </c>
      <c r="AI28" s="142">
        <v>2139</v>
      </c>
      <c r="AJ28" s="143">
        <v>531174953.00999993</v>
      </c>
      <c r="AK28" s="143">
        <v>398381206.19999999</v>
      </c>
      <c r="AL28" s="143">
        <v>183783917.12</v>
      </c>
      <c r="AM28" s="143">
        <v>137837937.22999999</v>
      </c>
      <c r="AN28" s="191">
        <f t="shared" si="4"/>
        <v>0.56219790061018904</v>
      </c>
      <c r="AO28" s="142">
        <v>2001</v>
      </c>
      <c r="AP28" s="143">
        <v>415750561.30000001</v>
      </c>
      <c r="AQ28" s="143">
        <v>311812962.18999994</v>
      </c>
      <c r="AR28" s="191">
        <f t="shared" si="5"/>
        <v>0.44003221804015935</v>
      </c>
      <c r="AS28" s="211"/>
      <c r="AT28" s="211"/>
      <c r="AU28" s="72"/>
      <c r="AV28" s="72"/>
    </row>
    <row r="29" spans="1:48" s="79" customFormat="1" x14ac:dyDescent="0.2">
      <c r="A29" s="166" t="s">
        <v>35</v>
      </c>
      <c r="B29" s="171">
        <v>91555356.119192004</v>
      </c>
      <c r="C29" s="205">
        <v>22</v>
      </c>
      <c r="D29" s="151">
        <v>142472057.74000001</v>
      </c>
      <c r="E29" s="151">
        <v>106854043.31</v>
      </c>
      <c r="F29" s="190">
        <f t="shared" si="0"/>
        <v>1.5561302339813055</v>
      </c>
      <c r="G29" s="146">
        <v>11</v>
      </c>
      <c r="H29" s="145">
        <v>62304943.490000002</v>
      </c>
      <c r="I29" s="145">
        <v>46728707.620000005</v>
      </c>
      <c r="J29" s="190">
        <f t="shared" si="1"/>
        <v>0.68051664185422267</v>
      </c>
      <c r="K29" s="146">
        <v>8</v>
      </c>
      <c r="L29" s="145">
        <v>60118325.510000005</v>
      </c>
      <c r="M29" s="147">
        <v>45088744.140000001</v>
      </c>
      <c r="N29" s="146">
        <v>8</v>
      </c>
      <c r="O29" s="145">
        <v>45956581.580000006</v>
      </c>
      <c r="P29" s="145">
        <v>34467436.149999999</v>
      </c>
      <c r="Q29" s="190">
        <f t="shared" ref="Q29:Q60" si="8">O29/$B29</f>
        <v>0.50195404756190443</v>
      </c>
      <c r="R29" s="146">
        <v>0</v>
      </c>
      <c r="S29" s="145">
        <v>0</v>
      </c>
      <c r="T29" s="147">
        <v>0</v>
      </c>
      <c r="U29" s="146">
        <v>3</v>
      </c>
      <c r="V29" s="145">
        <v>2684.89</v>
      </c>
      <c r="W29" s="147">
        <v>2013.66</v>
      </c>
      <c r="X29" s="146">
        <v>8</v>
      </c>
      <c r="Y29" s="145">
        <v>45953896.690000005</v>
      </c>
      <c r="Z29" s="145">
        <v>34465422.490000002</v>
      </c>
      <c r="AA29" s="190">
        <f t="shared" si="2"/>
        <v>0.50192472224317053</v>
      </c>
      <c r="AB29" s="146">
        <v>5</v>
      </c>
      <c r="AC29" s="148">
        <v>9</v>
      </c>
      <c r="AD29" s="145">
        <v>13149748.18</v>
      </c>
      <c r="AE29" s="145">
        <v>9862311.1400000006</v>
      </c>
      <c r="AF29" s="190">
        <f t="shared" si="3"/>
        <v>0.14362620317789934</v>
      </c>
      <c r="AG29" s="148">
        <v>0</v>
      </c>
      <c r="AH29" s="147">
        <v>0</v>
      </c>
      <c r="AI29" s="146">
        <v>8</v>
      </c>
      <c r="AJ29" s="145">
        <v>25902636.919999998</v>
      </c>
      <c r="AK29" s="145">
        <v>19426977.579999998</v>
      </c>
      <c r="AL29" s="145">
        <v>25328361.120000001</v>
      </c>
      <c r="AM29" s="145">
        <v>18996270.760000002</v>
      </c>
      <c r="AN29" s="190">
        <f t="shared" si="4"/>
        <v>0.28291776710778627</v>
      </c>
      <c r="AO29" s="146">
        <v>3</v>
      </c>
      <c r="AP29" s="145">
        <v>9644646.5800000001</v>
      </c>
      <c r="AQ29" s="145">
        <v>7233484.8799999999</v>
      </c>
      <c r="AR29" s="190">
        <f t="shared" si="5"/>
        <v>0.1053422430845449</v>
      </c>
      <c r="AS29" s="211"/>
      <c r="AT29" s="211"/>
      <c r="AU29" s="72"/>
      <c r="AV29" s="72"/>
    </row>
    <row r="30" spans="1:48" s="72" customFormat="1" x14ac:dyDescent="0.25">
      <c r="A30" s="163" t="s">
        <v>36</v>
      </c>
      <c r="B30" s="172">
        <v>18261350.600381333</v>
      </c>
      <c r="C30" s="73">
        <v>34</v>
      </c>
      <c r="D30" s="95">
        <v>17356707.68</v>
      </c>
      <c r="E30" s="95">
        <v>13017530.760000002</v>
      </c>
      <c r="F30" s="190">
        <f t="shared" si="0"/>
        <v>0.9504613355179522</v>
      </c>
      <c r="G30" s="76">
        <v>12</v>
      </c>
      <c r="H30" s="95">
        <v>8876041.6500000004</v>
      </c>
      <c r="I30" s="95">
        <v>6657031.2400000002</v>
      </c>
      <c r="J30" s="190">
        <f t="shared" si="1"/>
        <v>0.4860561436137506</v>
      </c>
      <c r="K30" s="76">
        <v>22</v>
      </c>
      <c r="L30" s="95">
        <v>8480666.0300000012</v>
      </c>
      <c r="M30" s="75">
        <v>6360499.5200000005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0.4646538640916742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0.4646538640916742</v>
      </c>
      <c r="AB30" s="76">
        <v>8</v>
      </c>
      <c r="AC30" s="98">
        <v>10</v>
      </c>
      <c r="AD30" s="95">
        <v>2983132.4299999997</v>
      </c>
      <c r="AE30" s="95">
        <v>2237349.3200000003</v>
      </c>
      <c r="AF30" s="190">
        <f t="shared" si="3"/>
        <v>0.16335771078934905</v>
      </c>
      <c r="AG30" s="98">
        <v>0</v>
      </c>
      <c r="AH30" s="75">
        <v>0</v>
      </c>
      <c r="AI30" s="76">
        <v>11</v>
      </c>
      <c r="AJ30" s="95">
        <v>3787645.75</v>
      </c>
      <c r="AK30" s="95">
        <v>2840734.27</v>
      </c>
      <c r="AL30" s="95">
        <v>3189611.44</v>
      </c>
      <c r="AM30" s="95">
        <v>2392208.5499999998</v>
      </c>
      <c r="AN30" s="190">
        <f t="shared" si="4"/>
        <v>0.20741323207062826</v>
      </c>
      <c r="AO30" s="76">
        <v>7</v>
      </c>
      <c r="AP30" s="95">
        <v>1377010.1600000001</v>
      </c>
      <c r="AQ30" s="95">
        <v>1032757.6</v>
      </c>
      <c r="AR30" s="190">
        <f t="shared" si="5"/>
        <v>7.5405712870506167E-2</v>
      </c>
      <c r="AS30" s="211"/>
      <c r="AT30" s="211"/>
    </row>
    <row r="31" spans="1:48" s="72" customFormat="1" ht="39" customHeight="1" x14ac:dyDescent="0.25">
      <c r="A31" s="163" t="s">
        <v>37</v>
      </c>
      <c r="B31" s="172">
        <v>543829779.07050443</v>
      </c>
      <c r="C31" s="76">
        <v>1299</v>
      </c>
      <c r="D31" s="101">
        <v>926239414.56999993</v>
      </c>
      <c r="E31" s="101">
        <v>694679560.82000005</v>
      </c>
      <c r="F31" s="190">
        <f t="shared" si="0"/>
        <v>1.7031789177729422</v>
      </c>
      <c r="G31" s="76">
        <v>786</v>
      </c>
      <c r="H31" s="101">
        <v>471521949.07999998</v>
      </c>
      <c r="I31" s="101">
        <v>353641461.68000001</v>
      </c>
      <c r="J31" s="190">
        <f t="shared" si="1"/>
        <v>0.86703959074456982</v>
      </c>
      <c r="K31" s="76">
        <v>401</v>
      </c>
      <c r="L31" s="101">
        <v>385230855.63999999</v>
      </c>
      <c r="M31" s="101">
        <v>288923141.75</v>
      </c>
      <c r="N31" s="97">
        <v>659</v>
      </c>
      <c r="O31" s="101">
        <v>401425393.79000002</v>
      </c>
      <c r="P31" s="101">
        <v>301069043.89000005</v>
      </c>
      <c r="Q31" s="190">
        <f t="shared" si="8"/>
        <v>0.73814529700102638</v>
      </c>
      <c r="R31" s="76">
        <v>26</v>
      </c>
      <c r="S31" s="101">
        <v>29726828.530000001</v>
      </c>
      <c r="T31" s="75">
        <v>22295121.32</v>
      </c>
      <c r="U31" s="97">
        <v>80</v>
      </c>
      <c r="V31" s="101">
        <v>2216851.94</v>
      </c>
      <c r="W31" s="101">
        <v>1662638.99</v>
      </c>
      <c r="X31" s="97">
        <v>633</v>
      </c>
      <c r="Y31" s="101">
        <v>369481713.32000005</v>
      </c>
      <c r="Z31" s="101">
        <v>277111283.58000004</v>
      </c>
      <c r="AA31" s="190">
        <f t="shared" si="2"/>
        <v>0.67940691653830687</v>
      </c>
      <c r="AB31" s="97">
        <v>450</v>
      </c>
      <c r="AC31" s="98">
        <v>546</v>
      </c>
      <c r="AD31" s="101">
        <v>182360170.00999999</v>
      </c>
      <c r="AE31" s="101">
        <v>136770127.53</v>
      </c>
      <c r="AF31" s="190">
        <f t="shared" si="3"/>
        <v>0.33532582625703922</v>
      </c>
      <c r="AG31" s="97">
        <v>16</v>
      </c>
      <c r="AH31" s="75">
        <v>5350561.7700000005</v>
      </c>
      <c r="AI31" s="97">
        <v>486</v>
      </c>
      <c r="AJ31" s="101">
        <v>228707439.92999998</v>
      </c>
      <c r="AK31" s="101">
        <v>171530578.60000002</v>
      </c>
      <c r="AL31" s="101">
        <v>151549017.17000002</v>
      </c>
      <c r="AM31" s="101">
        <v>113661762.43000001</v>
      </c>
      <c r="AN31" s="190">
        <f t="shared" si="4"/>
        <v>0.4205496806756317</v>
      </c>
      <c r="AO31" s="97">
        <v>362</v>
      </c>
      <c r="AP31" s="101">
        <v>133681352.91</v>
      </c>
      <c r="AQ31" s="101">
        <v>100261063.01000002</v>
      </c>
      <c r="AR31" s="190">
        <f t="shared" si="5"/>
        <v>0.24581469800804889</v>
      </c>
      <c r="AS31" s="211"/>
      <c r="AT31" s="211"/>
    </row>
    <row r="32" spans="1:48" s="131" customFormat="1" ht="35.25" customHeight="1" outlineLevel="1" x14ac:dyDescent="0.25">
      <c r="A32" s="164" t="s">
        <v>38</v>
      </c>
      <c r="B32" s="173">
        <v>314612993.00491405</v>
      </c>
      <c r="C32" s="73">
        <v>931</v>
      </c>
      <c r="D32" s="74">
        <v>557824027.82999992</v>
      </c>
      <c r="E32" s="74">
        <v>418368020.81999999</v>
      </c>
      <c r="F32" s="190">
        <f t="shared" si="0"/>
        <v>1.7730482854574512</v>
      </c>
      <c r="G32" s="76">
        <v>565</v>
      </c>
      <c r="H32" s="74">
        <v>301148356.36000001</v>
      </c>
      <c r="I32" s="74">
        <v>225861267.16000003</v>
      </c>
      <c r="J32" s="190">
        <f t="shared" si="1"/>
        <v>0.9572025410765419</v>
      </c>
      <c r="K32" s="76">
        <v>282</v>
      </c>
      <c r="L32" s="74">
        <v>222748904.32999998</v>
      </c>
      <c r="M32" s="75">
        <v>167061678.28999999</v>
      </c>
      <c r="N32" s="76">
        <v>465</v>
      </c>
      <c r="O32" s="74">
        <v>255271382.09000003</v>
      </c>
      <c r="P32" s="74">
        <v>191453535.41000003</v>
      </c>
      <c r="Q32" s="190">
        <f t="shared" si="8"/>
        <v>0.8113821989736224</v>
      </c>
      <c r="R32" s="76">
        <v>18</v>
      </c>
      <c r="S32" s="74">
        <v>13592087.24</v>
      </c>
      <c r="T32" s="75">
        <v>10194065.360000001</v>
      </c>
      <c r="U32" s="76">
        <v>70</v>
      </c>
      <c r="V32" s="74">
        <v>1839081.43</v>
      </c>
      <c r="W32" s="75">
        <v>1379311.1199999999</v>
      </c>
      <c r="X32" s="76">
        <v>447</v>
      </c>
      <c r="Y32" s="74">
        <v>239840213.42000002</v>
      </c>
      <c r="Z32" s="74">
        <v>179880158.93000001</v>
      </c>
      <c r="AA32" s="190">
        <f t="shared" si="2"/>
        <v>0.76233410174593097</v>
      </c>
      <c r="AB32" s="76">
        <v>350</v>
      </c>
      <c r="AC32" s="77">
        <v>433</v>
      </c>
      <c r="AD32" s="74">
        <v>153706634.77000001</v>
      </c>
      <c r="AE32" s="74">
        <v>115279976.09999999</v>
      </c>
      <c r="AF32" s="190">
        <f t="shared" si="3"/>
        <v>0.48855780971385127</v>
      </c>
      <c r="AG32" s="77">
        <v>15</v>
      </c>
      <c r="AH32" s="75">
        <v>5313561.7700000005</v>
      </c>
      <c r="AI32" s="76">
        <v>375</v>
      </c>
      <c r="AJ32" s="74">
        <v>169941527.05999997</v>
      </c>
      <c r="AK32" s="74">
        <v>127456144.12</v>
      </c>
      <c r="AL32" s="74">
        <v>100196045.34000002</v>
      </c>
      <c r="AM32" s="74">
        <v>75147033.640000001</v>
      </c>
      <c r="AN32" s="190">
        <f t="shared" si="4"/>
        <v>0.54016054911421152</v>
      </c>
      <c r="AO32" s="76">
        <v>294</v>
      </c>
      <c r="AP32" s="74">
        <v>115223162.95999999</v>
      </c>
      <c r="AQ32" s="74">
        <v>86417420.659999996</v>
      </c>
      <c r="AR32" s="190">
        <f t="shared" si="5"/>
        <v>0.36623777632159105</v>
      </c>
      <c r="AS32" s="211"/>
      <c r="AT32" s="211"/>
      <c r="AU32" s="72"/>
      <c r="AV32" s="72"/>
    </row>
    <row r="33" spans="1:48" s="131" customFormat="1" outlineLevel="1" x14ac:dyDescent="0.25">
      <c r="A33" s="164" t="s">
        <v>39</v>
      </c>
      <c r="B33" s="173">
        <v>47657822.213968836</v>
      </c>
      <c r="C33" s="73">
        <v>252</v>
      </c>
      <c r="D33" s="74">
        <v>55498902.409999996</v>
      </c>
      <c r="E33" s="74">
        <v>41624176.799999997</v>
      </c>
      <c r="F33" s="190">
        <f t="shared" si="0"/>
        <v>1.1645287138977343</v>
      </c>
      <c r="G33" s="76">
        <v>172</v>
      </c>
      <c r="H33" s="74">
        <v>32583546.600000001</v>
      </c>
      <c r="I33" s="74">
        <v>24437659.960000001</v>
      </c>
      <c r="J33" s="190">
        <f t="shared" si="1"/>
        <v>0.68369776641723123</v>
      </c>
      <c r="K33" s="76">
        <v>68</v>
      </c>
      <c r="L33" s="74">
        <v>19200471.939999998</v>
      </c>
      <c r="M33" s="75">
        <v>14400353.939999999</v>
      </c>
      <c r="N33" s="76">
        <v>144</v>
      </c>
      <c r="O33" s="74">
        <v>23323491.870000001</v>
      </c>
      <c r="P33" s="74">
        <v>17492618.720000003</v>
      </c>
      <c r="Q33" s="190">
        <f t="shared" si="8"/>
        <v>0.4893948314567283</v>
      </c>
      <c r="R33" s="76">
        <v>2</v>
      </c>
      <c r="S33" s="74">
        <v>137700</v>
      </c>
      <c r="T33" s="75">
        <v>103275</v>
      </c>
      <c r="U33" s="76">
        <v>6</v>
      </c>
      <c r="V33" s="74">
        <v>84699.59</v>
      </c>
      <c r="W33" s="75">
        <v>63524.69</v>
      </c>
      <c r="X33" s="76">
        <v>142</v>
      </c>
      <c r="Y33" s="74">
        <v>23101092.280000001</v>
      </c>
      <c r="Z33" s="74">
        <v>17325819.030000001</v>
      </c>
      <c r="AA33" s="190">
        <f t="shared" si="2"/>
        <v>0.48472823991585817</v>
      </c>
      <c r="AB33" s="76">
        <v>69</v>
      </c>
      <c r="AC33" s="77">
        <v>73</v>
      </c>
      <c r="AD33" s="74">
        <v>8681893.2800000012</v>
      </c>
      <c r="AE33" s="74">
        <v>6511419.96</v>
      </c>
      <c r="AF33" s="190">
        <f t="shared" si="3"/>
        <v>0.18217142279437348</v>
      </c>
      <c r="AG33" s="77">
        <v>0</v>
      </c>
      <c r="AH33" s="75">
        <v>0</v>
      </c>
      <c r="AI33" s="76">
        <v>71</v>
      </c>
      <c r="AJ33" s="74">
        <v>10086225.33</v>
      </c>
      <c r="AK33" s="74">
        <v>7564668.9300000006</v>
      </c>
      <c r="AL33" s="74">
        <v>7739025.4100000001</v>
      </c>
      <c r="AM33" s="74">
        <v>5804269.0199999996</v>
      </c>
      <c r="AN33" s="190">
        <f t="shared" si="4"/>
        <v>0.21163840187065153</v>
      </c>
      <c r="AO33" s="76">
        <v>48</v>
      </c>
      <c r="AP33" s="74">
        <v>6497592.9500000002</v>
      </c>
      <c r="AQ33" s="74">
        <v>4873194.68</v>
      </c>
      <c r="AR33" s="190">
        <f t="shared" si="5"/>
        <v>0.13633843612970445</v>
      </c>
      <c r="AS33" s="211"/>
      <c r="AT33" s="211"/>
      <c r="AU33" s="72"/>
      <c r="AV33" s="72"/>
    </row>
    <row r="34" spans="1:48" s="131" customFormat="1" outlineLevel="1" x14ac:dyDescent="0.25">
      <c r="A34" s="164" t="s">
        <v>40</v>
      </c>
      <c r="B34" s="173">
        <v>181558963.85162151</v>
      </c>
      <c r="C34" s="73">
        <v>116</v>
      </c>
      <c r="D34" s="74">
        <v>312916484.32999998</v>
      </c>
      <c r="E34" s="74">
        <v>234687363.19999999</v>
      </c>
      <c r="F34" s="190">
        <f t="shared" si="0"/>
        <v>1.7234978526630609</v>
      </c>
      <c r="G34" s="76">
        <v>49</v>
      </c>
      <c r="H34" s="74">
        <v>137790046.12</v>
      </c>
      <c r="I34" s="74">
        <v>103342534.56</v>
      </c>
      <c r="J34" s="190">
        <f t="shared" si="1"/>
        <v>0.75892725534944383</v>
      </c>
      <c r="K34" s="76">
        <v>51</v>
      </c>
      <c r="L34" s="74">
        <v>143281479.37</v>
      </c>
      <c r="M34" s="75">
        <v>107461109.52000001</v>
      </c>
      <c r="N34" s="76">
        <v>50</v>
      </c>
      <c r="O34" s="74">
        <v>122830519.83</v>
      </c>
      <c r="P34" s="74">
        <v>92122889.76000002</v>
      </c>
      <c r="Q34" s="190">
        <f t="shared" si="8"/>
        <v>0.67653239049316705</v>
      </c>
      <c r="R34" s="76">
        <v>6</v>
      </c>
      <c r="S34" s="74">
        <v>15997041.289999999</v>
      </c>
      <c r="T34" s="75">
        <v>11997780.960000001</v>
      </c>
      <c r="U34" s="76">
        <v>4</v>
      </c>
      <c r="V34" s="74">
        <v>293070.92</v>
      </c>
      <c r="W34" s="75">
        <v>219803.18</v>
      </c>
      <c r="X34" s="76">
        <v>44</v>
      </c>
      <c r="Y34" s="74">
        <v>106540407.62</v>
      </c>
      <c r="Z34" s="74">
        <v>79905305.620000005</v>
      </c>
      <c r="AA34" s="190">
        <f t="shared" si="2"/>
        <v>0.58680885459926846</v>
      </c>
      <c r="AB34" s="76">
        <v>31</v>
      </c>
      <c r="AC34" s="77">
        <v>40</v>
      </c>
      <c r="AD34" s="74">
        <v>19971641.960000001</v>
      </c>
      <c r="AE34" s="74">
        <v>14978731.469999999</v>
      </c>
      <c r="AF34" s="190">
        <f t="shared" si="3"/>
        <v>0.11000085887426501</v>
      </c>
      <c r="AG34" s="77">
        <v>1</v>
      </c>
      <c r="AH34" s="75">
        <v>37000</v>
      </c>
      <c r="AI34" s="76">
        <v>40</v>
      </c>
      <c r="AJ34" s="74">
        <v>48679687.539999999</v>
      </c>
      <c r="AK34" s="74">
        <v>36509765.549999997</v>
      </c>
      <c r="AL34" s="74">
        <v>43613946.420000002</v>
      </c>
      <c r="AM34" s="74">
        <v>32710459.77</v>
      </c>
      <c r="AN34" s="190">
        <f t="shared" si="4"/>
        <v>0.268120540607311</v>
      </c>
      <c r="AO34" s="76">
        <v>20</v>
      </c>
      <c r="AP34" s="74">
        <v>11960597</v>
      </c>
      <c r="AQ34" s="74">
        <v>8970447.6699999999</v>
      </c>
      <c r="AR34" s="190">
        <f t="shared" si="5"/>
        <v>6.587720455253733E-2</v>
      </c>
      <c r="AS34" s="211"/>
      <c r="AT34" s="211"/>
      <c r="AU34" s="72"/>
      <c r="AV34" s="72"/>
    </row>
    <row r="35" spans="1:48" s="72" customFormat="1" x14ac:dyDescent="0.25">
      <c r="A35" s="163" t="s">
        <v>41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8" x14ac:dyDescent="0.2">
      <c r="A36" s="163" t="s">
        <v>42</v>
      </c>
      <c r="B36" s="172">
        <v>219120136.20230129</v>
      </c>
      <c r="C36" s="73">
        <v>967</v>
      </c>
      <c r="D36" s="74">
        <v>221662935.52000001</v>
      </c>
      <c r="E36" s="74">
        <v>166247201.62000003</v>
      </c>
      <c r="F36" s="190">
        <f t="shared" si="0"/>
        <v>1.0116045898919628</v>
      </c>
      <c r="G36" s="76">
        <v>905</v>
      </c>
      <c r="H36" s="74">
        <v>216313439.21999997</v>
      </c>
      <c r="I36" s="74">
        <v>162235079.39000005</v>
      </c>
      <c r="J36" s="190">
        <f t="shared" si="1"/>
        <v>0.98719105860855227</v>
      </c>
      <c r="K36" s="76">
        <v>55</v>
      </c>
      <c r="L36" s="74">
        <v>4388073.3499999996</v>
      </c>
      <c r="M36" s="75">
        <v>3291055.02</v>
      </c>
      <c r="N36" s="76">
        <v>912</v>
      </c>
      <c r="O36" s="74">
        <v>210198815.06</v>
      </c>
      <c r="P36" s="74">
        <v>157649107.98999998</v>
      </c>
      <c r="Q36" s="190">
        <f t="shared" si="8"/>
        <v>0.95928570830174764</v>
      </c>
      <c r="R36" s="76">
        <v>7</v>
      </c>
      <c r="S36" s="74">
        <v>796156.07</v>
      </c>
      <c r="T36" s="75">
        <v>597117.03</v>
      </c>
      <c r="U36" s="76">
        <v>3</v>
      </c>
      <c r="V36" s="74">
        <v>4012.0999999999995</v>
      </c>
      <c r="W36" s="75">
        <v>3009.07</v>
      </c>
      <c r="X36" s="76">
        <v>905</v>
      </c>
      <c r="Y36" s="74">
        <v>209398646.88999999</v>
      </c>
      <c r="Z36" s="74">
        <v>157048981.88999996</v>
      </c>
      <c r="AA36" s="190">
        <f t="shared" si="2"/>
        <v>0.95563397558622365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157646523.12000003</v>
      </c>
      <c r="AL36" s="74">
        <v>0</v>
      </c>
      <c r="AM36" s="74">
        <v>0</v>
      </c>
      <c r="AN36" s="190">
        <f t="shared" si="4"/>
        <v>0.95926997971532135</v>
      </c>
      <c r="AO36" s="76">
        <v>912</v>
      </c>
      <c r="AP36" s="74">
        <v>210195368.61000001</v>
      </c>
      <c r="AQ36" s="74">
        <v>157646523.12000003</v>
      </c>
      <c r="AR36" s="190">
        <f t="shared" si="5"/>
        <v>0.95926997971532135</v>
      </c>
      <c r="AS36" s="211"/>
      <c r="AT36" s="211"/>
      <c r="AU36" s="72"/>
      <c r="AV36" s="72"/>
    </row>
    <row r="37" spans="1:48" x14ac:dyDescent="0.2">
      <c r="A37" s="163" t="s">
        <v>43</v>
      </c>
      <c r="B37" s="172">
        <v>8500666.4764959998</v>
      </c>
      <c r="C37" s="73">
        <v>24</v>
      </c>
      <c r="D37" s="74">
        <v>12327574.620000001</v>
      </c>
      <c r="E37" s="74">
        <v>9245680.9799999986</v>
      </c>
      <c r="F37" s="190">
        <f t="shared" si="0"/>
        <v>1.4501891885871829</v>
      </c>
      <c r="G37" s="76">
        <v>11</v>
      </c>
      <c r="H37" s="74">
        <v>7747782.1900000004</v>
      </c>
      <c r="I37" s="74">
        <v>5810836.6499999994</v>
      </c>
      <c r="J37" s="190">
        <f t="shared" si="1"/>
        <v>0.91143232256227269</v>
      </c>
      <c r="K37" s="76">
        <v>12</v>
      </c>
      <c r="L37" s="74">
        <v>4504822.43</v>
      </c>
      <c r="M37" s="75">
        <v>3378616.83</v>
      </c>
      <c r="N37" s="76">
        <v>12</v>
      </c>
      <c r="O37" s="74">
        <v>7583029.4099999992</v>
      </c>
      <c r="P37" s="74">
        <v>5687272.0300000003</v>
      </c>
      <c r="Q37" s="190">
        <f t="shared" si="8"/>
        <v>0.89205116221966474</v>
      </c>
      <c r="R37" s="76">
        <v>1</v>
      </c>
      <c r="S37" s="74">
        <v>74970</v>
      </c>
      <c r="T37" s="75">
        <v>56227.5</v>
      </c>
      <c r="U37" s="76">
        <v>1</v>
      </c>
      <c r="V37" s="74">
        <v>47919.14</v>
      </c>
      <c r="W37" s="75">
        <v>35939.360000000001</v>
      </c>
      <c r="X37" s="76">
        <v>11</v>
      </c>
      <c r="Y37" s="74">
        <v>7460140.2699999986</v>
      </c>
      <c r="Z37" s="74">
        <v>5595105.1699999999</v>
      </c>
      <c r="AA37" s="190">
        <f t="shared" si="2"/>
        <v>0.87759474985014241</v>
      </c>
      <c r="AB37" s="76">
        <v>8</v>
      </c>
      <c r="AC37" s="77">
        <v>12</v>
      </c>
      <c r="AD37" s="74">
        <v>3383161.12</v>
      </c>
      <c r="AE37" s="74">
        <v>2537370.8299999996</v>
      </c>
      <c r="AF37" s="190">
        <f t="shared" si="3"/>
        <v>0.39798774947285653</v>
      </c>
      <c r="AG37" s="77">
        <v>0</v>
      </c>
      <c r="AH37" s="75">
        <v>0</v>
      </c>
      <c r="AI37" s="76">
        <v>11</v>
      </c>
      <c r="AJ37" s="74">
        <v>4512225.84</v>
      </c>
      <c r="AK37" s="74">
        <v>3384169.31</v>
      </c>
      <c r="AL37" s="74">
        <v>3716927.39</v>
      </c>
      <c r="AM37" s="74">
        <v>2787695.4899999998</v>
      </c>
      <c r="AN37" s="190">
        <f t="shared" si="4"/>
        <v>0.53080847866177583</v>
      </c>
      <c r="AO37" s="76">
        <v>6</v>
      </c>
      <c r="AP37" s="74">
        <v>2782547.08</v>
      </c>
      <c r="AQ37" s="74">
        <v>2086910.26</v>
      </c>
      <c r="AR37" s="190">
        <f t="shared" si="5"/>
        <v>0.32733281416152848</v>
      </c>
      <c r="AS37" s="211"/>
      <c r="AT37" s="211"/>
      <c r="AU37" s="72"/>
      <c r="AV37" s="72"/>
    </row>
    <row r="38" spans="1:48" x14ac:dyDescent="0.2">
      <c r="A38" s="165" t="s">
        <v>44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  <c r="AU38" s="72"/>
      <c r="AV38" s="72"/>
    </row>
    <row r="39" spans="1:48" ht="13.5" thickBot="1" x14ac:dyDescent="0.25">
      <c r="A39" s="165" t="s">
        <v>224</v>
      </c>
      <c r="B39" s="174">
        <v>63551168.578869335</v>
      </c>
      <c r="C39" s="99">
        <v>754</v>
      </c>
      <c r="D39" s="95">
        <v>64325083.629999995</v>
      </c>
      <c r="E39" s="95">
        <v>48243812.649999999</v>
      </c>
      <c r="F39" s="190">
        <f t="shared" si="0"/>
        <v>1.0121778256550893</v>
      </c>
      <c r="G39" s="97">
        <v>712</v>
      </c>
      <c r="H39" s="95">
        <v>59467566.639999993</v>
      </c>
      <c r="I39" s="95">
        <v>44600674.899999999</v>
      </c>
      <c r="J39" s="190">
        <v>0</v>
      </c>
      <c r="K39" s="97">
        <v>42</v>
      </c>
      <c r="L39" s="95">
        <v>4857516.99</v>
      </c>
      <c r="M39" s="100">
        <v>3643137.75</v>
      </c>
      <c r="N39" s="97">
        <v>712</v>
      </c>
      <c r="O39" s="95">
        <v>58161211.159999996</v>
      </c>
      <c r="P39" s="95">
        <v>43620907.410000004</v>
      </c>
      <c r="Q39" s="190">
        <f t="shared" si="8"/>
        <v>0.9151871233936445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712</v>
      </c>
      <c r="Y39" s="95">
        <v>58161211.159999996</v>
      </c>
      <c r="Z39" s="95">
        <v>43620907.410000004</v>
      </c>
      <c r="AA39" s="190">
        <f t="shared" si="2"/>
        <v>0.9151871233936445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711</v>
      </c>
      <c r="AJ39" s="95">
        <v>58069635.959999993</v>
      </c>
      <c r="AK39" s="95">
        <v>43552223.319999993</v>
      </c>
      <c r="AL39" s="95">
        <v>0</v>
      </c>
      <c r="AM39" s="95">
        <v>0</v>
      </c>
      <c r="AN39" s="190">
        <f t="shared" si="4"/>
        <v>0.9137461553981252</v>
      </c>
      <c r="AO39" s="97">
        <v>711</v>
      </c>
      <c r="AP39" s="95">
        <v>58069635.959999993</v>
      </c>
      <c r="AQ39" s="95">
        <v>43552223.319999993</v>
      </c>
      <c r="AR39" s="190">
        <f t="shared" si="5"/>
        <v>0.9137461553981252</v>
      </c>
      <c r="AS39" s="211"/>
      <c r="AT39" s="211"/>
      <c r="AU39" s="72"/>
      <c r="AV39" s="72"/>
    </row>
    <row r="40" spans="1:48" s="80" customFormat="1" ht="26.25" thickBot="1" x14ac:dyDescent="0.25">
      <c r="A40" s="161" t="s">
        <v>181</v>
      </c>
      <c r="B40" s="132">
        <f>B41+B44</f>
        <v>133706821.77612858</v>
      </c>
      <c r="C40" s="142">
        <v>64</v>
      </c>
      <c r="D40" s="143">
        <v>126222214.53</v>
      </c>
      <c r="E40" s="143">
        <v>99883024.260000005</v>
      </c>
      <c r="F40" s="191">
        <f t="shared" si="0"/>
        <v>0.94402224847838812</v>
      </c>
      <c r="G40" s="142">
        <v>64</v>
      </c>
      <c r="H40" s="143">
        <v>126222214.53</v>
      </c>
      <c r="I40" s="143">
        <v>99883024.25999999</v>
      </c>
      <c r="J40" s="191">
        <f t="shared" si="1"/>
        <v>0.94402224847838812</v>
      </c>
      <c r="K40" s="142">
        <v>4</v>
      </c>
      <c r="L40" s="143">
        <v>1559500</v>
      </c>
      <c r="M40" s="143">
        <v>1403550</v>
      </c>
      <c r="N40" s="142">
        <v>56</v>
      </c>
      <c r="O40" s="143">
        <v>117597842.22999999</v>
      </c>
      <c r="P40" s="143">
        <v>92249707.950000018</v>
      </c>
      <c r="Q40" s="191">
        <f t="shared" ref="Q40" si="9">O40/B40</f>
        <v>0.87952013717669109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1094932.24</v>
      </c>
      <c r="X40" s="142">
        <v>55</v>
      </c>
      <c r="Y40" s="143">
        <v>115343053.36999999</v>
      </c>
      <c r="Z40" s="143">
        <v>90482775.710000008</v>
      </c>
      <c r="AA40" s="191">
        <f t="shared" si="2"/>
        <v>0.86265645864445206</v>
      </c>
      <c r="AB40" s="142">
        <v>49</v>
      </c>
      <c r="AC40" s="142">
        <v>121</v>
      </c>
      <c r="AD40" s="143">
        <v>49459859.529999994</v>
      </c>
      <c r="AE40" s="143">
        <v>41953355.140000001</v>
      </c>
      <c r="AF40" s="191">
        <f t="shared" si="3"/>
        <v>0.36991276041855881</v>
      </c>
      <c r="AG40" s="142">
        <v>1</v>
      </c>
      <c r="AH40" s="143">
        <v>139922.82999999999</v>
      </c>
      <c r="AI40" s="142">
        <v>49</v>
      </c>
      <c r="AJ40" s="143">
        <v>56675491.080000006</v>
      </c>
      <c r="AK40" s="143">
        <v>47618095</v>
      </c>
      <c r="AL40" s="143">
        <v>5550000</v>
      </c>
      <c r="AM40" s="143">
        <v>4440000</v>
      </c>
      <c r="AN40" s="191">
        <f t="shared" si="4"/>
        <v>0.42387882927091308</v>
      </c>
      <c r="AO40" s="142">
        <v>48</v>
      </c>
      <c r="AP40" s="143">
        <v>52971485.609999999</v>
      </c>
      <c r="AQ40" s="143">
        <v>44654890.620000005</v>
      </c>
      <c r="AR40" s="191">
        <f t="shared" si="5"/>
        <v>0.39617638731023441</v>
      </c>
      <c r="AS40" s="211"/>
      <c r="AT40" s="211"/>
      <c r="AU40" s="72"/>
      <c r="AV40" s="72"/>
    </row>
    <row r="41" spans="1:48" s="79" customFormat="1" x14ac:dyDescent="0.2">
      <c r="A41" s="166" t="s">
        <v>46</v>
      </c>
      <c r="B41" s="171">
        <v>92675168.83902812</v>
      </c>
      <c r="C41" s="144">
        <v>60</v>
      </c>
      <c r="D41" s="149">
        <v>83406526.349999994</v>
      </c>
      <c r="E41" s="149">
        <v>65630473.719999999</v>
      </c>
      <c r="F41" s="190">
        <f t="shared" si="0"/>
        <v>0.89998785429646999</v>
      </c>
      <c r="G41" s="152">
        <v>60</v>
      </c>
      <c r="H41" s="212">
        <v>83406526.349999994</v>
      </c>
      <c r="I41" s="212">
        <v>65630473.719999991</v>
      </c>
      <c r="J41" s="190">
        <f t="shared" si="1"/>
        <v>0.89998785429646999</v>
      </c>
      <c r="K41" s="146">
        <v>4</v>
      </c>
      <c r="L41" s="145">
        <v>1559500</v>
      </c>
      <c r="M41" s="147">
        <v>1403550</v>
      </c>
      <c r="N41" s="146">
        <v>52</v>
      </c>
      <c r="O41" s="150">
        <v>76064001.989999995</v>
      </c>
      <c r="P41" s="150">
        <v>59022635.770000003</v>
      </c>
      <c r="Q41" s="190">
        <f t="shared" si="8"/>
        <v>0.82075924913737308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51</v>
      </c>
      <c r="Y41" s="150">
        <v>74512990.489999995</v>
      </c>
      <c r="Z41" s="150">
        <v>57818725.419999994</v>
      </c>
      <c r="AA41" s="190">
        <f t="shared" si="2"/>
        <v>0.80402325049361523</v>
      </c>
      <c r="AB41" s="146">
        <v>47</v>
      </c>
      <c r="AC41" s="146">
        <v>116</v>
      </c>
      <c r="AD41" s="150">
        <v>23880275.119999997</v>
      </c>
      <c r="AE41" s="150">
        <v>21489687.610000003</v>
      </c>
      <c r="AF41" s="190">
        <f t="shared" si="3"/>
        <v>0.25767716875141361</v>
      </c>
      <c r="AG41" s="148">
        <v>1</v>
      </c>
      <c r="AH41" s="147">
        <v>139922.82999999999</v>
      </c>
      <c r="AI41" s="146">
        <v>45</v>
      </c>
      <c r="AJ41" s="150">
        <v>22802622.73</v>
      </c>
      <c r="AK41" s="150">
        <v>20519800.34</v>
      </c>
      <c r="AL41" s="150">
        <v>0</v>
      </c>
      <c r="AM41" s="150">
        <v>0</v>
      </c>
      <c r="AN41" s="190">
        <f t="shared" si="4"/>
        <v>0.24604889330827068</v>
      </c>
      <c r="AO41" s="146">
        <v>45</v>
      </c>
      <c r="AP41" s="150">
        <v>22802622.73</v>
      </c>
      <c r="AQ41" s="150">
        <v>20519800.34</v>
      </c>
      <c r="AR41" s="190">
        <f t="shared" si="5"/>
        <v>0.24604889330827068</v>
      </c>
      <c r="AS41" s="211"/>
      <c r="AT41" s="211"/>
      <c r="AU41" s="72"/>
      <c r="AV41" s="72"/>
    </row>
    <row r="42" spans="1:48" s="129" customFormat="1" ht="37.5" customHeight="1" outlineLevel="1" x14ac:dyDescent="0.2">
      <c r="A42" s="167" t="s">
        <v>47</v>
      </c>
      <c r="B42" s="173">
        <v>40472575.146859571</v>
      </c>
      <c r="C42" s="185">
        <v>56</v>
      </c>
      <c r="D42" s="186">
        <v>36229526.350000001</v>
      </c>
      <c r="E42" s="186">
        <v>32606573.719999999</v>
      </c>
      <c r="F42" s="190">
        <f t="shared" si="0"/>
        <v>0.8951623715203898</v>
      </c>
      <c r="G42" s="114">
        <v>56</v>
      </c>
      <c r="H42" s="113">
        <v>36229526.349999994</v>
      </c>
      <c r="I42" s="113">
        <v>32606573.719999995</v>
      </c>
      <c r="J42" s="190">
        <f t="shared" si="1"/>
        <v>0.89516237152038958</v>
      </c>
      <c r="K42" s="187">
        <v>4</v>
      </c>
      <c r="L42" s="186">
        <v>1559500</v>
      </c>
      <c r="M42" s="188">
        <v>1403550</v>
      </c>
      <c r="N42" s="187">
        <v>48</v>
      </c>
      <c r="O42" s="186">
        <v>28889171.989999998</v>
      </c>
      <c r="P42" s="186">
        <v>26000254.77</v>
      </c>
      <c r="Q42" s="190">
        <f t="shared" si="8"/>
        <v>0.71379624066845726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48</v>
      </c>
      <c r="Y42" s="186">
        <v>28298160.489999998</v>
      </c>
      <c r="Z42" s="186">
        <v>25468344.419999998</v>
      </c>
      <c r="AA42" s="190">
        <f t="shared" si="2"/>
        <v>0.69919347576270463</v>
      </c>
      <c r="AB42" s="187">
        <v>46</v>
      </c>
      <c r="AC42" s="189">
        <v>115</v>
      </c>
      <c r="AD42" s="186">
        <v>23867475.119999997</v>
      </c>
      <c r="AE42" s="186">
        <v>21480727.610000003</v>
      </c>
      <c r="AF42" s="190">
        <f t="shared" si="3"/>
        <v>0.58971970608230417</v>
      </c>
      <c r="AG42" s="189">
        <v>1</v>
      </c>
      <c r="AH42" s="188">
        <v>139922.82999999999</v>
      </c>
      <c r="AI42" s="187">
        <v>44</v>
      </c>
      <c r="AJ42" s="186">
        <v>22789822.73</v>
      </c>
      <c r="AK42" s="186">
        <v>20510840.34</v>
      </c>
      <c r="AL42" s="186">
        <v>0</v>
      </c>
      <c r="AM42" s="186">
        <v>0</v>
      </c>
      <c r="AN42" s="190">
        <f t="shared" si="4"/>
        <v>0.56309297462057717</v>
      </c>
      <c r="AO42" s="187">
        <v>44</v>
      </c>
      <c r="AP42" s="186">
        <v>22789822.73</v>
      </c>
      <c r="AQ42" s="186">
        <v>20510840.34</v>
      </c>
      <c r="AR42" s="190">
        <f t="shared" si="5"/>
        <v>0.56309297462057717</v>
      </c>
      <c r="AS42" s="211"/>
      <c r="AT42" s="211"/>
      <c r="AU42" s="72"/>
      <c r="AV42" s="72"/>
    </row>
    <row r="43" spans="1:48" s="129" customFormat="1" outlineLevel="1" x14ac:dyDescent="0.2">
      <c r="A43" s="167" t="s">
        <v>48</v>
      </c>
      <c r="B43" s="173">
        <v>52202593.692168549</v>
      </c>
      <c r="C43" s="122">
        <v>4</v>
      </c>
      <c r="D43" s="123">
        <v>47177000</v>
      </c>
      <c r="E43" s="123">
        <v>33023900</v>
      </c>
      <c r="F43" s="190">
        <f t="shared" si="0"/>
        <v>0.90372904224254114</v>
      </c>
      <c r="G43" s="119">
        <v>4</v>
      </c>
      <c r="H43" s="118">
        <v>47177000</v>
      </c>
      <c r="I43" s="118">
        <v>33023900</v>
      </c>
      <c r="J43" s="190">
        <f t="shared" si="1"/>
        <v>0.90372904224254114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0.90368747342676925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0.8852975825784144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2.4519854464473211E-4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2.4519854464473211E-4</v>
      </c>
      <c r="AO43" s="124">
        <v>1</v>
      </c>
      <c r="AP43" s="123">
        <v>12800</v>
      </c>
      <c r="AQ43" s="123">
        <v>8960</v>
      </c>
      <c r="AR43" s="190">
        <f t="shared" si="5"/>
        <v>2.4519854464473211E-4</v>
      </c>
      <c r="AS43" s="211"/>
      <c r="AT43" s="211"/>
      <c r="AU43" s="72"/>
      <c r="AV43" s="72"/>
    </row>
    <row r="44" spans="1:48" s="79" customFormat="1" ht="13.5" thickBot="1" x14ac:dyDescent="0.25">
      <c r="A44" s="168" t="s">
        <v>49</v>
      </c>
      <c r="B44" s="174">
        <v>41031652.937100455</v>
      </c>
      <c r="C44" s="122">
        <v>4</v>
      </c>
      <c r="D44" s="123">
        <v>42815688.18</v>
      </c>
      <c r="E44" s="123">
        <v>34252550.539999999</v>
      </c>
      <c r="F44" s="190">
        <f t="shared" si="0"/>
        <v>1.0434794875467091</v>
      </c>
      <c r="G44" s="119">
        <v>4</v>
      </c>
      <c r="H44" s="118">
        <v>42815688.18</v>
      </c>
      <c r="I44" s="118">
        <v>34252550.539999999</v>
      </c>
      <c r="J44" s="190">
        <f t="shared" si="1"/>
        <v>1.0434794875467091</v>
      </c>
      <c r="K44" s="124">
        <v>0</v>
      </c>
      <c r="L44" s="123">
        <v>0</v>
      </c>
      <c r="M44" s="125">
        <v>0</v>
      </c>
      <c r="N44" s="124">
        <v>4</v>
      </c>
      <c r="O44" s="123">
        <v>41533840.239999995</v>
      </c>
      <c r="P44" s="123">
        <v>33227072.18</v>
      </c>
      <c r="Q44" s="190">
        <f t="shared" si="8"/>
        <v>1.0122390219977091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563021.89</v>
      </c>
      <c r="X44" s="124">
        <v>4</v>
      </c>
      <c r="Y44" s="123">
        <v>40830062.879999995</v>
      </c>
      <c r="Z44" s="123">
        <v>32664050.289999999</v>
      </c>
      <c r="AA44" s="190">
        <f t="shared" si="2"/>
        <v>0.99508696231639782</v>
      </c>
      <c r="AB44" s="124">
        <v>2</v>
      </c>
      <c r="AC44" s="126">
        <v>5</v>
      </c>
      <c r="AD44" s="123">
        <v>25579584.41</v>
      </c>
      <c r="AE44" s="123">
        <v>20463667.530000001</v>
      </c>
      <c r="AF44" s="190">
        <f t="shared" si="3"/>
        <v>0.62341101513049624</v>
      </c>
      <c r="AG44" s="126">
        <v>0</v>
      </c>
      <c r="AH44" s="125">
        <v>0</v>
      </c>
      <c r="AI44" s="124">
        <v>4</v>
      </c>
      <c r="AJ44" s="123">
        <v>33872868.350000001</v>
      </c>
      <c r="AK44" s="123">
        <v>27098294.66</v>
      </c>
      <c r="AL44" s="123">
        <v>5550000</v>
      </c>
      <c r="AM44" s="123">
        <v>4440000</v>
      </c>
      <c r="AN44" s="190">
        <f t="shared" si="4"/>
        <v>0.82553019255464744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0.73525828769919188</v>
      </c>
      <c r="AS44" s="211"/>
      <c r="AT44" s="211"/>
      <c r="AU44" s="72"/>
      <c r="AV44" s="72"/>
    </row>
    <row r="45" spans="1:48" s="80" customFormat="1" ht="26.25" thickBot="1" x14ac:dyDescent="0.25">
      <c r="A45" s="161" t="s">
        <v>182</v>
      </c>
      <c r="B45" s="132">
        <f>SUM(B46:B48)</f>
        <v>419326970.00902116</v>
      </c>
      <c r="C45" s="142">
        <v>3687</v>
      </c>
      <c r="D45" s="143">
        <v>516537849.87</v>
      </c>
      <c r="E45" s="143">
        <v>438677542.70450002</v>
      </c>
      <c r="F45" s="191">
        <f>D45/B45</f>
        <v>1.2318259659255582</v>
      </c>
      <c r="G45" s="142">
        <v>3656</v>
      </c>
      <c r="H45" s="143">
        <v>512955839.13999999</v>
      </c>
      <c r="I45" s="143">
        <v>435447712.7750001</v>
      </c>
      <c r="J45" s="191">
        <f t="shared" si="1"/>
        <v>1.2232836803436815</v>
      </c>
      <c r="K45" s="142">
        <v>910</v>
      </c>
      <c r="L45" s="143">
        <v>131338665.46000001</v>
      </c>
      <c r="M45" s="143">
        <v>111591492.4315</v>
      </c>
      <c r="N45" s="142">
        <v>2393</v>
      </c>
      <c r="O45" s="143">
        <v>336422429.42999995</v>
      </c>
      <c r="P45" s="143">
        <v>285959064.45200002</v>
      </c>
      <c r="Q45" s="191">
        <f t="shared" si="8"/>
        <v>0.80229141813311544</v>
      </c>
      <c r="R45" s="142">
        <v>188</v>
      </c>
      <c r="S45" s="143">
        <v>26899082.359999999</v>
      </c>
      <c r="T45" s="143">
        <v>22864219.969999999</v>
      </c>
      <c r="U45" s="142">
        <v>323</v>
      </c>
      <c r="V45" s="143">
        <v>4879211.5720000006</v>
      </c>
      <c r="W45" s="143">
        <v>4147330.0859999997</v>
      </c>
      <c r="X45" s="142">
        <v>2205</v>
      </c>
      <c r="Y45" s="143">
        <v>304644135.50249994</v>
      </c>
      <c r="Z45" s="143">
        <v>258947514.40600002</v>
      </c>
      <c r="AA45" s="191">
        <f t="shared" si="2"/>
        <v>0.72650737322225178</v>
      </c>
      <c r="AB45" s="142">
        <v>1821</v>
      </c>
      <c r="AC45" s="142">
        <v>1965</v>
      </c>
      <c r="AD45" s="143">
        <v>250289891.47999996</v>
      </c>
      <c r="AE45" s="143">
        <v>212627407.01050001</v>
      </c>
      <c r="AF45" s="191">
        <f t="shared" si="3"/>
        <v>0.59688479249168103</v>
      </c>
      <c r="AG45" s="142">
        <v>33</v>
      </c>
      <c r="AH45" s="143">
        <v>5175650.1500000004</v>
      </c>
      <c r="AI45" s="142">
        <v>1875</v>
      </c>
      <c r="AJ45" s="143">
        <v>264841866.72999999</v>
      </c>
      <c r="AK45" s="143">
        <v>225115584.87999997</v>
      </c>
      <c r="AL45" s="143">
        <v>138478639.84999999</v>
      </c>
      <c r="AM45" s="143">
        <v>117706843.25</v>
      </c>
      <c r="AN45" s="191">
        <f t="shared" si="4"/>
        <v>0.63158796278785101</v>
      </c>
      <c r="AO45" s="142">
        <v>1592</v>
      </c>
      <c r="AP45" s="143">
        <v>213470678.06999999</v>
      </c>
      <c r="AQ45" s="143">
        <v>181450074.84149998</v>
      </c>
      <c r="AR45" s="191">
        <f t="shared" si="5"/>
        <v>0.5090792945309659</v>
      </c>
      <c r="AS45" s="211"/>
      <c r="AT45" s="211"/>
      <c r="AU45" s="72"/>
      <c r="AV45" s="72"/>
    </row>
    <row r="46" spans="1:48" s="117" customFormat="1" x14ac:dyDescent="0.2">
      <c r="A46" s="162" t="s">
        <v>51</v>
      </c>
      <c r="B46" s="171">
        <v>109512.25485647059</v>
      </c>
      <c r="C46" s="205">
        <v>5</v>
      </c>
      <c r="D46" s="151">
        <v>99811</v>
      </c>
      <c r="E46" s="151">
        <v>84839.35</v>
      </c>
      <c r="F46" s="206">
        <f>D46/B46</f>
        <v>0.91141397947485159</v>
      </c>
      <c r="G46" s="152">
        <v>5</v>
      </c>
      <c r="H46" s="151">
        <v>99811</v>
      </c>
      <c r="I46" s="151">
        <v>84839.35</v>
      </c>
      <c r="J46" s="206">
        <f t="shared" si="1"/>
        <v>0.91141397947485159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0.91141397947485159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0.91141397947485159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0.91141397947485159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0.91141397947485159</v>
      </c>
      <c r="AO46" s="152">
        <v>5</v>
      </c>
      <c r="AP46" s="151">
        <v>99811</v>
      </c>
      <c r="AQ46" s="151">
        <v>84839.35</v>
      </c>
      <c r="AR46" s="206">
        <f t="shared" si="5"/>
        <v>0.91141397947485159</v>
      </c>
      <c r="AS46" s="211"/>
      <c r="AT46" s="211"/>
      <c r="AU46" s="72"/>
      <c r="AV46" s="72"/>
    </row>
    <row r="47" spans="1:48" s="117" customFormat="1" x14ac:dyDescent="0.2">
      <c r="A47" s="163" t="s">
        <v>52</v>
      </c>
      <c r="B47" s="172">
        <v>406202038.17001879</v>
      </c>
      <c r="C47" s="207">
        <v>3589</v>
      </c>
      <c r="D47" s="113">
        <v>509475470.44</v>
      </c>
      <c r="E47" s="113">
        <v>432674520.22750002</v>
      </c>
      <c r="F47" s="206">
        <f t="shared" ref="F47:F48" si="10">D47/B47</f>
        <v>1.2542415413158399</v>
      </c>
      <c r="G47" s="114">
        <v>3558</v>
      </c>
      <c r="H47" s="113">
        <v>505893459.70999998</v>
      </c>
      <c r="I47" s="113">
        <v>429396095.66200006</v>
      </c>
      <c r="J47" s="206">
        <f t="shared" si="1"/>
        <v>1.2454232430469849</v>
      </c>
      <c r="K47" s="114">
        <v>904</v>
      </c>
      <c r="L47" s="113">
        <v>130398665.46000001</v>
      </c>
      <c r="M47" s="115">
        <v>110792492.4315</v>
      </c>
      <c r="N47" s="114">
        <v>2308</v>
      </c>
      <c r="O47" s="113">
        <v>331025782.15999997</v>
      </c>
      <c r="P47" s="113">
        <v>281371914.28200001</v>
      </c>
      <c r="Q47" s="206">
        <f t="shared" si="8"/>
        <v>0.81492890496390546</v>
      </c>
      <c r="R47" s="114">
        <v>179</v>
      </c>
      <c r="S47" s="113">
        <v>26369662.359999999</v>
      </c>
      <c r="T47" s="115">
        <v>22414212.969999999</v>
      </c>
      <c r="U47" s="114">
        <v>304</v>
      </c>
      <c r="V47" s="113">
        <v>4762369.682000001</v>
      </c>
      <c r="W47" s="115">
        <v>4048014.4759999998</v>
      </c>
      <c r="X47" s="114">
        <v>2129</v>
      </c>
      <c r="Y47" s="113">
        <v>299893750.12249994</v>
      </c>
      <c r="Z47" s="113">
        <v>254909686.84600002</v>
      </c>
      <c r="AA47" s="206">
        <f t="shared" si="2"/>
        <v>0.73828716240211789</v>
      </c>
      <c r="AB47" s="114">
        <v>1758</v>
      </c>
      <c r="AC47" s="116">
        <v>1901</v>
      </c>
      <c r="AD47" s="113">
        <v>247042638.33999997</v>
      </c>
      <c r="AE47" s="113">
        <v>209867241.85150003</v>
      </c>
      <c r="AF47" s="206">
        <f t="shared" si="3"/>
        <v>0.608176757194405</v>
      </c>
      <c r="AG47" s="116">
        <v>33</v>
      </c>
      <c r="AH47" s="115">
        <v>5175650.1500000004</v>
      </c>
      <c r="AI47" s="114">
        <v>1803</v>
      </c>
      <c r="AJ47" s="113">
        <v>260100182.22999999</v>
      </c>
      <c r="AK47" s="151">
        <v>221085153.09999996</v>
      </c>
      <c r="AL47" s="113">
        <v>135197076.94</v>
      </c>
      <c r="AM47" s="113">
        <v>114917514.78</v>
      </c>
      <c r="AN47" s="206">
        <f t="shared" si="4"/>
        <v>0.64032219878013807</v>
      </c>
      <c r="AO47" s="114">
        <v>1529</v>
      </c>
      <c r="AP47" s="113">
        <v>210174633.53999999</v>
      </c>
      <c r="AQ47" s="113">
        <v>178648437.0415</v>
      </c>
      <c r="AR47" s="206">
        <f t="shared" si="5"/>
        <v>0.51741402994149888</v>
      </c>
      <c r="AS47" s="211"/>
      <c r="AT47" s="211"/>
      <c r="AU47" s="72"/>
      <c r="AV47" s="72"/>
    </row>
    <row r="48" spans="1:48" s="117" customFormat="1" ht="33.75" customHeight="1" thickBot="1" x14ac:dyDescent="0.25">
      <c r="A48" s="165" t="s">
        <v>53</v>
      </c>
      <c r="B48" s="174">
        <v>13015419.584145883</v>
      </c>
      <c r="C48" s="208">
        <v>93</v>
      </c>
      <c r="D48" s="118">
        <v>6962568.4300000006</v>
      </c>
      <c r="E48" s="113">
        <v>5918183.1270000003</v>
      </c>
      <c r="F48" s="206">
        <f t="shared" si="10"/>
        <v>0.53494767379463692</v>
      </c>
      <c r="G48" s="119">
        <v>93</v>
      </c>
      <c r="H48" s="118">
        <v>6962568.4300000006</v>
      </c>
      <c r="I48" s="118">
        <v>5966777.7630000003</v>
      </c>
      <c r="J48" s="206">
        <f t="shared" si="1"/>
        <v>0.53494767379463692</v>
      </c>
      <c r="K48" s="119">
        <v>6</v>
      </c>
      <c r="L48" s="118">
        <v>940000</v>
      </c>
      <c r="M48" s="120">
        <v>799000</v>
      </c>
      <c r="N48" s="119">
        <v>80</v>
      </c>
      <c r="O48" s="118">
        <v>5296836.2699999996</v>
      </c>
      <c r="P48" s="118">
        <v>4502310.82</v>
      </c>
      <c r="Q48" s="206">
        <f t="shared" si="8"/>
        <v>0.40696623230280565</v>
      </c>
      <c r="R48" s="119">
        <v>9</v>
      </c>
      <c r="S48" s="118">
        <v>529420</v>
      </c>
      <c r="T48" s="120">
        <v>450007</v>
      </c>
      <c r="U48" s="119">
        <v>19</v>
      </c>
      <c r="V48" s="118">
        <v>116841.89</v>
      </c>
      <c r="W48" s="120">
        <v>99315.61</v>
      </c>
      <c r="X48" s="119">
        <v>71</v>
      </c>
      <c r="Y48" s="118">
        <v>4650574.38</v>
      </c>
      <c r="Z48" s="118">
        <v>3952988.2100000004</v>
      </c>
      <c r="AA48" s="206">
        <f t="shared" si="2"/>
        <v>0.35731267439621206</v>
      </c>
      <c r="AB48" s="119">
        <v>58</v>
      </c>
      <c r="AC48" s="121">
        <v>59</v>
      </c>
      <c r="AD48" s="118">
        <v>3147442.14</v>
      </c>
      <c r="AE48" s="118">
        <v>2675325.8089999999</v>
      </c>
      <c r="AF48" s="206">
        <f t="shared" si="3"/>
        <v>0.24182410099432428</v>
      </c>
      <c r="AG48" s="121">
        <v>0</v>
      </c>
      <c r="AH48" s="120">
        <v>0</v>
      </c>
      <c r="AI48" s="119">
        <v>67</v>
      </c>
      <c r="AJ48" s="118">
        <v>4641873.5</v>
      </c>
      <c r="AK48" s="118">
        <v>3945592.4300000006</v>
      </c>
      <c r="AL48" s="118">
        <v>3281562.9099999997</v>
      </c>
      <c r="AM48" s="118">
        <v>2789328.47</v>
      </c>
      <c r="AN48" s="206">
        <f t="shared" si="4"/>
        <v>0.35664416886369749</v>
      </c>
      <c r="AO48" s="119">
        <v>58</v>
      </c>
      <c r="AP48" s="118">
        <v>3196233.53</v>
      </c>
      <c r="AQ48" s="118">
        <v>2716798.4499999993</v>
      </c>
      <c r="AR48" s="206">
        <f t="shared" si="5"/>
        <v>0.24557283838112606</v>
      </c>
      <c r="AS48" s="211"/>
      <c r="AT48" s="211"/>
      <c r="AU48" s="72"/>
      <c r="AV48" s="72"/>
    </row>
    <row r="49" spans="1:48" s="80" customFormat="1" ht="48" customHeight="1" thickBot="1" x14ac:dyDescent="0.25">
      <c r="A49" s="161" t="s">
        <v>183</v>
      </c>
      <c r="B49" s="132">
        <f>SUM(B50:B53)</f>
        <v>438958385.43957067</v>
      </c>
      <c r="C49" s="142">
        <v>482</v>
      </c>
      <c r="D49" s="143">
        <v>656986697.06000006</v>
      </c>
      <c r="E49" s="143">
        <v>492786470.82000005</v>
      </c>
      <c r="F49" s="191">
        <f t="shared" si="0"/>
        <v>1.49669471834351</v>
      </c>
      <c r="G49" s="142">
        <v>309</v>
      </c>
      <c r="H49" s="143">
        <v>421896930.38</v>
      </c>
      <c r="I49" s="143">
        <v>316469145.81000006</v>
      </c>
      <c r="J49" s="191">
        <f t="shared" si="1"/>
        <v>0.96113195322038236</v>
      </c>
      <c r="K49" s="142">
        <v>138</v>
      </c>
      <c r="L49" s="143">
        <v>190970856.13999996</v>
      </c>
      <c r="M49" s="143">
        <v>143228142.11000001</v>
      </c>
      <c r="N49" s="142">
        <v>260</v>
      </c>
      <c r="O49" s="143">
        <v>291187770.12</v>
      </c>
      <c r="P49" s="143">
        <v>218437265.78000003</v>
      </c>
      <c r="Q49" s="191">
        <f t="shared" si="8"/>
        <v>0.66336076443420955</v>
      </c>
      <c r="R49" s="142">
        <v>4</v>
      </c>
      <c r="S49" s="143">
        <v>1253031.04</v>
      </c>
      <c r="T49" s="143">
        <v>939773.28</v>
      </c>
      <c r="U49" s="142">
        <v>19</v>
      </c>
      <c r="V49" s="143">
        <v>2601303.96</v>
      </c>
      <c r="W49" s="143">
        <v>1950977.98</v>
      </c>
      <c r="X49" s="142">
        <v>256</v>
      </c>
      <c r="Y49" s="143">
        <v>287333435.12</v>
      </c>
      <c r="Z49" s="143">
        <v>215546514.52000001</v>
      </c>
      <c r="AA49" s="191">
        <f t="shared" si="2"/>
        <v>0.65458012570432111</v>
      </c>
      <c r="AB49" s="142">
        <v>108</v>
      </c>
      <c r="AC49" s="142">
        <v>155</v>
      </c>
      <c r="AD49" s="143">
        <v>122385511.79999998</v>
      </c>
      <c r="AE49" s="143">
        <v>91789133.849999994</v>
      </c>
      <c r="AF49" s="191">
        <f t="shared" si="3"/>
        <v>0.27880891642483091</v>
      </c>
      <c r="AG49" s="142">
        <v>2</v>
      </c>
      <c r="AH49" s="143">
        <v>104079.09999999999</v>
      </c>
      <c r="AI49" s="142">
        <v>235</v>
      </c>
      <c r="AJ49" s="143">
        <v>215868569.33000001</v>
      </c>
      <c r="AK49" s="143">
        <v>161947865.13999999</v>
      </c>
      <c r="AL49" s="143">
        <v>65330524.07</v>
      </c>
      <c r="AM49" s="143">
        <v>48997892.939999998</v>
      </c>
      <c r="AN49" s="191">
        <f t="shared" si="4"/>
        <v>0.49177456563184307</v>
      </c>
      <c r="AO49" s="142">
        <v>218</v>
      </c>
      <c r="AP49" s="143">
        <v>184456985.08999997</v>
      </c>
      <c r="AQ49" s="143">
        <v>138389176.94999999</v>
      </c>
      <c r="AR49" s="191">
        <f t="shared" si="5"/>
        <v>0.42021519854390227</v>
      </c>
      <c r="AS49" s="211"/>
      <c r="AT49" s="211"/>
      <c r="AU49" s="72"/>
      <c r="AV49" s="72"/>
    </row>
    <row r="50" spans="1:48" x14ac:dyDescent="0.2">
      <c r="A50" s="162" t="s">
        <v>55</v>
      </c>
      <c r="B50" s="171">
        <v>105092278.70506133</v>
      </c>
      <c r="C50" s="136">
        <v>48</v>
      </c>
      <c r="D50" s="137">
        <v>106561283.97999999</v>
      </c>
      <c r="E50" s="137">
        <v>79920962.960000008</v>
      </c>
      <c r="F50" s="190">
        <f t="shared" si="0"/>
        <v>1.0139782417227947</v>
      </c>
      <c r="G50" s="139">
        <v>45</v>
      </c>
      <c r="H50" s="137">
        <v>106305660.16</v>
      </c>
      <c r="I50" s="137">
        <v>79729245.090000004</v>
      </c>
      <c r="J50" s="190">
        <f t="shared" si="1"/>
        <v>1.0115458668314157</v>
      </c>
      <c r="K50" s="139">
        <v>2</v>
      </c>
      <c r="L50" s="137">
        <v>85531</v>
      </c>
      <c r="M50" s="140">
        <v>64148.25</v>
      </c>
      <c r="N50" s="139">
        <v>35</v>
      </c>
      <c r="O50" s="137">
        <v>43261737.909999996</v>
      </c>
      <c r="P50" s="137">
        <v>32446303.320000008</v>
      </c>
      <c r="Q50" s="190">
        <f t="shared" si="8"/>
        <v>0.41165477086487873</v>
      </c>
      <c r="R50" s="139">
        <v>1</v>
      </c>
      <c r="S50" s="137">
        <v>34698.800000000003</v>
      </c>
      <c r="T50" s="140">
        <v>26024.1</v>
      </c>
      <c r="U50" s="139">
        <v>4</v>
      </c>
      <c r="V50" s="137">
        <v>830601.74</v>
      </c>
      <c r="W50" s="140">
        <v>622951.30000000005</v>
      </c>
      <c r="X50" s="139">
        <v>34</v>
      </c>
      <c r="Y50" s="137">
        <v>42396437.36999999</v>
      </c>
      <c r="Z50" s="137">
        <v>31797327.920000002</v>
      </c>
      <c r="AA50" s="190">
        <f t="shared" si="2"/>
        <v>0.4034210495043547</v>
      </c>
      <c r="AB50" s="139">
        <v>33</v>
      </c>
      <c r="AC50" s="141">
        <v>43</v>
      </c>
      <c r="AD50" s="137">
        <v>40209721.519999996</v>
      </c>
      <c r="AE50" s="137">
        <v>30157291.150000002</v>
      </c>
      <c r="AF50" s="190">
        <f t="shared" si="3"/>
        <v>0.38261347089872799</v>
      </c>
      <c r="AG50" s="141">
        <v>1</v>
      </c>
      <c r="AH50" s="140">
        <v>32938.699999999997</v>
      </c>
      <c r="AI50" s="139">
        <v>25</v>
      </c>
      <c r="AJ50" s="137">
        <v>34158394.780000001</v>
      </c>
      <c r="AK50" s="137">
        <v>25618795.98</v>
      </c>
      <c r="AL50" s="137">
        <v>14956750.18</v>
      </c>
      <c r="AM50" s="137">
        <v>11217562.629999999</v>
      </c>
      <c r="AN50" s="190">
        <f t="shared" si="4"/>
        <v>0.3250323924925505</v>
      </c>
      <c r="AO50" s="139">
        <v>22</v>
      </c>
      <c r="AP50" s="137">
        <v>29053552.18</v>
      </c>
      <c r="AQ50" s="137">
        <v>21790164.030000001</v>
      </c>
      <c r="AR50" s="190">
        <f t="shared" si="5"/>
        <v>0.27645753368368781</v>
      </c>
      <c r="AS50" s="211"/>
      <c r="AT50" s="211"/>
      <c r="AU50" s="72"/>
      <c r="AV50" s="72"/>
    </row>
    <row r="51" spans="1:48" x14ac:dyDescent="0.2">
      <c r="A51" s="163" t="s">
        <v>56</v>
      </c>
      <c r="B51" s="172">
        <v>11460619.3356</v>
      </c>
      <c r="C51" s="73">
        <v>2</v>
      </c>
      <c r="D51" s="74">
        <v>185791.93</v>
      </c>
      <c r="E51" s="74">
        <v>185791.93</v>
      </c>
      <c r="F51" s="190">
        <f t="shared" si="0"/>
        <v>1.621133418356166E-2</v>
      </c>
      <c r="G51" s="76">
        <v>2</v>
      </c>
      <c r="H51" s="74">
        <v>185791.93</v>
      </c>
      <c r="I51" s="74">
        <v>185791.93</v>
      </c>
      <c r="J51" s="190">
        <f t="shared" si="1"/>
        <v>1.621133418356166E-2</v>
      </c>
      <c r="K51" s="76">
        <v>0</v>
      </c>
      <c r="L51" s="74">
        <v>0</v>
      </c>
      <c r="M51" s="75">
        <v>0</v>
      </c>
      <c r="N51" s="76">
        <v>2</v>
      </c>
      <c r="O51" s="74">
        <v>185755.13</v>
      </c>
      <c r="P51" s="74">
        <v>185755.13</v>
      </c>
      <c r="Q51" s="190">
        <f t="shared" si="8"/>
        <v>1.6208123187809828E-2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2</v>
      </c>
      <c r="Y51" s="74">
        <v>185755.13</v>
      </c>
      <c r="Z51" s="74">
        <v>185755.13</v>
      </c>
      <c r="AA51" s="190">
        <f t="shared" si="2"/>
        <v>1.6208123187809828E-2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2</v>
      </c>
      <c r="AJ51" s="74">
        <v>185755.13</v>
      </c>
      <c r="AK51" s="74">
        <v>185755.13</v>
      </c>
      <c r="AL51" s="74">
        <v>0</v>
      </c>
      <c r="AM51" s="74">
        <v>0</v>
      </c>
      <c r="AN51" s="190">
        <f t="shared" si="4"/>
        <v>1.6208123187809828E-2</v>
      </c>
      <c r="AO51" s="76">
        <v>2</v>
      </c>
      <c r="AP51" s="74">
        <v>185755.13</v>
      </c>
      <c r="AQ51" s="74">
        <v>185755.13</v>
      </c>
      <c r="AR51" s="190">
        <f t="shared" si="5"/>
        <v>1.6208123187809828E-2</v>
      </c>
      <c r="AS51" s="211"/>
      <c r="AT51" s="211"/>
      <c r="AU51" s="72"/>
      <c r="AV51" s="72"/>
    </row>
    <row r="52" spans="1:48" x14ac:dyDescent="0.2">
      <c r="A52" s="163" t="s">
        <v>57</v>
      </c>
      <c r="B52" s="172">
        <v>82845401.932421342</v>
      </c>
      <c r="C52" s="73">
        <v>40</v>
      </c>
      <c r="D52" s="74">
        <v>82551473.400000006</v>
      </c>
      <c r="E52" s="74">
        <v>61913605.089999996</v>
      </c>
      <c r="F52" s="190">
        <f t="shared" si="0"/>
        <v>0.99645208393507345</v>
      </c>
      <c r="G52" s="76">
        <v>28</v>
      </c>
      <c r="H52" s="74">
        <v>73631512.569999993</v>
      </c>
      <c r="I52" s="74">
        <v>55223634.469999999</v>
      </c>
      <c r="J52" s="190">
        <f t="shared" si="1"/>
        <v>0.88878212734199413</v>
      </c>
      <c r="K52" s="76">
        <v>11</v>
      </c>
      <c r="L52" s="74">
        <v>8889960.8300000001</v>
      </c>
      <c r="M52" s="75">
        <v>6667470.620000001</v>
      </c>
      <c r="N52" s="76">
        <v>24</v>
      </c>
      <c r="O52" s="74">
        <v>68910303.930000007</v>
      </c>
      <c r="P52" s="74">
        <v>51682727.870000005</v>
      </c>
      <c r="Q52" s="190">
        <f t="shared" si="8"/>
        <v>0.83179394779461058</v>
      </c>
      <c r="R52" s="76">
        <v>1</v>
      </c>
      <c r="S52" s="74">
        <v>30000</v>
      </c>
      <c r="T52" s="75">
        <v>22500</v>
      </c>
      <c r="U52" s="76">
        <v>2</v>
      </c>
      <c r="V52" s="74">
        <v>181091.65</v>
      </c>
      <c r="W52" s="75">
        <v>135818.74</v>
      </c>
      <c r="X52" s="76">
        <v>23</v>
      </c>
      <c r="Y52" s="74">
        <v>68699212.280000001</v>
      </c>
      <c r="Z52" s="74">
        <v>51524409.130000003</v>
      </c>
      <c r="AA52" s="190">
        <f t="shared" si="2"/>
        <v>0.82924592889342641</v>
      </c>
      <c r="AB52" s="76">
        <v>16</v>
      </c>
      <c r="AC52" s="77">
        <v>24</v>
      </c>
      <c r="AD52" s="74">
        <v>29968161.27</v>
      </c>
      <c r="AE52" s="74">
        <v>22476120.949999999</v>
      </c>
      <c r="AF52" s="190">
        <f t="shared" si="3"/>
        <v>0.3617359632637866</v>
      </c>
      <c r="AG52" s="77">
        <v>0</v>
      </c>
      <c r="AH52" s="75">
        <v>0</v>
      </c>
      <c r="AI52" s="76">
        <v>19</v>
      </c>
      <c r="AJ52" s="74">
        <v>36781878.480000004</v>
      </c>
      <c r="AK52" s="74">
        <v>27586408.789999999</v>
      </c>
      <c r="AL52" s="74">
        <v>35401658.090000004</v>
      </c>
      <c r="AM52" s="74">
        <v>26551243.52</v>
      </c>
      <c r="AN52" s="190">
        <f t="shared" si="4"/>
        <v>0.44398213566522038</v>
      </c>
      <c r="AO52" s="76">
        <v>13</v>
      </c>
      <c r="AP52" s="74">
        <v>20096690.109999999</v>
      </c>
      <c r="AQ52" s="74">
        <v>15072517.51</v>
      </c>
      <c r="AR52" s="190">
        <f t="shared" si="5"/>
        <v>0.24258063382193829</v>
      </c>
      <c r="AS52" s="211"/>
      <c r="AT52" s="211"/>
      <c r="AU52" s="72"/>
      <c r="AV52" s="72"/>
    </row>
    <row r="53" spans="1:48" ht="26.25" thickBot="1" x14ac:dyDescent="0.25">
      <c r="A53" s="165" t="s">
        <v>58</v>
      </c>
      <c r="B53" s="174">
        <v>239560085.466488</v>
      </c>
      <c r="C53" s="99">
        <v>392</v>
      </c>
      <c r="D53" s="95">
        <v>467688147.75</v>
      </c>
      <c r="E53" s="95">
        <v>350766110.84000003</v>
      </c>
      <c r="F53" s="190">
        <f t="shared" si="0"/>
        <v>1.9522790987458751</v>
      </c>
      <c r="G53" s="97">
        <v>234</v>
      </c>
      <c r="H53" s="95">
        <v>241773965.71999997</v>
      </c>
      <c r="I53" s="95">
        <v>181330474.32000002</v>
      </c>
      <c r="J53" s="190">
        <f t="shared" si="1"/>
        <v>1.0092414404060717</v>
      </c>
      <c r="K53" s="97">
        <v>125</v>
      </c>
      <c r="L53" s="95">
        <v>181995364.30999994</v>
      </c>
      <c r="M53" s="100">
        <v>136496523.24000001</v>
      </c>
      <c r="N53" s="97">
        <v>199</v>
      </c>
      <c r="O53" s="95">
        <v>178829973.15000001</v>
      </c>
      <c r="P53" s="95">
        <v>134122479.46000002</v>
      </c>
      <c r="Q53" s="190">
        <f t="shared" si="8"/>
        <v>0.74649319314513474</v>
      </c>
      <c r="R53" s="97">
        <v>2</v>
      </c>
      <c r="S53" s="95">
        <v>1188332.24</v>
      </c>
      <c r="T53" s="100">
        <v>891249.18</v>
      </c>
      <c r="U53" s="97">
        <v>13</v>
      </c>
      <c r="V53" s="95">
        <v>1589610.57</v>
      </c>
      <c r="W53" s="100">
        <v>1192207.94</v>
      </c>
      <c r="X53" s="97">
        <v>197</v>
      </c>
      <c r="Y53" s="95">
        <v>176052030.34</v>
      </c>
      <c r="Z53" s="95">
        <v>132039022.34000002</v>
      </c>
      <c r="AA53" s="190">
        <f t="shared" si="2"/>
        <v>0.73489717620186723</v>
      </c>
      <c r="AB53" s="97">
        <v>59</v>
      </c>
      <c r="AC53" s="98">
        <v>88</v>
      </c>
      <c r="AD53" s="95">
        <v>52207629.009999998</v>
      </c>
      <c r="AE53" s="95">
        <v>39155721.75</v>
      </c>
      <c r="AF53" s="190">
        <f t="shared" si="3"/>
        <v>0.217931250560116</v>
      </c>
      <c r="AG53" s="98">
        <v>1</v>
      </c>
      <c r="AH53" s="100">
        <v>71140.399999999994</v>
      </c>
      <c r="AI53" s="97">
        <v>189</v>
      </c>
      <c r="AJ53" s="95">
        <v>144742540.94</v>
      </c>
      <c r="AK53" s="95">
        <v>108556905.23999999</v>
      </c>
      <c r="AL53" s="95">
        <v>14972115.800000003</v>
      </c>
      <c r="AM53" s="95">
        <v>11229086.789999999</v>
      </c>
      <c r="AN53" s="190">
        <f t="shared" si="4"/>
        <v>0.60420140800228594</v>
      </c>
      <c r="AO53" s="97">
        <v>181</v>
      </c>
      <c r="AP53" s="95">
        <v>135120987.66999999</v>
      </c>
      <c r="AQ53" s="95">
        <v>101340740.28</v>
      </c>
      <c r="AR53" s="190">
        <f t="shared" si="5"/>
        <v>0.56403798406935379</v>
      </c>
      <c r="AS53" s="211"/>
      <c r="AT53" s="211"/>
      <c r="AU53" s="72"/>
      <c r="AV53" s="72"/>
    </row>
    <row r="54" spans="1:48" s="80" customFormat="1" ht="26.25" thickBot="1" x14ac:dyDescent="0.25">
      <c r="A54" s="161" t="s">
        <v>184</v>
      </c>
      <c r="B54" s="132">
        <f>SUM(B55:B57)</f>
        <v>1187609.7288000002</v>
      </c>
      <c r="C54" s="142">
        <v>10</v>
      </c>
      <c r="D54" s="143">
        <v>3660935.08</v>
      </c>
      <c r="E54" s="143">
        <v>2745701.3000000003</v>
      </c>
      <c r="F54" s="191">
        <f t="shared" si="0"/>
        <v>3.0826078561171175</v>
      </c>
      <c r="G54" s="142">
        <v>1</v>
      </c>
      <c r="H54" s="143">
        <v>1129660.8400000001</v>
      </c>
      <c r="I54" s="143">
        <v>847245.63</v>
      </c>
      <c r="J54" s="191">
        <f t="shared" si="1"/>
        <v>0.9512054445204372</v>
      </c>
      <c r="K54" s="142">
        <v>9</v>
      </c>
      <c r="L54" s="143">
        <v>2531274.2400000002</v>
      </c>
      <c r="M54" s="143">
        <v>1898455.67</v>
      </c>
      <c r="N54" s="142">
        <v>1</v>
      </c>
      <c r="O54" s="143">
        <v>1127820.8400000001</v>
      </c>
      <c r="P54" s="143">
        <v>845865.63</v>
      </c>
      <c r="Q54" s="191">
        <f t="shared" si="8"/>
        <v>0.9496561139993247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</v>
      </c>
      <c r="AA54" s="191">
        <f t="shared" si="2"/>
        <v>0.9496561139993247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  <c r="AU54" s="72"/>
      <c r="AV54" s="72"/>
    </row>
    <row r="55" spans="1:48" x14ac:dyDescent="0.2">
      <c r="A55" s="162" t="s">
        <v>60</v>
      </c>
      <c r="B55" s="171">
        <v>1187609.7288000002</v>
      </c>
      <c r="C55" s="136">
        <v>4</v>
      </c>
      <c r="D55" s="137">
        <v>3030195.58</v>
      </c>
      <c r="E55" s="137">
        <v>2272646.6800000002</v>
      </c>
      <c r="F55" s="190">
        <f t="shared" si="0"/>
        <v>2.5515078788229606</v>
      </c>
      <c r="G55" s="139">
        <v>1</v>
      </c>
      <c r="H55" s="137">
        <v>1129660.8400000001</v>
      </c>
      <c r="I55" s="137">
        <v>847245.63</v>
      </c>
      <c r="J55" s="190">
        <f t="shared" si="1"/>
        <v>0.9512054445204372</v>
      </c>
      <c r="K55" s="139">
        <v>3</v>
      </c>
      <c r="L55" s="137">
        <v>1900534.74</v>
      </c>
      <c r="M55" s="140">
        <v>1425401.05</v>
      </c>
      <c r="N55" s="139">
        <v>1</v>
      </c>
      <c r="O55" s="137">
        <v>1127820.8400000001</v>
      </c>
      <c r="P55" s="137">
        <v>845865.63</v>
      </c>
      <c r="Q55" s="190">
        <f t="shared" si="8"/>
        <v>0.9496561139993247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</v>
      </c>
      <c r="AA55" s="190">
        <f t="shared" si="2"/>
        <v>0.9496561139993247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  <c r="AU55" s="72"/>
      <c r="AV55" s="72"/>
    </row>
    <row r="56" spans="1:48" ht="38.25" x14ac:dyDescent="0.2">
      <c r="A56" s="163" t="s">
        <v>61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  <c r="AU56" s="72"/>
      <c r="AV56" s="72"/>
    </row>
    <row r="57" spans="1:48" ht="26.25" thickBot="1" x14ac:dyDescent="0.25">
      <c r="A57" s="165" t="s">
        <v>62</v>
      </c>
      <c r="B57" s="174">
        <v>0</v>
      </c>
      <c r="C57" s="99">
        <v>3</v>
      </c>
      <c r="D57" s="95">
        <v>209739.5</v>
      </c>
      <c r="E57" s="95">
        <v>157304.62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  <c r="AU57" s="72"/>
      <c r="AV57" s="72"/>
    </row>
    <row r="58" spans="1:48" ht="13.5" thickBot="1" x14ac:dyDescent="0.25">
      <c r="A58" s="161" t="s">
        <v>185</v>
      </c>
      <c r="B58" s="132">
        <f>B59</f>
        <v>189457214.78078666</v>
      </c>
      <c r="C58" s="142">
        <v>150</v>
      </c>
      <c r="D58" s="143">
        <v>147572783.31</v>
      </c>
      <c r="E58" s="143">
        <v>110679587.51000001</v>
      </c>
      <c r="F58" s="191">
        <f t="shared" si="0"/>
        <v>0.77892406198808817</v>
      </c>
      <c r="G58" s="142">
        <v>150</v>
      </c>
      <c r="H58" s="143">
        <v>147572783.31000003</v>
      </c>
      <c r="I58" s="143">
        <v>110679587.50999998</v>
      </c>
      <c r="J58" s="191">
        <f t="shared" si="1"/>
        <v>0.77892406198808828</v>
      </c>
      <c r="K58" s="142">
        <v>2</v>
      </c>
      <c r="L58" s="143">
        <v>925216.37999999989</v>
      </c>
      <c r="M58" s="143">
        <v>693912.28</v>
      </c>
      <c r="N58" s="142">
        <v>140</v>
      </c>
      <c r="O58" s="143">
        <v>144767569.11000001</v>
      </c>
      <c r="P58" s="143">
        <v>108575676.35000002</v>
      </c>
      <c r="Q58" s="191">
        <f t="shared" si="8"/>
        <v>0.7641174778036548</v>
      </c>
      <c r="R58" s="142">
        <v>0</v>
      </c>
      <c r="S58" s="143">
        <v>0</v>
      </c>
      <c r="T58" s="143">
        <v>0</v>
      </c>
      <c r="U58" s="142">
        <v>8</v>
      </c>
      <c r="V58" s="143">
        <v>484290.84</v>
      </c>
      <c r="W58" s="143">
        <v>363218.13</v>
      </c>
      <c r="X58" s="142">
        <v>140</v>
      </c>
      <c r="Y58" s="143">
        <v>144283278.27000004</v>
      </c>
      <c r="Z58" s="143">
        <v>108212458.22000003</v>
      </c>
      <c r="AA58" s="191">
        <f t="shared" si="2"/>
        <v>0.76156127618018887</v>
      </c>
      <c r="AB58" s="142">
        <v>131</v>
      </c>
      <c r="AC58" s="142">
        <v>193</v>
      </c>
      <c r="AD58" s="143">
        <v>134794878.87</v>
      </c>
      <c r="AE58" s="143">
        <v>101096159.16</v>
      </c>
      <c r="AF58" s="191">
        <f t="shared" si="3"/>
        <v>0.71147925945161683</v>
      </c>
      <c r="AG58" s="142">
        <v>0</v>
      </c>
      <c r="AH58" s="142">
        <v>0</v>
      </c>
      <c r="AI58" s="142">
        <v>127</v>
      </c>
      <c r="AJ58" s="143">
        <v>104722229.42999999</v>
      </c>
      <c r="AK58" s="143">
        <v>78541671.340000004</v>
      </c>
      <c r="AL58" s="142">
        <v>0</v>
      </c>
      <c r="AM58" s="142">
        <v>0</v>
      </c>
      <c r="AN58" s="191">
        <f t="shared" si="4"/>
        <v>0.55274870134225229</v>
      </c>
      <c r="AO58" s="142">
        <v>127</v>
      </c>
      <c r="AP58" s="143">
        <v>104722229.42999999</v>
      </c>
      <c r="AQ58" s="143">
        <v>78541671.340000004</v>
      </c>
      <c r="AR58" s="191">
        <f t="shared" si="5"/>
        <v>0.55274870134225229</v>
      </c>
      <c r="AS58" s="211"/>
      <c r="AT58" s="211"/>
      <c r="AU58" s="72"/>
      <c r="AV58" s="72"/>
    </row>
    <row r="59" spans="1:48" ht="13.5" thickBot="1" x14ac:dyDescent="0.25">
      <c r="A59" s="169" t="s">
        <v>63</v>
      </c>
      <c r="B59" s="175">
        <v>189457214.78078666</v>
      </c>
      <c r="C59" s="156">
        <v>150</v>
      </c>
      <c r="D59" s="157">
        <v>147572783.31</v>
      </c>
      <c r="E59" s="157">
        <v>110679587.51000001</v>
      </c>
      <c r="F59" s="190">
        <f t="shared" si="0"/>
        <v>0.77892406198808817</v>
      </c>
      <c r="G59" s="213">
        <v>150</v>
      </c>
      <c r="H59" s="214">
        <v>147572783.31000003</v>
      </c>
      <c r="I59" s="214">
        <v>110679587.50999998</v>
      </c>
      <c r="J59" s="190">
        <f t="shared" si="1"/>
        <v>0.77892406198808828</v>
      </c>
      <c r="K59" s="158">
        <v>2</v>
      </c>
      <c r="L59" s="157">
        <v>925216.37999999989</v>
      </c>
      <c r="M59" s="159">
        <v>693912.28</v>
      </c>
      <c r="N59" s="158">
        <v>140</v>
      </c>
      <c r="O59" s="157">
        <v>144767569.11000001</v>
      </c>
      <c r="P59" s="157">
        <v>108575676.35000002</v>
      </c>
      <c r="Q59" s="190">
        <f t="shared" si="8"/>
        <v>0.7641174778036548</v>
      </c>
      <c r="R59" s="158">
        <v>0</v>
      </c>
      <c r="S59" s="157">
        <v>0</v>
      </c>
      <c r="T59" s="159">
        <v>0</v>
      </c>
      <c r="U59" s="158">
        <v>8</v>
      </c>
      <c r="V59" s="157">
        <v>484290.84</v>
      </c>
      <c r="W59" s="159">
        <v>363218.13</v>
      </c>
      <c r="X59" s="158">
        <v>140</v>
      </c>
      <c r="Y59" s="157">
        <v>144283278.27000004</v>
      </c>
      <c r="Z59" s="157">
        <v>108212458.22000003</v>
      </c>
      <c r="AA59" s="190">
        <f t="shared" si="2"/>
        <v>0.76156127618018887</v>
      </c>
      <c r="AB59" s="158">
        <v>131</v>
      </c>
      <c r="AC59" s="160">
        <v>193</v>
      </c>
      <c r="AD59" s="157">
        <v>134794878.87</v>
      </c>
      <c r="AE59" s="157">
        <v>101096159.16</v>
      </c>
      <c r="AF59" s="190">
        <f t="shared" si="3"/>
        <v>0.71147925945161683</v>
      </c>
      <c r="AG59" s="160">
        <v>0</v>
      </c>
      <c r="AH59" s="159">
        <v>0</v>
      </c>
      <c r="AI59" s="158">
        <v>127</v>
      </c>
      <c r="AJ59" s="157">
        <v>104722229.42999999</v>
      </c>
      <c r="AK59" s="157">
        <v>78541671.340000004</v>
      </c>
      <c r="AL59" s="157">
        <v>0</v>
      </c>
      <c r="AM59" s="157">
        <v>0</v>
      </c>
      <c r="AN59" s="190">
        <f t="shared" si="4"/>
        <v>0.55274870134225229</v>
      </c>
      <c r="AO59" s="158">
        <v>127</v>
      </c>
      <c r="AP59" s="157">
        <v>104722229.42999999</v>
      </c>
      <c r="AQ59" s="157">
        <v>78541671.340000004</v>
      </c>
      <c r="AR59" s="190">
        <f t="shared" si="5"/>
        <v>0.55274870134225229</v>
      </c>
      <c r="AS59" s="211"/>
      <c r="AT59" s="211"/>
      <c r="AU59" s="72"/>
      <c r="AV59" s="72"/>
    </row>
    <row r="60" spans="1:48" ht="13.5" thickBot="1" x14ac:dyDescent="0.25">
      <c r="A60" s="170" t="s">
        <v>64</v>
      </c>
      <c r="B60" s="132">
        <f>SUM(B6+B28+B40+B45+B49+B54+B58)</f>
        <v>3194230859.8684959</v>
      </c>
      <c r="C60" s="133">
        <f>SUM(C6+C28+C40+C45+C49+C54+C58)</f>
        <v>13878</v>
      </c>
      <c r="D60" s="134">
        <f>SUM(D6+D28+D40+D45+D49+D54+D58)</f>
        <v>4520629171.3500004</v>
      </c>
      <c r="E60" s="134">
        <f>SUM(E6+E28+E40+E45+E49+E54+E58)</f>
        <v>3389814501.114501</v>
      </c>
      <c r="F60" s="191">
        <f t="shared" si="0"/>
        <v>1.4152481049964283</v>
      </c>
      <c r="G60" s="133">
        <f>SUM(G6+G28+G40+G45+G49+G54+G58)</f>
        <v>12134</v>
      </c>
      <c r="H60" s="135">
        <f>SUM(H6+H28+H40+H45+H49+H54+H58)</f>
        <v>3056001036.2700005</v>
      </c>
      <c r="I60" s="135">
        <f>SUM(I6+I28+I40+I45+I49+I54+I58)</f>
        <v>2290800077.8450003</v>
      </c>
      <c r="J60" s="191">
        <f t="shared" si="1"/>
        <v>0.95672516181119538</v>
      </c>
      <c r="K60" s="133">
        <f t="shared" ref="K60:Z60" si="11">SUM(K6+K28+K40+K45+K49+K54+K58)</f>
        <v>2264</v>
      </c>
      <c r="L60" s="135">
        <f t="shared" si="11"/>
        <v>1124053483.96</v>
      </c>
      <c r="M60" s="135">
        <f t="shared" si="11"/>
        <v>852133153.1415</v>
      </c>
      <c r="N60" s="133">
        <f t="shared" si="11"/>
        <v>10495</v>
      </c>
      <c r="O60" s="135">
        <f t="shared" si="11"/>
        <v>2724761325.5500002</v>
      </c>
      <c r="P60" s="135">
        <f t="shared" si="11"/>
        <v>2028930075.6420002</v>
      </c>
      <c r="Q60" s="191">
        <f t="shared" si="8"/>
        <v>0.85302579715924998</v>
      </c>
      <c r="R60" s="133">
        <f t="shared" si="11"/>
        <v>299</v>
      </c>
      <c r="S60" s="135">
        <f t="shared" si="11"/>
        <v>265186287.86999997</v>
      </c>
      <c r="T60" s="135">
        <f t="shared" si="11"/>
        <v>200626272.08000001</v>
      </c>
      <c r="U60" s="133">
        <f t="shared" si="11"/>
        <v>552</v>
      </c>
      <c r="V60" s="135">
        <f t="shared" si="11"/>
        <v>14698070.152000003</v>
      </c>
      <c r="W60" s="135">
        <f t="shared" si="11"/>
        <v>11635314.626000002</v>
      </c>
      <c r="X60" s="133">
        <f t="shared" si="11"/>
        <v>10196</v>
      </c>
      <c r="Y60" s="135">
        <f t="shared" si="11"/>
        <v>2444876967.5324998</v>
      </c>
      <c r="Z60" s="135">
        <f t="shared" si="11"/>
        <v>1816668488.9460003</v>
      </c>
      <c r="AA60" s="191">
        <f t="shared" si="2"/>
        <v>0.76540396570871316</v>
      </c>
      <c r="AB60" s="133">
        <f t="shared" ref="AB60:AE60" si="12">SUM(AB6+AB28+AB40+AB45+AB49+AB54+AB58)</f>
        <v>7509</v>
      </c>
      <c r="AC60" s="133">
        <f t="shared" si="12"/>
        <v>8088</v>
      </c>
      <c r="AD60" s="135">
        <f t="shared" si="12"/>
        <v>1402679756.5899997</v>
      </c>
      <c r="AE60" s="210">
        <f t="shared" si="12"/>
        <v>1032949624.1405001</v>
      </c>
      <c r="AF60" s="191">
        <f t="shared" si="3"/>
        <v>0.43912911061404841</v>
      </c>
      <c r="AG60" s="133">
        <f t="shared" ref="AG60:AM60" si="13">SUM(AG6+AG28+AG40+AG45+AG49+AG54+AG58)</f>
        <v>66</v>
      </c>
      <c r="AH60" s="135">
        <f t="shared" si="13"/>
        <v>12075334.800000001</v>
      </c>
      <c r="AI60" s="133">
        <f t="shared" si="13"/>
        <v>9539</v>
      </c>
      <c r="AJ60" s="134">
        <f t="shared" si="13"/>
        <v>1870933381.4099998</v>
      </c>
      <c r="AK60" s="134">
        <f t="shared" si="13"/>
        <v>1383693900.7499998</v>
      </c>
      <c r="AL60" s="134">
        <f t="shared" si="13"/>
        <v>706482016.63999999</v>
      </c>
      <c r="AM60" s="134">
        <f t="shared" si="13"/>
        <v>543986874.12</v>
      </c>
      <c r="AN60" s="191">
        <f t="shared" si="4"/>
        <v>0.58572265546486668</v>
      </c>
      <c r="AO60" s="133">
        <f>SUM(AO6+AO28+AO40+AO45+AO49+AO54+AO58)</f>
        <v>8828</v>
      </c>
      <c r="AP60" s="135">
        <f>SUM(AP6+AP28+AP40+AP45+AP49+AP54+AP58)</f>
        <v>1561259291.04</v>
      </c>
      <c r="AQ60" s="135">
        <f>SUM(AQ6+AQ28+AQ40+AQ45+AQ49+AQ54+AQ58)</f>
        <v>1146116064.3914998</v>
      </c>
      <c r="AR60" s="191">
        <f t="shared" si="5"/>
        <v>0.48877471902712627</v>
      </c>
      <c r="AS60" s="211"/>
      <c r="AT60" s="211"/>
      <c r="AU60" s="72"/>
      <c r="AV60" s="72"/>
    </row>
    <row r="61" spans="1:48" ht="21" customHeight="1" x14ac:dyDescent="0.2">
      <c r="A61" s="60" t="s">
        <v>169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V61" s="84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8" ht="15.75" customHeight="1" x14ac:dyDescent="0.2">
      <c r="A62" s="60" t="s">
        <v>168</v>
      </c>
      <c r="B62" s="81"/>
      <c r="F62" s="85"/>
      <c r="G62" s="63"/>
      <c r="H62" s="63"/>
      <c r="I62" s="63"/>
      <c r="J62" s="63"/>
      <c r="K62" s="60"/>
      <c r="L62" s="64"/>
      <c r="W62" s="8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8" ht="12" customHeight="1" x14ac:dyDescent="0.2">
      <c r="A63" s="60" t="s">
        <v>221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8" ht="15" customHeight="1" x14ac:dyDescent="0.25">
      <c r="A64" s="60" t="s">
        <v>220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218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A65" s="86"/>
      <c r="AB65" s="86"/>
      <c r="AC65" s="86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 t="s">
        <v>232</v>
      </c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5" t="s">
        <v>66</v>
      </c>
      <c r="B1" s="265" t="s">
        <v>67</v>
      </c>
      <c r="C1" s="265"/>
      <c r="D1" s="265" t="s">
        <v>200</v>
      </c>
      <c r="E1" s="265" t="s">
        <v>68</v>
      </c>
      <c r="F1" s="269" t="s">
        <v>69</v>
      </c>
      <c r="G1" s="270"/>
      <c r="H1" s="271"/>
      <c r="I1" s="272" t="s">
        <v>201</v>
      </c>
      <c r="J1" s="273"/>
      <c r="K1" s="274"/>
      <c r="L1" s="259" t="s">
        <v>202</v>
      </c>
      <c r="M1" s="260"/>
      <c r="N1" s="261"/>
      <c r="O1" s="262" t="s">
        <v>70</v>
      </c>
    </row>
    <row r="2" spans="1:18" ht="30.75" customHeight="1" thickBot="1" x14ac:dyDescent="0.25">
      <c r="A2" s="266"/>
      <c r="B2" s="267"/>
      <c r="C2" s="266"/>
      <c r="D2" s="268"/>
      <c r="E2" s="266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3"/>
    </row>
    <row r="3" spans="1:18" ht="12.75" x14ac:dyDescent="0.2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sierpnia 2021 r'!Z7</f>
        <v>6135577.9800000004</v>
      </c>
      <c r="G3" s="16">
        <f>F3/'Dane - 31 sierpnia 2021 r'!$B$3</f>
        <v>1343223.8670694865</v>
      </c>
      <c r="H3" s="17">
        <f>G3/E3</f>
        <v>0.90713012890141853</v>
      </c>
      <c r="I3" s="16">
        <f>'Dane - 31 sierpnia 2021 r'!AK7</f>
        <v>2107500</v>
      </c>
      <c r="J3" s="16">
        <f>I3/'Dane - 31 sierpnia 2021 r'!$B$3</f>
        <v>461381.84684093</v>
      </c>
      <c r="K3" s="17">
        <f>J3/E3</f>
        <v>0.31158869676035633</v>
      </c>
      <c r="L3" s="16">
        <f>'Dane - 31 sierpnia 2021 r'!AQ7</f>
        <v>0</v>
      </c>
      <c r="M3" s="16">
        <f>L3/'Dane - 31 sierpnia 2021 r'!$B$3</f>
        <v>0</v>
      </c>
      <c r="N3" s="17">
        <f>M3/E3</f>
        <v>0</v>
      </c>
      <c r="O3" s="19">
        <f>'Dane - 31 sierpnia 2021 r'!X7</f>
        <v>1</v>
      </c>
      <c r="P3" s="235"/>
      <c r="R3" s="238">
        <v>0.75</v>
      </c>
    </row>
    <row r="4" spans="1:18" ht="12.75" x14ac:dyDescent="0.2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sierpnia 2021 r'!Z8</f>
        <v>11770657.07</v>
      </c>
      <c r="G4" s="22">
        <f>F4/'Dane - 31 sierpnia 2021 r'!$B$3</f>
        <v>2576876.6298874733</v>
      </c>
      <c r="H4" s="18">
        <f t="shared" ref="H4:H56" si="0">G4/E4</f>
        <v>0.71669493252328553</v>
      </c>
      <c r="I4" s="22">
        <f>'Dane - 31 sierpnia 2021 r'!AK8</f>
        <v>11384148.649999999</v>
      </c>
      <c r="J4" s="22">
        <f>I4/'Dane - 31 sierpnia 2021 r'!$B$3</f>
        <v>2492260.7491571433</v>
      </c>
      <c r="K4" s="18">
        <f>J4/E4</f>
        <v>0.69316110392355534</v>
      </c>
      <c r="L4" s="22">
        <f>'Dane - 31 sierpnia 2021 r'!AQ8</f>
        <v>9870159.5</v>
      </c>
      <c r="M4" s="22">
        <f>L4/'Dane - 31 sierpnia 2021 r'!$B$3</f>
        <v>2160812.5355751128</v>
      </c>
      <c r="N4" s="18">
        <f t="shared" ref="N4:N56" si="1">M4/E4</f>
        <v>0.6009769254832743</v>
      </c>
      <c r="O4" s="23">
        <f>'Dane - 31 sierpnia 2021 r'!X8</f>
        <v>269</v>
      </c>
      <c r="P4" s="235"/>
      <c r="R4" s="238">
        <v>0.75</v>
      </c>
    </row>
    <row r="5" spans="1:18" ht="12.75" x14ac:dyDescent="0.2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sierpnia 2021 r'!Z9</f>
        <v>3145888.14</v>
      </c>
      <c r="G5" s="22">
        <f>F5/'Dane - 31 sierpnia 2021 r'!$B$3</f>
        <v>688709.69394456851</v>
      </c>
      <c r="H5" s="18">
        <f t="shared" si="0"/>
        <v>0.39075727316003889</v>
      </c>
      <c r="I5" s="22">
        <f>'Dane - 31 sierpnia 2021 r'!AK9</f>
        <v>860483.86</v>
      </c>
      <c r="J5" s="22">
        <f>I5/'Dane - 31 sierpnia 2021 r'!$B$3</f>
        <v>188380.37129471518</v>
      </c>
      <c r="K5" s="18">
        <f>J5/E5</f>
        <v>0.10688248016721429</v>
      </c>
      <c r="L5" s="22">
        <f>'Dane - 31 sierpnia 2021 r'!AQ9</f>
        <v>0</v>
      </c>
      <c r="M5" s="22">
        <f>L5/'Dane - 31 sierpnia 2021 r'!$B$3</f>
        <v>0</v>
      </c>
      <c r="N5" s="18">
        <f t="shared" si="1"/>
        <v>0</v>
      </c>
      <c r="O5" s="23">
        <f>'Dane - 31 sierpnia 2021 r'!X9</f>
        <v>2</v>
      </c>
      <c r="P5" s="235"/>
      <c r="R5" s="238">
        <v>0.75</v>
      </c>
    </row>
    <row r="6" spans="1:18" ht="12.75" x14ac:dyDescent="0.2">
      <c r="A6" s="40" t="s">
        <v>74</v>
      </c>
      <c r="B6" s="41" t="s">
        <v>81</v>
      </c>
      <c r="C6" s="42" t="s">
        <v>82</v>
      </c>
      <c r="D6" s="43">
        <v>25145602</v>
      </c>
      <c r="E6" s="43">
        <v>18859202</v>
      </c>
      <c r="F6" s="43">
        <f t="shared" ref="F6:M6" si="2">SUM(F7:F9)</f>
        <v>113069919.56999999</v>
      </c>
      <c r="G6" s="43">
        <f t="shared" si="2"/>
        <v>24753693.149875212</v>
      </c>
      <c r="H6" s="44">
        <f t="shared" si="0"/>
        <v>1.3125525220990375</v>
      </c>
      <c r="I6" s="43">
        <f t="shared" si="2"/>
        <v>96503310.419999987</v>
      </c>
      <c r="J6" s="43">
        <f t="shared" si="2"/>
        <v>21126868.606331274</v>
      </c>
      <c r="K6" s="44">
        <f>J6/E6</f>
        <v>1.1202419172524518</v>
      </c>
      <c r="L6" s="43">
        <f t="shared" si="2"/>
        <v>80070478.689999998</v>
      </c>
      <c r="M6" s="43">
        <f t="shared" si="2"/>
        <v>17529331.120014012</v>
      </c>
      <c r="N6" s="44">
        <f t="shared" si="1"/>
        <v>0.92948424435000021</v>
      </c>
      <c r="O6" s="45">
        <f>SUM(O7:O9)</f>
        <v>40</v>
      </c>
      <c r="P6" s="235"/>
      <c r="R6" s="238">
        <v>0.75</v>
      </c>
    </row>
    <row r="7" spans="1:18" ht="12.75" x14ac:dyDescent="0.2">
      <c r="A7" s="20" t="s">
        <v>74</v>
      </c>
      <c r="B7" s="21" t="s">
        <v>83</v>
      </c>
      <c r="C7" s="2" t="s">
        <v>84</v>
      </c>
      <c r="D7" s="22">
        <v>7050000</v>
      </c>
      <c r="E7" s="22">
        <v>5287500</v>
      </c>
      <c r="F7" s="22">
        <f>'Dane - 31 sierpnia 2021 r'!Z11</f>
        <v>62279533.090000004</v>
      </c>
      <c r="G7" s="22">
        <f>F7/'Dane - 31 sierpnia 2021 r'!$B$3</f>
        <v>13634470.224177942</v>
      </c>
      <c r="H7" s="18">
        <f t="shared" si="0"/>
        <v>2.5786232102464193</v>
      </c>
      <c r="I7" s="22">
        <f>'Dane - 31 sierpnia 2021 r'!AK11</f>
        <v>62709884.319999993</v>
      </c>
      <c r="J7" s="22">
        <f>I7/'Dane - 31 sierpnia 2021 r'!$B$3</f>
        <v>13728684.338193439</v>
      </c>
      <c r="K7" s="18">
        <f>J7/E7</f>
        <v>2.5964414824006505</v>
      </c>
      <c r="L7" s="22">
        <f>'Dane - 31 sierpnia 2021 r'!AQ11</f>
        <v>54586166.350000001</v>
      </c>
      <c r="M7" s="22">
        <f>L7/'Dane - 31 sierpnia 2021 r'!$B$3</f>
        <v>11950209.367748151</v>
      </c>
      <c r="N7" s="18">
        <f t="shared" si="1"/>
        <v>2.2600868780611161</v>
      </c>
      <c r="O7" s="23">
        <f>'Dane - 31 sierpnia 2021 r'!X11</f>
        <v>14</v>
      </c>
      <c r="P7" s="235"/>
      <c r="R7" s="239">
        <v>0.75</v>
      </c>
    </row>
    <row r="8" spans="1:18" ht="12.75" x14ac:dyDescent="0.2">
      <c r="A8" s="20" t="s">
        <v>74</v>
      </c>
      <c r="B8" s="21" t="s">
        <v>85</v>
      </c>
      <c r="C8" s="2" t="s">
        <v>82</v>
      </c>
      <c r="D8" s="240">
        <v>15875602</v>
      </c>
      <c r="E8" s="22">
        <v>11906702</v>
      </c>
      <c r="F8" s="22">
        <f>'Dane - 31 sierpnia 2021 r'!Z12</f>
        <v>50393643.099999994</v>
      </c>
      <c r="G8" s="22">
        <f>F8/'Dane - 31 sierpnia 2021 r'!$B$3</f>
        <v>11032366.368930336</v>
      </c>
      <c r="H8" s="18">
        <f t="shared" si="0"/>
        <v>0.92656777409313984</v>
      </c>
      <c r="I8" s="22">
        <f>'Dane - 31 sierpnia 2021 r'!AK12</f>
        <v>33396682.75</v>
      </c>
      <c r="J8" s="22">
        <f>I8/'Dane - 31 sierpnia 2021 r'!$B$3</f>
        <v>7311327.7179386141</v>
      </c>
      <c r="K8" s="18">
        <f t="shared" ref="K8:K56" si="3">J8/E8</f>
        <v>0.61405145756890644</v>
      </c>
      <c r="L8" s="22">
        <f>'Dane - 31 sierpnia 2021 r'!AQ12</f>
        <v>25087568.990000002</v>
      </c>
      <c r="M8" s="22">
        <f>L8/'Dane - 31 sierpnia 2021 r'!$B$3</f>
        <v>5492265.2020666404</v>
      </c>
      <c r="N8" s="18">
        <f t="shared" si="1"/>
        <v>0.46127510389246662</v>
      </c>
      <c r="O8" s="23">
        <f>'Dane - 31 sierpnia 2021 r'!X12</f>
        <v>14</v>
      </c>
      <c r="P8" s="235"/>
      <c r="R8" s="239">
        <v>0.75</v>
      </c>
    </row>
    <row r="9" spans="1:18" ht="21" x14ac:dyDescent="0.2">
      <c r="A9" s="20" t="s">
        <v>74</v>
      </c>
      <c r="B9" s="21" t="s">
        <v>86</v>
      </c>
      <c r="C9" s="2" t="s">
        <v>87</v>
      </c>
      <c r="D9" s="22">
        <v>2220000</v>
      </c>
      <c r="E9" s="22">
        <v>1665000</v>
      </c>
      <c r="F9" s="22">
        <f>'Dane - 31 sierpnia 2021 r'!Z13</f>
        <v>396743.38</v>
      </c>
      <c r="G9" s="22">
        <f>F9/'Dane - 31 sierpnia 2021 r'!$B$3</f>
        <v>86856.556766933747</v>
      </c>
      <c r="H9" s="18">
        <f t="shared" si="0"/>
        <v>5.2166100160320569E-2</v>
      </c>
      <c r="I9" s="22">
        <f>'Dane - 31 sierpnia 2021 r'!AK13</f>
        <v>396743.35000000003</v>
      </c>
      <c r="J9" s="22">
        <f>I9/'Dane - 31 sierpnia 2021 r'!$B$3</f>
        <v>86856.550199220641</v>
      </c>
      <c r="K9" s="18">
        <f t="shared" si="3"/>
        <v>5.216609621574813E-2</v>
      </c>
      <c r="L9" s="22">
        <f>'Dane - 31 sierpnia 2021 r'!AQ13</f>
        <v>396743.35000000003</v>
      </c>
      <c r="M9" s="22">
        <f>L9/'Dane - 31 sierpnia 2021 r'!$B$3</f>
        <v>86856.550199220641</v>
      </c>
      <c r="N9" s="18">
        <f t="shared" si="1"/>
        <v>5.216609621574813E-2</v>
      </c>
      <c r="O9" s="23">
        <f>'Dane - 31 sierpnia 2021 r'!X13</f>
        <v>12</v>
      </c>
      <c r="P9" s="235"/>
      <c r="R9" s="239">
        <v>0.75</v>
      </c>
    </row>
    <row r="10" spans="1:18" ht="12.75" x14ac:dyDescent="0.2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sierpnia 2021 r'!Z14</f>
        <v>18807078.580000002</v>
      </c>
      <c r="G10" s="22">
        <f>F10/'Dane - 31 sierpnia 2021 r'!$B$3</f>
        <v>4117316.5593940192</v>
      </c>
      <c r="H10" s="18">
        <f t="shared" si="0"/>
        <v>0.73002066655922326</v>
      </c>
      <c r="I10" s="22">
        <f>'Dane - 31 sierpnia 2021 r'!AK14</f>
        <v>16485607.99</v>
      </c>
      <c r="J10" s="22">
        <f>I10/'Dane - 31 sierpnia 2021 r'!$B$3</f>
        <v>3609091.4641621788</v>
      </c>
      <c r="K10" s="18">
        <f t="shared" si="3"/>
        <v>0.6399098340713083</v>
      </c>
      <c r="L10" s="22">
        <f>'Dane - 31 sierpnia 2021 r'!AQ14</f>
        <v>10702582.419999998</v>
      </c>
      <c r="M10" s="22">
        <f>L10/'Dane - 31 sierpnia 2021 r'!$B$3</f>
        <v>2343049.7000744338</v>
      </c>
      <c r="N10" s="18">
        <f t="shared" si="1"/>
        <v>0.4154343439848287</v>
      </c>
      <c r="O10" s="23">
        <f>'Dane - 31 sierpnia 2021 r'!X14</f>
        <v>11</v>
      </c>
      <c r="P10" s="235"/>
      <c r="R10" s="238">
        <v>0.75</v>
      </c>
    </row>
    <row r="11" spans="1:18" ht="12.75" x14ac:dyDescent="0.2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sierpnia 2021 r'!Z15</f>
        <v>27490381</v>
      </c>
      <c r="G11" s="22">
        <f>F11/'Dane - 31 sierpnia 2021 r'!$B$3</f>
        <v>6018297.8676824728</v>
      </c>
      <c r="H11" s="18">
        <f t="shared" si="0"/>
        <v>0.81878963463116539</v>
      </c>
      <c r="I11" s="22">
        <f>'Dane - 31 sierpnia 2021 r'!AK15</f>
        <v>26835697.870000001</v>
      </c>
      <c r="J11" s="22">
        <f>I11/'Dane - 31 sierpnia 2021 r'!$B$3</f>
        <v>5874972.1682210257</v>
      </c>
      <c r="K11" s="18">
        <f t="shared" si="3"/>
        <v>0.79929016822464716</v>
      </c>
      <c r="L11" s="22">
        <f>'Dane - 31 sierpnia 2021 r'!AQ15</f>
        <v>26835697.870000001</v>
      </c>
      <c r="M11" s="22">
        <f>L11/'Dane - 31 sierpnia 2021 r'!$B$3</f>
        <v>5874972.1682210257</v>
      </c>
      <c r="N11" s="18">
        <f t="shared" si="1"/>
        <v>0.79929016822464716</v>
      </c>
      <c r="O11" s="23">
        <f>'Dane - 31 sierpnia 2021 r'!X15</f>
        <v>154</v>
      </c>
      <c r="P11" s="235"/>
      <c r="R11" s="238">
        <v>0.5</v>
      </c>
    </row>
    <row r="12" spans="1:18" ht="12.75" x14ac:dyDescent="0.2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sierpnia 2021 r'!Z16</f>
        <v>2025000</v>
      </c>
      <c r="G12" s="22">
        <f>F12/'Dane - 31 sierpnia 2021 r'!$B$3</f>
        <v>443320.6357546302</v>
      </c>
      <c r="H12" s="18">
        <f t="shared" si="0"/>
        <v>0.62882359681507827</v>
      </c>
      <c r="I12" s="22">
        <f>'Dane - 31 sierpnia 2021 r'!AK16</f>
        <v>212737.2</v>
      </c>
      <c r="J12" s="22">
        <f>I12/'Dane - 31 sierpnia 2021 r'!$B$3</f>
        <v>46573.230001313546</v>
      </c>
      <c r="K12" s="18">
        <f t="shared" si="3"/>
        <v>6.6061319150799352E-2</v>
      </c>
      <c r="L12" s="22">
        <f>'Dane - 31 sierpnia 2021 r'!AQ16</f>
        <v>212737.2</v>
      </c>
      <c r="M12" s="22">
        <f>L12/'Dane - 31 sierpnia 2021 r'!$B$3</f>
        <v>46573.230001313546</v>
      </c>
      <c r="N12" s="18">
        <f t="shared" si="1"/>
        <v>6.6061319150799352E-2</v>
      </c>
      <c r="O12" s="23">
        <f>'Dane - 31 sierpnia 2021 r'!X16</f>
        <v>3</v>
      </c>
      <c r="P12" s="235"/>
      <c r="R12" s="238">
        <v>0.75</v>
      </c>
    </row>
    <row r="13" spans="1:18" ht="12.75" x14ac:dyDescent="0.2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sierpnia 2021 r'!Z17</f>
        <v>29418164.549999982</v>
      </c>
      <c r="G13" s="22">
        <f>F13/'Dane - 31 sierpnia 2021 r'!$B$3</f>
        <v>6440335.5116248485</v>
      </c>
      <c r="H13" s="18">
        <f t="shared" si="0"/>
        <v>0.41407612609175376</v>
      </c>
      <c r="I13" s="22">
        <f>'Dane - 31 sierpnia 2021 r'!AK17</f>
        <v>20792565.050000001</v>
      </c>
      <c r="J13" s="22">
        <f>I13/'Dane - 31 sierpnia 2021 r'!$B$3</f>
        <v>4551986.7441656813</v>
      </c>
      <c r="K13" s="18">
        <f t="shared" si="3"/>
        <v>0.29266628014067575</v>
      </c>
      <c r="L13" s="22">
        <f>'Dane - 31 sierpnia 2021 r'!AQ17</f>
        <v>12855758.630000001</v>
      </c>
      <c r="M13" s="22">
        <f>L13/'Dane - 31 sierpnia 2021 r'!$B$3</f>
        <v>2814431.1550418148</v>
      </c>
      <c r="N13" s="18">
        <f t="shared" si="1"/>
        <v>0.18095155877021005</v>
      </c>
      <c r="O13" s="23">
        <f>'Dane - 31 sierpnia 2021 r'!X17</f>
        <v>184</v>
      </c>
      <c r="P13" s="235"/>
      <c r="R13" s="238">
        <v>0.75</v>
      </c>
    </row>
    <row r="14" spans="1:18" ht="12.75" x14ac:dyDescent="0.2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sierpnia 2021 r'!Z18</f>
        <v>21292225.569999993</v>
      </c>
      <c r="G14" s="22">
        <f>F14/'Dane - 31 sierpnia 2021 r'!$B$3</f>
        <v>4661374.3092955016</v>
      </c>
      <c r="H14" s="18">
        <f t="shared" si="0"/>
        <v>0.74013529515554399</v>
      </c>
      <c r="I14" s="22">
        <f>'Dane - 31 sierpnia 2021 r'!AK18</f>
        <v>15827672.799999999</v>
      </c>
      <c r="J14" s="22">
        <f>I14/'Dane - 31 sierpnia 2021 r'!$B$3</f>
        <v>3465053.8114628484</v>
      </c>
      <c r="K14" s="18">
        <f t="shared" si="3"/>
        <v>0.55018294076119822</v>
      </c>
      <c r="L14" s="22">
        <f>'Dane - 31 sierpnia 2021 r'!AQ18</f>
        <v>10928624.449999999</v>
      </c>
      <c r="M14" s="22">
        <f>L14/'Dane - 31 sierpnia 2021 r'!$B$3</f>
        <v>2392535.6736284425</v>
      </c>
      <c r="N14" s="18">
        <f t="shared" si="1"/>
        <v>0.37988798570411009</v>
      </c>
      <c r="O14" s="23">
        <f>'Dane - 31 sierpnia 2021 r'!X18</f>
        <v>279</v>
      </c>
      <c r="P14" s="235"/>
      <c r="R14" s="238">
        <v>0.75</v>
      </c>
    </row>
    <row r="15" spans="1:18" ht="12.75" x14ac:dyDescent="0.2">
      <c r="A15" s="40" t="s">
        <v>74</v>
      </c>
      <c r="B15" s="41" t="s">
        <v>98</v>
      </c>
      <c r="C15" s="42" t="s">
        <v>99</v>
      </c>
      <c r="D15" s="43">
        <v>77640920</v>
      </c>
      <c r="E15" s="43">
        <v>49480690</v>
      </c>
      <c r="F15" s="43">
        <f>'Dane - 31 sierpnia 2021 r'!Z19</f>
        <v>216439862.5</v>
      </c>
      <c r="G15" s="43">
        <f>F15/'Dane - 31 sierpnia 2021 r'!$B$3</f>
        <v>47383830.837602347</v>
      </c>
      <c r="H15" s="44">
        <f t="shared" si="0"/>
        <v>0.95762267740410145</v>
      </c>
      <c r="I15" s="43">
        <f>'Dane - 31 sierpnia 2021 r'!AK19</f>
        <v>199129637.5</v>
      </c>
      <c r="J15" s="43">
        <f>I15/'Dane - 31 sierpnia 2021 r'!$B$3</f>
        <v>43594211.108192123</v>
      </c>
      <c r="K15" s="44">
        <f t="shared" si="3"/>
        <v>0.88103482607441652</v>
      </c>
      <c r="L15" s="43">
        <f>'Dane - 31 sierpnia 2021 r'!AQ19</f>
        <v>199129637.5</v>
      </c>
      <c r="M15" s="43">
        <f>L15/'Dane - 31 sierpnia 2021 r'!$B$3</f>
        <v>43594211.108192123</v>
      </c>
      <c r="N15" s="44">
        <f t="shared" si="1"/>
        <v>0.88103482607441652</v>
      </c>
      <c r="O15" s="45">
        <f>'Dane - 31 sierpnia 2021 r'!X19</f>
        <v>3848</v>
      </c>
      <c r="P15" s="235"/>
      <c r="R15" s="238">
        <v>0.5</v>
      </c>
    </row>
    <row r="16" spans="1:18" ht="12.75" x14ac:dyDescent="0.2">
      <c r="A16" s="20" t="s">
        <v>74</v>
      </c>
      <c r="B16" s="21" t="s">
        <v>227</v>
      </c>
      <c r="C16" s="2" t="s">
        <v>99</v>
      </c>
      <c r="D16" s="22">
        <v>35000000</v>
      </c>
      <c r="E16" s="22">
        <v>17500000</v>
      </c>
      <c r="F16" s="22">
        <f>'Dane - 31 sierpnia 2021 r'!Z20</f>
        <v>75460750</v>
      </c>
      <c r="G16" s="22">
        <f>F16/'Dane - 31 sierpnia 2021 r'!$B$3</f>
        <v>16520151.933096895</v>
      </c>
      <c r="H16" s="18">
        <f t="shared" si="0"/>
        <v>0.94400868189125109</v>
      </c>
      <c r="I16" s="22">
        <f>'Dane - 31 sierpnia 2021 r'!AK20</f>
        <v>75460750</v>
      </c>
      <c r="J16" s="22">
        <f>I16/'Dane - 31 sierpnia 2021 r'!$B$3</f>
        <v>16520151.933096895</v>
      </c>
      <c r="K16" s="18">
        <f t="shared" si="3"/>
        <v>0.94400868189125109</v>
      </c>
      <c r="L16" s="22">
        <f>'Dane - 31 sierpnia 2021 r'!AQ20</f>
        <v>75460750</v>
      </c>
      <c r="M16" s="22">
        <f>L16/'Dane - 31 sierpnia 2021 r'!$B$3</f>
        <v>16520151.933096895</v>
      </c>
      <c r="N16" s="18">
        <f t="shared" si="1"/>
        <v>0.94400868189125109</v>
      </c>
      <c r="O16" s="23">
        <f>'Dane - 31 sierpnia 2021 r'!X20</f>
        <v>2646</v>
      </c>
      <c r="P16" s="235"/>
      <c r="R16" s="238">
        <v>0.75</v>
      </c>
    </row>
    <row r="17" spans="1:18" ht="12.75" x14ac:dyDescent="0.2">
      <c r="A17" s="20" t="s">
        <v>74</v>
      </c>
      <c r="B17" s="21" t="s">
        <v>228</v>
      </c>
      <c r="C17" s="2" t="s">
        <v>226</v>
      </c>
      <c r="D17" s="22">
        <v>42640920</v>
      </c>
      <c r="E17" s="22">
        <v>31980690</v>
      </c>
      <c r="F17" s="22">
        <f>'Dane - 31 sierpnia 2021 r'!Z21</f>
        <v>140979112.5</v>
      </c>
      <c r="G17" s="22">
        <f>F17/'Dane - 31 sierpnia 2021 r'!$B$3</f>
        <v>30863678.90450545</v>
      </c>
      <c r="H17" s="18">
        <f t="shared" si="0"/>
        <v>0.96507232659787667</v>
      </c>
      <c r="I17" s="22">
        <f>'Dane - 31 sierpnia 2021 r'!AK21</f>
        <v>123668887.5</v>
      </c>
      <c r="J17" s="22">
        <f>I17/'Dane - 31 sierpnia 2021 r'!$B$3</f>
        <v>27074059.17509523</v>
      </c>
      <c r="K17" s="18">
        <f t="shared" si="3"/>
        <v>0.84657520444665924</v>
      </c>
      <c r="L17" s="22">
        <f>'Dane - 31 sierpnia 2021 r'!AQ21</f>
        <v>123668887.5</v>
      </c>
      <c r="M17" s="22">
        <f>L17/'Dane - 31 sierpnia 2021 r'!$B$3</f>
        <v>27074059.17509523</v>
      </c>
      <c r="N17" s="18">
        <f t="shared" si="1"/>
        <v>0.84657520444665924</v>
      </c>
      <c r="O17" s="23">
        <f>'Dane - 31 sierpnia 2021 r'!X21</f>
        <v>1202</v>
      </c>
      <c r="P17" s="235"/>
      <c r="R17" s="238">
        <v>0.75</v>
      </c>
    </row>
    <row r="18" spans="1:18" ht="21" x14ac:dyDescent="0.2">
      <c r="A18" s="20" t="s">
        <v>74</v>
      </c>
      <c r="B18" s="21" t="s">
        <v>100</v>
      </c>
      <c r="C18" s="2" t="s">
        <v>101</v>
      </c>
      <c r="D18" s="22">
        <v>23413337</v>
      </c>
      <c r="E18" s="22">
        <v>17560003</v>
      </c>
      <c r="F18" s="22">
        <f>'Dane - 31 sierpnia 2021 r'!Z22</f>
        <v>64639110.93999999</v>
      </c>
      <c r="G18" s="22">
        <f>F18/'Dane - 31 sierpnia 2021 r'!$B$3</f>
        <v>14151037.904461663</v>
      </c>
      <c r="H18" s="18">
        <f t="shared" si="0"/>
        <v>0.8058676245363775</v>
      </c>
      <c r="I18" s="22">
        <f>'Dane - 31 sierpnia 2021 r'!AK22</f>
        <v>58082994.359999999</v>
      </c>
      <c r="J18" s="22">
        <f>I18/'Dane - 31 sierpnia 2021 r'!$B$3</f>
        <v>12715748.141337186</v>
      </c>
      <c r="K18" s="18">
        <f t="shared" si="3"/>
        <v>0.72413131941590136</v>
      </c>
      <c r="L18" s="22">
        <f>'Dane - 31 sierpnia 2021 r'!AQ22</f>
        <v>37408459.850000001</v>
      </c>
      <c r="M18" s="22">
        <f>L18/'Dane - 31 sierpnia 2021 r'!$B$3</f>
        <v>8189601.0880511403</v>
      </c>
      <c r="N18" s="18">
        <f t="shared" si="1"/>
        <v>0.46637811440300669</v>
      </c>
      <c r="O18" s="23">
        <f>'Dane - 31 sierpnia 2021 r'!X22</f>
        <v>389</v>
      </c>
      <c r="P18" s="235"/>
      <c r="R18" s="238">
        <v>0.75</v>
      </c>
    </row>
    <row r="19" spans="1:18" ht="12.75" x14ac:dyDescent="0.2">
      <c r="A19" s="20" t="s">
        <v>74</v>
      </c>
      <c r="B19" s="21" t="s">
        <v>102</v>
      </c>
      <c r="C19" s="2" t="s">
        <v>103</v>
      </c>
      <c r="D19" s="22">
        <v>40894000</v>
      </c>
      <c r="E19" s="22">
        <v>30670500</v>
      </c>
      <c r="F19" s="22">
        <f>'Dane - 31 sierpnia 2021 r'!Z23</f>
        <v>68826935.170000017</v>
      </c>
      <c r="G19" s="22">
        <f>F19/'Dane - 31 sierpnia 2021 r'!$B$3</f>
        <v>15067852.176102284</v>
      </c>
      <c r="H19" s="18">
        <f t="shared" si="0"/>
        <v>0.49128159554302292</v>
      </c>
      <c r="I19" s="22">
        <f>'Dane - 31 sierpnia 2021 r'!AK23</f>
        <v>5788964.2699999996</v>
      </c>
      <c r="J19" s="22">
        <f>I19/'Dane - 31 sierpnia 2021 r'!$B$3</f>
        <v>1267341.8866850561</v>
      </c>
      <c r="K19" s="18">
        <f t="shared" si="3"/>
        <v>4.1321200720074863E-2</v>
      </c>
      <c r="L19" s="22">
        <f>'Dane - 31 sierpnia 2021 r'!AQ23</f>
        <v>149449.99</v>
      </c>
      <c r="M19" s="22">
        <f>L19/'Dane - 31 sierpnia 2021 r'!$B$3</f>
        <v>32718.155348307715</v>
      </c>
      <c r="N19" s="18">
        <f t="shared" si="1"/>
        <v>1.066763024675428E-3</v>
      </c>
      <c r="O19" s="23">
        <f>'Dane - 31 sierpnia 2021 r'!X23</f>
        <v>11</v>
      </c>
      <c r="P19" s="235"/>
      <c r="R19" s="238">
        <v>0.75</v>
      </c>
    </row>
    <row r="20" spans="1:18" ht="12.75" x14ac:dyDescent="0.2">
      <c r="A20" s="20" t="s">
        <v>74</v>
      </c>
      <c r="B20" s="21" t="s">
        <v>104</v>
      </c>
      <c r="C20" s="2" t="s">
        <v>105</v>
      </c>
      <c r="D20" s="22">
        <v>7206667</v>
      </c>
      <c r="E20" s="22">
        <v>5405000</v>
      </c>
      <c r="F20" s="22">
        <f>'Dane - 31 sierpnia 2021 r'!Z24</f>
        <v>25826899.699999999</v>
      </c>
      <c r="G20" s="22">
        <f>F20/'Dane - 31 sierpnia 2021 r'!$B$3</f>
        <v>5654122.2689259602</v>
      </c>
      <c r="H20" s="18">
        <f t="shared" si="0"/>
        <v>1.0460910765820464</v>
      </c>
      <c r="I20" s="22">
        <f>'Dane - 31 sierpnia 2021 r'!AK24</f>
        <v>14456735.950000001</v>
      </c>
      <c r="J20" s="22">
        <f>I20/'Dane - 31 sierpnia 2021 r'!$B$3</f>
        <v>3164923.1468102806</v>
      </c>
      <c r="K20" s="18">
        <f t="shared" si="3"/>
        <v>0.58555469876230903</v>
      </c>
      <c r="L20" s="22">
        <f>'Dane - 31 sierpnia 2021 r'!AQ24</f>
        <v>1800086.14</v>
      </c>
      <c r="M20" s="22">
        <f>L20/'Dane - 31 sierpnia 2021 r'!$B$3</f>
        <v>394081.64543106087</v>
      </c>
      <c r="N20" s="18">
        <f t="shared" si="1"/>
        <v>7.2910572697698586E-2</v>
      </c>
      <c r="O20" s="23">
        <f>'Dane - 31 sierpnia 2021 r'!X24</f>
        <v>6</v>
      </c>
      <c r="P20" s="235"/>
      <c r="R20" s="238" t="e">
        <v>#DIV/0!</v>
      </c>
    </row>
    <row r="21" spans="1:18" ht="12.75" x14ac:dyDescent="0.2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- 31 sierpnia 2021 r'!Z25</f>
        <v>0</v>
      </c>
      <c r="G21" s="22">
        <f>F21/'Dane - 31 sierpnia 2021 r'!$B$3</f>
        <v>0</v>
      </c>
      <c r="H21" s="18">
        <v>0</v>
      </c>
      <c r="I21" s="22">
        <f>'Dane - 31 sierpnia 2021 r'!AK25</f>
        <v>0</v>
      </c>
      <c r="J21" s="22">
        <f>I21/'Dane - 31 sierpnia 2021 r'!$B$3</f>
        <v>0</v>
      </c>
      <c r="K21" s="18">
        <v>0</v>
      </c>
      <c r="L21" s="22">
        <f>'Dane - 31 sierpnia 2021 r'!AQ25</f>
        <v>0</v>
      </c>
      <c r="M21" s="22">
        <f>L21/'Dane - 31 sierpnia 2021 r'!$B$3</f>
        <v>0</v>
      </c>
      <c r="N21" s="18">
        <v>0</v>
      </c>
      <c r="O21" s="23">
        <f>'Dane - 31 sierpnia 2021 r'!X25</f>
        <v>0</v>
      </c>
      <c r="P21" s="235"/>
      <c r="R21" s="238">
        <v>0.75</v>
      </c>
    </row>
    <row r="22" spans="1:18" ht="12.75" x14ac:dyDescent="0.2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- 31 sierpnia 2021 r'!Z26</f>
        <v>5769556.5999999996</v>
      </c>
      <c r="G22" s="22">
        <f>F22/'Dane - 31 sierpnia 2021 r'!$B$3</f>
        <v>1263093.0863873197</v>
      </c>
      <c r="H22" s="18">
        <f t="shared" si="0"/>
        <v>0.71664855965237995</v>
      </c>
      <c r="I22" s="22">
        <f>'Dane - 31 sierpnia 2021 r'!AK26</f>
        <v>2616053.31</v>
      </c>
      <c r="J22" s="22">
        <f>I22/'Dane - 31 sierpnia 2021 r'!$B$3</f>
        <v>572716.25508997764</v>
      </c>
      <c r="K22" s="18">
        <f t="shared" si="3"/>
        <v>0.32494539295885255</v>
      </c>
      <c r="L22" s="22">
        <f>'Dane - 31 sierpnia 2021 r'!AQ26</f>
        <v>441300</v>
      </c>
      <c r="M22" s="22">
        <f>L22/'Dane - 31 sierpnia 2021 r'!$B$3</f>
        <v>96611.060028897933</v>
      </c>
      <c r="N22" s="18">
        <f t="shared" si="1"/>
        <v>5.4814785831998829E-2</v>
      </c>
      <c r="O22" s="23">
        <f>'Dane - 31 sierpnia 2021 r'!X26</f>
        <v>50</v>
      </c>
      <c r="P22" s="235"/>
      <c r="R22" s="238">
        <v>0.75</v>
      </c>
    </row>
    <row r="23" spans="1:18" ht="12" thickBot="1" x14ac:dyDescent="0.25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- 31 sierpnia 2021 r'!Z27</f>
        <v>3770497.22</v>
      </c>
      <c r="G23" s="22">
        <f>F23/'Dane - 31 sierpnia 2021 r'!$B$3</f>
        <v>825451.46897850174</v>
      </c>
      <c r="H23" s="27">
        <f t="shared" si="0"/>
        <v>0.73178321717952277</v>
      </c>
      <c r="I23" s="22">
        <f>'Dane - 31 sierpnia 2021 r'!AK27</f>
        <v>1005368.96</v>
      </c>
      <c r="J23" s="22">
        <f>I23/'Dane - 31 sierpnia 2021 r'!$B$3</f>
        <v>220099.16371119575</v>
      </c>
      <c r="K23" s="27">
        <f t="shared" si="3"/>
        <v>0.1951233720843934</v>
      </c>
      <c r="L23" s="22">
        <f>'Dane - 31 sierpnia 2021 r'!AQ27</f>
        <v>862316.21</v>
      </c>
      <c r="M23" s="22">
        <f>L23/'Dane - 31 sierpnia 2021 r'!$B$3</f>
        <v>188781.51626603617</v>
      </c>
      <c r="N23" s="27">
        <f t="shared" si="1"/>
        <v>0.16735950023584767</v>
      </c>
      <c r="O23" s="23">
        <f>'Dane - 31 sierpnia 2021 r'!X27</f>
        <v>11</v>
      </c>
      <c r="P23" s="235"/>
    </row>
    <row r="24" spans="1:18" ht="32.25" thickBot="1" x14ac:dyDescent="0.25">
      <c r="A24" s="264" t="s">
        <v>74</v>
      </c>
      <c r="B24" s="264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618427754.59000003</v>
      </c>
      <c r="G24" s="47">
        <f t="shared" si="4"/>
        <v>135388535.96698627</v>
      </c>
      <c r="H24" s="48">
        <f>G24/E24</f>
        <v>0.80468008739248487</v>
      </c>
      <c r="I24" s="47">
        <f t="shared" si="4"/>
        <v>472089478.18999994</v>
      </c>
      <c r="J24" s="47">
        <f t="shared" si="4"/>
        <v>103351608.69346292</v>
      </c>
      <c r="K24" s="48">
        <f t="shared" si="3"/>
        <v>0.61426900676353391</v>
      </c>
      <c r="L24" s="47">
        <f t="shared" si="4"/>
        <v>391267288.45000005</v>
      </c>
      <c r="M24" s="47">
        <f t="shared" si="4"/>
        <v>85657710.155873701</v>
      </c>
      <c r="N24" s="48">
        <f t="shared" si="1"/>
        <v>0.50910553985808715</v>
      </c>
      <c r="O24" s="49">
        <f t="shared" si="4"/>
        <v>5258</v>
      </c>
      <c r="P24" s="235"/>
    </row>
    <row r="25" spans="1:18" x14ac:dyDescent="0.2">
      <c r="A25" s="28" t="s">
        <v>112</v>
      </c>
      <c r="B25" s="29" t="s">
        <v>113</v>
      </c>
      <c r="C25" s="4" t="s">
        <v>114</v>
      </c>
      <c r="D25" s="30">
        <v>20064000</v>
      </c>
      <c r="E25" s="30">
        <v>15048000</v>
      </c>
      <c r="F25" s="30">
        <f>'Dane - 31 sierpnia 2021 r'!Z29</f>
        <v>34465422.490000002</v>
      </c>
      <c r="G25" s="30">
        <f>F25/'Dane - 31 sierpnia 2021 r'!$B$3</f>
        <v>7545300.2517623371</v>
      </c>
      <c r="H25" s="31">
        <f t="shared" si="0"/>
        <v>0.50141548722503571</v>
      </c>
      <c r="I25" s="30">
        <f>'Dane - 31 sierpnia 2021 r'!AK29</f>
        <v>19426977.579999998</v>
      </c>
      <c r="J25" s="30">
        <f>I25/'Dane - 31 sierpnia 2021 r'!$B$3</f>
        <v>4253027.1859538509</v>
      </c>
      <c r="K25" s="31">
        <f t="shared" si="3"/>
        <v>0.2826307274025685</v>
      </c>
      <c r="L25" s="30">
        <f>'Dane - 31 sierpnia 2021 r'!AQ29</f>
        <v>7233484.8799999999</v>
      </c>
      <c r="M25" s="30">
        <f>L25/'Dane - 31 sierpnia 2021 r'!$B$3</f>
        <v>1583581.7855422741</v>
      </c>
      <c r="N25" s="31">
        <f t="shared" si="1"/>
        <v>0.10523536586538239</v>
      </c>
      <c r="O25" s="32">
        <f>'Dane - 31 sierpnia 2021 r'!X29</f>
        <v>8</v>
      </c>
      <c r="P25" s="235"/>
    </row>
    <row r="26" spans="1:18" x14ac:dyDescent="0.2">
      <c r="A26" s="20" t="s">
        <v>112</v>
      </c>
      <c r="B26" s="21" t="s">
        <v>115</v>
      </c>
      <c r="C26" s="2" t="s">
        <v>116</v>
      </c>
      <c r="D26" s="22">
        <v>4000000</v>
      </c>
      <c r="E26" s="22">
        <v>3000000</v>
      </c>
      <c r="F26" s="30">
        <f>'Dane - 31 sierpnia 2021 r'!Z30</f>
        <v>6363905.3300000001</v>
      </c>
      <c r="G26" s="30">
        <f>F26/'Dane - 31 sierpnia 2021 r'!$B$3</f>
        <v>1393210.1514952492</v>
      </c>
      <c r="H26" s="18">
        <f t="shared" si="0"/>
        <v>0.46440338383174973</v>
      </c>
      <c r="I26" s="30">
        <f>'Dane - 31 sierpnia 2021 r'!AK30</f>
        <v>2840734.27</v>
      </c>
      <c r="J26" s="30">
        <f>I26/'Dane - 31 sierpnia 2021 r'!$B$3</f>
        <v>621904.25806734094</v>
      </c>
      <c r="K26" s="18">
        <f t="shared" si="3"/>
        <v>0.20730141935578031</v>
      </c>
      <c r="L26" s="30">
        <f>'Dane - 31 sierpnia 2021 r'!AQ30</f>
        <v>1032757.6</v>
      </c>
      <c r="M26" s="30">
        <f>L26/'Dane - 31 sierpnia 2021 r'!$B$3</f>
        <v>226095.18805551907</v>
      </c>
      <c r="N26" s="18">
        <f t="shared" si="1"/>
        <v>7.5365062685173026E-2</v>
      </c>
      <c r="O26" s="32">
        <f>'Dane - 31 sierpnia 2021 r'!X30</f>
        <v>12</v>
      </c>
      <c r="P26" s="235"/>
    </row>
    <row r="27" spans="1:18" x14ac:dyDescent="0.2">
      <c r="A27" s="40" t="s">
        <v>112</v>
      </c>
      <c r="B27" s="41" t="s">
        <v>117</v>
      </c>
      <c r="C27" s="42" t="s">
        <v>118</v>
      </c>
      <c r="D27" s="43">
        <v>121826600</v>
      </c>
      <c r="E27" s="43">
        <v>91369950</v>
      </c>
      <c r="F27" s="43">
        <f>SUM(F28:F30)</f>
        <v>277111283.58000004</v>
      </c>
      <c r="G27" s="43">
        <f t="shared" ref="G27:O27" si="5">SUM(G28:G30)</f>
        <v>60666247.116773948</v>
      </c>
      <c r="H27" s="44">
        <f t="shared" si="0"/>
        <v>0.66396279210806119</v>
      </c>
      <c r="I27" s="43">
        <f t="shared" si="5"/>
        <v>171530578.60000002</v>
      </c>
      <c r="J27" s="43">
        <f t="shared" si="5"/>
        <v>37552121.064845219</v>
      </c>
      <c r="K27" s="44">
        <f t="shared" si="3"/>
        <v>0.41098983927259697</v>
      </c>
      <c r="L27" s="43">
        <f t="shared" si="5"/>
        <v>100261063.01000001</v>
      </c>
      <c r="M27" s="43">
        <f t="shared" si="5"/>
        <v>21949529.972853452</v>
      </c>
      <c r="N27" s="44">
        <f t="shared" si="1"/>
        <v>0.2402270108810769</v>
      </c>
      <c r="O27" s="45">
        <f t="shared" si="5"/>
        <v>633</v>
      </c>
      <c r="P27" s="235"/>
    </row>
    <row r="28" spans="1:18" x14ac:dyDescent="0.2">
      <c r="A28" s="20" t="s">
        <v>112</v>
      </c>
      <c r="B28" s="21" t="s">
        <v>119</v>
      </c>
      <c r="C28" s="2" t="s">
        <v>120</v>
      </c>
      <c r="D28" s="22">
        <v>71561659</v>
      </c>
      <c r="E28" s="22">
        <v>53671244</v>
      </c>
      <c r="F28" s="22">
        <f>'Dane - 31 sierpnia 2021 r'!Z32</f>
        <v>179880158.93000001</v>
      </c>
      <c r="G28" s="22">
        <f>F28/'Dane - 31 sierpnia 2021 r'!$B$3</f>
        <v>39380042.674810633</v>
      </c>
      <c r="H28" s="18">
        <f t="shared" si="0"/>
        <v>0.73372703406708129</v>
      </c>
      <c r="I28" s="22">
        <f>'Dane - 31 sierpnia 2021 r'!AK32</f>
        <v>127456144.12</v>
      </c>
      <c r="J28" s="22">
        <f>I28/'Dane - 31 sierpnia 2021 r'!$B$3</f>
        <v>27903179.675117124</v>
      </c>
      <c r="K28" s="18">
        <f t="shared" si="3"/>
        <v>0.51989068252483817</v>
      </c>
      <c r="L28" s="22">
        <f>'Dane - 31 sierpnia 2021 r'!AQ32</f>
        <v>86417420.659999996</v>
      </c>
      <c r="M28" s="22">
        <f>L28/'Dane - 31 sierpnia 2021 r'!$B$3</f>
        <v>18918827.58877359</v>
      </c>
      <c r="N28" s="18">
        <f t="shared" si="1"/>
        <v>0.3524946727296574</v>
      </c>
      <c r="O28" s="23">
        <f>'Dane - 31 sierpnia 2021 r'!X32</f>
        <v>447</v>
      </c>
      <c r="P28" s="235"/>
    </row>
    <row r="29" spans="1:18" x14ac:dyDescent="0.2">
      <c r="A29" s="20" t="s">
        <v>112</v>
      </c>
      <c r="B29" s="21" t="s">
        <v>121</v>
      </c>
      <c r="C29" s="2" t="s">
        <v>122</v>
      </c>
      <c r="D29" s="22">
        <v>10462000</v>
      </c>
      <c r="E29" s="22">
        <v>7846500</v>
      </c>
      <c r="F29" s="22">
        <f>'Dane - 31 sierpnia 2021 r'!Z33</f>
        <v>17325819.030000001</v>
      </c>
      <c r="G29" s="22">
        <f>F29/'Dane - 31 sierpnia 2021 r'!$B$3</f>
        <v>3793033.6332588997</v>
      </c>
      <c r="H29" s="18">
        <f t="shared" si="0"/>
        <v>0.48340452854889437</v>
      </c>
      <c r="I29" s="22">
        <f>'Dane - 31 sierpnia 2021 r'!AK33</f>
        <v>7564668.9300000006</v>
      </c>
      <c r="J29" s="22">
        <f>I29/'Dane - 31 sierpnia 2021 r'!$B$3</f>
        <v>1656085.8465782215</v>
      </c>
      <c r="K29" s="18">
        <f t="shared" si="3"/>
        <v>0.211060453269384</v>
      </c>
      <c r="L29" s="22">
        <f>'Dane - 31 sierpnia 2021 r'!AQ33</f>
        <v>4873194.68</v>
      </c>
      <c r="M29" s="22">
        <f>L29/'Dane - 31 sierpnia 2021 r'!$B$3</f>
        <v>1066858.1549104601</v>
      </c>
      <c r="N29" s="18">
        <f t="shared" si="1"/>
        <v>0.13596611927744345</v>
      </c>
      <c r="O29" s="23">
        <f>'Dane - 31 sierpnia 2021 r'!X33</f>
        <v>142</v>
      </c>
      <c r="P29" s="235"/>
    </row>
    <row r="30" spans="1:18" x14ac:dyDescent="0.2">
      <c r="A30" s="20" t="s">
        <v>112</v>
      </c>
      <c r="B30" s="21" t="s">
        <v>123</v>
      </c>
      <c r="C30" s="2" t="s">
        <v>124</v>
      </c>
      <c r="D30" s="22">
        <v>39802941</v>
      </c>
      <c r="E30" s="22">
        <v>29852206</v>
      </c>
      <c r="F30" s="22">
        <f>'Dane - 31 sierpnia 2021 r'!Z34</f>
        <v>79905305.620000005</v>
      </c>
      <c r="G30" s="22">
        <f>F30/'Dane - 31 sierpnia 2021 r'!$B$3</f>
        <v>17493170.80870441</v>
      </c>
      <c r="H30" s="18">
        <f t="shared" si="0"/>
        <v>0.5859925664691048</v>
      </c>
      <c r="I30" s="22">
        <f>'Dane - 31 sierpnia 2021 r'!AK34</f>
        <v>36509765.549999997</v>
      </c>
      <c r="J30" s="22">
        <f>I30/'Dane - 31 sierpnia 2021 r'!$B$3</f>
        <v>7992855.5431498745</v>
      </c>
      <c r="K30" s="18">
        <f t="shared" si="3"/>
        <v>0.26774756757171897</v>
      </c>
      <c r="L30" s="22">
        <f>'Dane - 31 sierpnia 2021 r'!AQ34</f>
        <v>8970447.6699999999</v>
      </c>
      <c r="M30" s="22">
        <f>L30/'Dane - 31 sierpnia 2021 r'!$B$3</f>
        <v>1963844.2291694032</v>
      </c>
      <c r="N30" s="18">
        <f t="shared" si="1"/>
        <v>6.5785564697275742E-2</v>
      </c>
      <c r="O30" s="23">
        <f>'Dane - 31 sierpnia 2021 r'!X34</f>
        <v>44</v>
      </c>
      <c r="P30" s="235"/>
    </row>
    <row r="31" spans="1:18" x14ac:dyDescent="0.2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- 31 sierpnia 2021 r'!Z35</f>
        <v>0</v>
      </c>
      <c r="G31" s="22">
        <f>F31/'Dane - 31 sierpnia 2021 r'!$B$3</f>
        <v>0</v>
      </c>
      <c r="H31" s="18">
        <v>0</v>
      </c>
      <c r="I31" s="22">
        <f>'Dane - 31 sierpnia 2021 r'!AK35</f>
        <v>0</v>
      </c>
      <c r="J31" s="22">
        <f>I31/'Dane - 31 sierpnia 2021 r'!$B$3</f>
        <v>0</v>
      </c>
      <c r="K31" s="18">
        <v>0</v>
      </c>
      <c r="L31" s="22">
        <f>'Dane - 31 sierpnia 2021 r'!AQ35</f>
        <v>0</v>
      </c>
      <c r="M31" s="22">
        <f>L31/'Dane - 31 sierpnia 2021 r'!$B$3</f>
        <v>0</v>
      </c>
      <c r="N31" s="18">
        <v>0</v>
      </c>
      <c r="O31" s="23">
        <f>'Dane - 31 sierpnia 2021 r'!X35</f>
        <v>0</v>
      </c>
      <c r="P31" s="235"/>
    </row>
    <row r="32" spans="1:18" x14ac:dyDescent="0.2">
      <c r="A32" s="20" t="s">
        <v>112</v>
      </c>
      <c r="B32" s="21" t="s">
        <v>127</v>
      </c>
      <c r="C32" s="2" t="s">
        <v>128</v>
      </c>
      <c r="D32" s="22">
        <v>48674168</v>
      </c>
      <c r="E32" s="22">
        <v>36505626</v>
      </c>
      <c r="F32" s="22">
        <f>'Dane - 31 sierpnia 2021 r'!Z36</f>
        <v>157048981.88999996</v>
      </c>
      <c r="G32" s="22">
        <f>F32/'Dane - 31 sierpnia 2021 r'!$B$3</f>
        <v>34381755.306712195</v>
      </c>
      <c r="H32" s="18">
        <f t="shared" si="0"/>
        <v>0.94182072940516603</v>
      </c>
      <c r="I32" s="22">
        <f>'Dane - 31 sierpnia 2021 r'!AK36</f>
        <v>157646523.12000003</v>
      </c>
      <c r="J32" s="22">
        <f>I32/'Dane - 31 sierpnia 2021 r'!$B$3</f>
        <v>34512571.285958238</v>
      </c>
      <c r="K32" s="18">
        <f t="shared" si="3"/>
        <v>0.94540417649482955</v>
      </c>
      <c r="L32" s="22">
        <f>'Dane - 31 sierpnia 2021 r'!AQ36</f>
        <v>157646523.12000003</v>
      </c>
      <c r="M32" s="22">
        <f>L32/'Dane - 31 sierpnia 2021 r'!$B$3</f>
        <v>34512571.285958238</v>
      </c>
      <c r="N32" s="18">
        <f t="shared" si="1"/>
        <v>0.94540417649482955</v>
      </c>
      <c r="O32" s="23">
        <f>'Dane - 31 sierpnia 2021 r'!X36</f>
        <v>905</v>
      </c>
      <c r="P32" s="235"/>
    </row>
    <row r="33" spans="1:16" x14ac:dyDescent="0.2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- 31 sierpnia 2021 r'!Z37</f>
        <v>5595105.1699999999</v>
      </c>
      <c r="G33" s="22">
        <f>F33/'Dane - 31 sierpnia 2021 r'!$B$3</f>
        <v>1224901.5215202067</v>
      </c>
      <c r="H33" s="18">
        <f t="shared" si="0"/>
        <v>0.86872448334766428</v>
      </c>
      <c r="I33" s="22">
        <f>'Dane - 31 sierpnia 2021 r'!AK37</f>
        <v>3384169.31</v>
      </c>
      <c r="J33" s="22">
        <f>I33/'Dane - 31 sierpnia 2021 r'!$B$3</f>
        <v>740875.10617802886</v>
      </c>
      <c r="K33" s="18">
        <f t="shared" si="3"/>
        <v>0.52544333771491414</v>
      </c>
      <c r="L33" s="22">
        <f>'Dane - 31 sierpnia 2021 r'!AQ37</f>
        <v>2086910.26</v>
      </c>
      <c r="M33" s="22">
        <f>L33/'Dane - 31 sierpnia 2021 r'!$B$3</f>
        <v>456874.26332151145</v>
      </c>
      <c r="N33" s="18">
        <f t="shared" si="1"/>
        <v>0.32402430022802231</v>
      </c>
      <c r="O33" s="23">
        <f>'Dane - 31 sierpnia 2021 r'!X37</f>
        <v>11</v>
      </c>
      <c r="P33" s="235"/>
    </row>
    <row r="34" spans="1:16" x14ac:dyDescent="0.2">
      <c r="A34" s="24" t="s">
        <v>112</v>
      </c>
      <c r="B34" s="25" t="s">
        <v>131</v>
      </c>
      <c r="C34" s="3" t="s">
        <v>132</v>
      </c>
      <c r="D34" s="22">
        <v>940000</v>
      </c>
      <c r="E34" s="22">
        <v>0</v>
      </c>
      <c r="F34" s="22">
        <f>'Dane - 31 sierpnia 2021 r'!Z38</f>
        <v>0</v>
      </c>
      <c r="G34" s="22">
        <f>F34/'Dane - 31 sierpnia 2021 r'!$B$3</f>
        <v>0</v>
      </c>
      <c r="H34" s="27">
        <v>0</v>
      </c>
      <c r="I34" s="22">
        <f>'Dane - 31 sierpnia 2021 r'!AK38</f>
        <v>0</v>
      </c>
      <c r="J34" s="22">
        <f>I34/'Dane - 31 sierpnia 2021 r'!$B$3</f>
        <v>0</v>
      </c>
      <c r="K34" s="27">
        <v>0</v>
      </c>
      <c r="L34" s="22">
        <f>'Dane - 31 sierpnia 2021 r'!AQ38</f>
        <v>0</v>
      </c>
      <c r="M34" s="22">
        <f>L34/'Dane - 31 sierpnia 2021 r'!$B$3</f>
        <v>0</v>
      </c>
      <c r="N34" s="27">
        <v>0</v>
      </c>
      <c r="O34" s="23">
        <f>'Dane - 31 sierpnia 2021 r'!X38</f>
        <v>0</v>
      </c>
      <c r="P34" s="235"/>
    </row>
    <row r="35" spans="1:16" ht="12" thickBot="1" x14ac:dyDescent="0.25">
      <c r="A35" s="224" t="s">
        <v>112</v>
      </c>
      <c r="B35" s="25" t="s">
        <v>229</v>
      </c>
      <c r="C35" s="3" t="s">
        <v>230</v>
      </c>
      <c r="D35" s="234">
        <v>14000000</v>
      </c>
      <c r="E35" s="234">
        <v>10500000</v>
      </c>
      <c r="F35" s="22">
        <f>'Dane - 31 sierpnia 2021 r'!Z39</f>
        <v>43620907.410000004</v>
      </c>
      <c r="G35" s="22">
        <f>F35/'Dane - 31 sierpnia 2021 r'!$B$3</f>
        <v>9549653.5334296599</v>
      </c>
      <c r="H35" s="27">
        <f t="shared" si="0"/>
        <v>0.90949081270758669</v>
      </c>
      <c r="I35" s="22">
        <f>'Dane - 31 sierpnia 2021 r'!AK39</f>
        <v>43552223.319999993</v>
      </c>
      <c r="J35" s="22">
        <f>I35/'Dane - 31 sierpnia 2021 r'!$B$3</f>
        <v>9534616.9534568042</v>
      </c>
      <c r="K35" s="27">
        <f t="shared" si="3"/>
        <v>0.90805875747207654</v>
      </c>
      <c r="L35" s="22">
        <f>'Dane - 31 sierpnia 2021 r'!AQ39</f>
        <v>43552223.319999993</v>
      </c>
      <c r="M35" s="22">
        <f>L35/'Dane - 31 sierpnia 2021 r'!$B$3</f>
        <v>9534616.9534568042</v>
      </c>
      <c r="N35" s="27">
        <f t="shared" si="1"/>
        <v>0.90805875747207654</v>
      </c>
      <c r="O35" s="23">
        <f>'Dane - 31 sierpnia 2021 r'!X39</f>
        <v>712</v>
      </c>
      <c r="P35" s="235"/>
    </row>
    <row r="36" spans="1:16" ht="32.25" thickBot="1" x14ac:dyDescent="0.25">
      <c r="A36" s="264" t="s">
        <v>112</v>
      </c>
      <c r="B36" s="264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524205605.87</v>
      </c>
      <c r="G36" s="47">
        <f t="shared" si="6"/>
        <v>114761067.8816936</v>
      </c>
      <c r="H36" s="48">
        <f t="shared" si="0"/>
        <v>0.7271017408975996</v>
      </c>
      <c r="I36" s="47">
        <f>SUM(I31:I34)+SUM(I25:I27)+I35</f>
        <v>398381206.20000005</v>
      </c>
      <c r="J36" s="47">
        <f>SUM(J31:J34)+SUM(J25:J27)+J35</f>
        <v>87215115.854459479</v>
      </c>
      <c r="K36" s="48">
        <f t="shared" si="3"/>
        <v>0.55257644200153888</v>
      </c>
      <c r="L36" s="47">
        <f>SUM(L31:L34)+SUM(L25:L27)+L35</f>
        <v>311812962.19000006</v>
      </c>
      <c r="M36" s="47">
        <f>SUM(M31:M34)+SUM(M25:M27)+M35</f>
        <v>68263269.4491878</v>
      </c>
      <c r="N36" s="48">
        <f t="shared" si="1"/>
        <v>0.4325015701930735</v>
      </c>
      <c r="O36" s="49">
        <f>SUM(O31:O34)+SUM(O25:O27)+O35</f>
        <v>2281</v>
      </c>
      <c r="P36" s="235"/>
    </row>
    <row r="37" spans="1:16" x14ac:dyDescent="0.2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57818725.420000002</v>
      </c>
      <c r="G37" s="37">
        <f t="shared" si="7"/>
        <v>12657893.388502123</v>
      </c>
      <c r="H37" s="38">
        <f t="shared" si="0"/>
        <v>0.78168785902810289</v>
      </c>
      <c r="I37" s="37">
        <f t="shared" si="7"/>
        <v>20519800.34</v>
      </c>
      <c r="J37" s="37">
        <f t="shared" si="7"/>
        <v>4492272.0653268537</v>
      </c>
      <c r="K37" s="38">
        <f t="shared" si="3"/>
        <v>0.27742013818087968</v>
      </c>
      <c r="L37" s="37">
        <f t="shared" si="7"/>
        <v>20519800.34</v>
      </c>
      <c r="M37" s="37">
        <f t="shared" si="7"/>
        <v>4492272.0653268537</v>
      </c>
      <c r="N37" s="38">
        <f t="shared" si="1"/>
        <v>0.27742013818087968</v>
      </c>
      <c r="O37" s="39">
        <f t="shared" si="7"/>
        <v>51</v>
      </c>
      <c r="P37" s="235"/>
    </row>
    <row r="38" spans="1:16" x14ac:dyDescent="0.2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- 31 sierpnia 2021 r'!Z42</f>
        <v>25468344.419999998</v>
      </c>
      <c r="G38" s="22">
        <f>F38/'Dane - 31 sierpnia 2021 r'!$B$3</f>
        <v>5575625.9950085375</v>
      </c>
      <c r="H38" s="18">
        <f t="shared" si="0"/>
        <v>0.68053284255135615</v>
      </c>
      <c r="I38" s="22">
        <f>'Dane - 31 sierpnia 2021 r'!AK42</f>
        <v>20510840.34</v>
      </c>
      <c r="J38" s="22">
        <f>I38/'Dane - 31 sierpnia 2021 r'!$B$3</f>
        <v>4490310.5083409958</v>
      </c>
      <c r="K38" s="18">
        <f t="shared" si="3"/>
        <v>0.54806469747346165</v>
      </c>
      <c r="L38" s="22">
        <f>'Dane - 31 sierpnia 2021 r'!AQ42</f>
        <v>20510840.34</v>
      </c>
      <c r="M38" s="22">
        <f>L38/'Dane - 31 sierpnia 2021 r'!$B$3</f>
        <v>4490310.5083409958</v>
      </c>
      <c r="N38" s="18">
        <f t="shared" si="1"/>
        <v>0.54806469747346165</v>
      </c>
      <c r="O38" s="23">
        <f>'Dane - 31 sierpnia 2021 r'!X42</f>
        <v>48</v>
      </c>
      <c r="P38" s="235"/>
    </row>
    <row r="39" spans="1:16" x14ac:dyDescent="0.2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- 31 sierpnia 2021 r'!Z43</f>
        <v>32350381</v>
      </c>
      <c r="G39" s="22">
        <f>F39/'Dane - 31 sierpnia 2021 r'!$B$3</f>
        <v>7082267.3934935853</v>
      </c>
      <c r="H39" s="18">
        <f t="shared" si="0"/>
        <v>0.88528364550760952</v>
      </c>
      <c r="I39" s="22">
        <f>'Dane - 31 sierpnia 2021 r'!AK43</f>
        <v>8960</v>
      </c>
      <c r="J39" s="22">
        <f>I39/'Dane - 31 sierpnia 2021 r'!$B$3</f>
        <v>1961.5569858575243</v>
      </c>
      <c r="K39" s="18">
        <f t="shared" si="3"/>
        <v>2.4519468453086169E-4</v>
      </c>
      <c r="L39" s="22">
        <f>'Dane - 31 sierpnia 2021 r'!AQ43</f>
        <v>8960</v>
      </c>
      <c r="M39" s="22">
        <f>L39/'Dane - 31 sierpnia 2021 r'!$B$3</f>
        <v>1961.5569858575243</v>
      </c>
      <c r="N39" s="18">
        <f t="shared" si="1"/>
        <v>2.4519468453086169E-4</v>
      </c>
      <c r="O39" s="23">
        <f>'Dane - 31 sierpnia 2021 r'!X43</f>
        <v>3</v>
      </c>
      <c r="P39" s="235"/>
    </row>
    <row r="40" spans="1:16" ht="12" thickBot="1" x14ac:dyDescent="0.25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- 31 sierpnia 2021 r'!Z44</f>
        <v>32664050.289999999</v>
      </c>
      <c r="G40" s="22">
        <f>F40/'Dane - 31 sierpnia 2021 r'!$B$3</f>
        <v>7150937.0572266737</v>
      </c>
      <c r="H40" s="27">
        <f t="shared" si="0"/>
        <v>0.96188295824948322</v>
      </c>
      <c r="I40" s="22">
        <f>'Dane - 31 sierpnia 2021 r'!AK44</f>
        <v>27098294.66</v>
      </c>
      <c r="J40" s="22">
        <f>I40/'Dane - 31 sierpnia 2021 r'!$B$3</f>
        <v>5932460.8476728406</v>
      </c>
      <c r="K40" s="27">
        <f t="shared" si="3"/>
        <v>0.7979839487039001</v>
      </c>
      <c r="L40" s="22">
        <f>'Dane - 31 sierpnia 2021 r'!AQ44</f>
        <v>24135090.280000001</v>
      </c>
      <c r="M40" s="22">
        <f>L40/'Dane - 31 sierpnia 2021 r'!$B$3</f>
        <v>5283744.9713209858</v>
      </c>
      <c r="N40" s="27">
        <f t="shared" si="1"/>
        <v>0.71072423138082141</v>
      </c>
      <c r="O40" s="23">
        <f>'Dane - 31 sierpnia 2021 r'!X44</f>
        <v>4</v>
      </c>
      <c r="P40" s="235"/>
    </row>
    <row r="41" spans="1:16" ht="12" thickBot="1" x14ac:dyDescent="0.25">
      <c r="A41" s="264" t="s">
        <v>133</v>
      </c>
      <c r="B41" s="264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90482775.710000008</v>
      </c>
      <c r="G41" s="47">
        <f t="shared" si="8"/>
        <v>19808830.445728797</v>
      </c>
      <c r="H41" s="48">
        <f t="shared" si="0"/>
        <v>0.83838600892503368</v>
      </c>
      <c r="I41" s="47">
        <f t="shared" si="8"/>
        <v>47618095</v>
      </c>
      <c r="J41" s="47">
        <f t="shared" si="8"/>
        <v>10424732.912999693</v>
      </c>
      <c r="K41" s="48">
        <f t="shared" si="3"/>
        <v>0.4412148533950308</v>
      </c>
      <c r="L41" s="47">
        <f t="shared" si="8"/>
        <v>44654890.620000005</v>
      </c>
      <c r="M41" s="47">
        <f t="shared" si="8"/>
        <v>9776017.0366478395</v>
      </c>
      <c r="N41" s="48">
        <f t="shared" si="1"/>
        <v>0.4137586986265292</v>
      </c>
      <c r="O41" s="49">
        <f t="shared" si="8"/>
        <v>55</v>
      </c>
      <c r="P41" s="235"/>
    </row>
    <row r="42" spans="1:16" x14ac:dyDescent="0.2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- 31 sierpnia 2021 r'!Z46</f>
        <v>84839.35</v>
      </c>
      <c r="G42" s="30">
        <f>F42/'Dane - 31 sierpnia 2021 r'!$B$3</f>
        <v>18573.350409387451</v>
      </c>
      <c r="H42" s="31">
        <f t="shared" si="0"/>
        <v>0.87404001926529185</v>
      </c>
      <c r="I42" s="30">
        <f>'Dane - 31 sierpnia 2021 r'!AK46</f>
        <v>84839.35</v>
      </c>
      <c r="J42" s="30">
        <f>I42/'Dane - 31 sierpnia 2021 r'!$B$3</f>
        <v>18573.350409387451</v>
      </c>
      <c r="K42" s="31">
        <f t="shared" si="3"/>
        <v>0.87404001926529185</v>
      </c>
      <c r="L42" s="30">
        <f>'Dane - 31 sierpnia 2021 r'!AQ46</f>
        <v>84839.35</v>
      </c>
      <c r="M42" s="30">
        <f>L42/'Dane - 31 sierpnia 2021 r'!$B$3</f>
        <v>18573.350409387451</v>
      </c>
      <c r="N42" s="31">
        <f t="shared" si="1"/>
        <v>0.87404001926529185</v>
      </c>
      <c r="O42" s="32">
        <f>'Dane - 31 sierpnia 2021 r'!X46</f>
        <v>5</v>
      </c>
      <c r="P42" s="235"/>
    </row>
    <row r="43" spans="1:16" x14ac:dyDescent="0.2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- 31 sierpnia 2021 r'!Z47</f>
        <v>254909686.84600002</v>
      </c>
      <c r="G43" s="30">
        <f>F43/'Dane - 31 sierpnia 2021 r'!$B$3</f>
        <v>55805789.84325058</v>
      </c>
      <c r="H43" s="18">
        <f t="shared" si="0"/>
        <v>0.72259978832677996</v>
      </c>
      <c r="I43" s="30">
        <f>'Dane - 31 sierpnia 2021 r'!AK47</f>
        <v>221085153.09999996</v>
      </c>
      <c r="J43" s="30">
        <f>I43/'Dane - 31 sierpnia 2021 r'!$B$3</f>
        <v>48400795.371951476</v>
      </c>
      <c r="K43" s="18">
        <f t="shared" si="3"/>
        <v>0.62671641399319611</v>
      </c>
      <c r="L43" s="30">
        <f>'Dane - 31 sierpnia 2021 r'!AQ47</f>
        <v>178648437.0415</v>
      </c>
      <c r="M43" s="30">
        <f>L43/'Dane - 31 sierpnia 2021 r'!$B$3</f>
        <v>39110389.474473491</v>
      </c>
      <c r="N43" s="18">
        <f t="shared" si="1"/>
        <v>0.5064198398591524</v>
      </c>
      <c r="O43" s="32">
        <f>'Dane - 31 sierpnia 2021 r'!X47</f>
        <v>2129</v>
      </c>
      <c r="P43" s="235"/>
    </row>
    <row r="44" spans="1:16" ht="12" thickBot="1" x14ac:dyDescent="0.25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- 31 sierpnia 2021 r'!Z48</f>
        <v>3952988.2100000004</v>
      </c>
      <c r="G44" s="30">
        <f>F44/'Dane - 31 sierpnia 2021 r'!$B$3</f>
        <v>865403.0846359299</v>
      </c>
      <c r="H44" s="27">
        <f t="shared" si="0"/>
        <v>0.35328861978536991</v>
      </c>
      <c r="I44" s="30">
        <f>'Dane - 31 sierpnia 2021 r'!AK48</f>
        <v>3945592.4300000006</v>
      </c>
      <c r="J44" s="30">
        <f>I44/'Dane - 31 sierpnia 2021 r'!$B$3</f>
        <v>863783.97259074403</v>
      </c>
      <c r="K44" s="27">
        <f t="shared" si="3"/>
        <v>0.3526276400987049</v>
      </c>
      <c r="L44" s="30">
        <f>'Dane - 31 sierpnia 2021 r'!AQ48</f>
        <v>2716798.4499999993</v>
      </c>
      <c r="M44" s="30">
        <f>L44/'Dane - 31 sierpnia 2021 r'!$B$3</f>
        <v>594771.76102281164</v>
      </c>
      <c r="N44" s="27">
        <f t="shared" si="1"/>
        <v>0.24280719386095306</v>
      </c>
      <c r="O44" s="32">
        <f>'Dane - 31 sierpnia 2021 r'!X48</f>
        <v>71</v>
      </c>
      <c r="P44" s="235"/>
    </row>
    <row r="45" spans="1:16" ht="12" thickBot="1" x14ac:dyDescent="0.25">
      <c r="A45" s="264" t="s">
        <v>140</v>
      </c>
      <c r="B45" s="264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258947514.40600002</v>
      </c>
      <c r="G45" s="47">
        <f t="shared" si="9"/>
        <v>56689766.278295897</v>
      </c>
      <c r="H45" s="48">
        <f t="shared" si="0"/>
        <v>0.71128945840330227</v>
      </c>
      <c r="I45" s="47">
        <f t="shared" si="9"/>
        <v>225115584.87999997</v>
      </c>
      <c r="J45" s="47">
        <f t="shared" si="9"/>
        <v>49283152.694951609</v>
      </c>
      <c r="K45" s="48">
        <f t="shared" si="3"/>
        <v>0.61835829092525796</v>
      </c>
      <c r="L45" s="47">
        <f t="shared" si="9"/>
        <v>181450074.84149998</v>
      </c>
      <c r="M45" s="47">
        <f>SUM(M42:M44)</f>
        <v>39723734.585905693</v>
      </c>
      <c r="N45" s="48">
        <f t="shared" si="1"/>
        <v>0.49841577262213999</v>
      </c>
      <c r="O45" s="49">
        <f t="shared" si="9"/>
        <v>2205</v>
      </c>
      <c r="P45" s="235"/>
    </row>
    <row r="46" spans="1:16" x14ac:dyDescent="0.2">
      <c r="A46" s="28" t="s">
        <v>147</v>
      </c>
      <c r="B46" s="29" t="s">
        <v>148</v>
      </c>
      <c r="C46" s="4" t="s">
        <v>149</v>
      </c>
      <c r="D46" s="30">
        <v>23304480</v>
      </c>
      <c r="E46" s="30">
        <v>17478360</v>
      </c>
      <c r="F46" s="30">
        <f>'Dane - 31 sierpnia 2021 r'!Z50</f>
        <v>31797327.920000002</v>
      </c>
      <c r="G46" s="30">
        <f>F46/'Dane - 31 sierpnia 2021 r'!$B$3</f>
        <v>6961190.9277989408</v>
      </c>
      <c r="H46" s="31">
        <f t="shared" si="0"/>
        <v>0.39827483401182612</v>
      </c>
      <c r="I46" s="30">
        <f>'Dane - 31 sierpnia 2021 r'!AK50</f>
        <v>25618795.98</v>
      </c>
      <c r="J46" s="30">
        <f>I46/'Dane - 31 sierpnia 2021 r'!$B$3</f>
        <v>5608563.4178379085</v>
      </c>
      <c r="K46" s="31">
        <f t="shared" si="3"/>
        <v>0.32088613679074629</v>
      </c>
      <c r="L46" s="30">
        <f>'Dane - 31 sierpnia 2021 r'!AQ50</f>
        <v>21790164.030000001</v>
      </c>
      <c r="M46" s="30">
        <f>L46/'Dane - 31 sierpnia 2021 r'!$B$3</f>
        <v>4770384.8745566793</v>
      </c>
      <c r="N46" s="31">
        <f t="shared" si="1"/>
        <v>0.27293091998086089</v>
      </c>
      <c r="O46" s="32">
        <f>'Dane - 31 sierpnia 2021 r'!X50</f>
        <v>34</v>
      </c>
      <c r="P46" s="235"/>
    </row>
    <row r="47" spans="1:16" x14ac:dyDescent="0.2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- 31 sierpnia 2021 r'!Z51</f>
        <v>185755.13</v>
      </c>
      <c r="G47" s="30">
        <f>F47/'Dane - 31 sierpnia 2021 r'!$B$3</f>
        <v>40666.213494461226</v>
      </c>
      <c r="H47" s="18">
        <f t="shared" si="0"/>
        <v>1.6208123187809825E-2</v>
      </c>
      <c r="I47" s="30">
        <f>'Dane - 31 sierpnia 2021 r'!AK51</f>
        <v>185755.13</v>
      </c>
      <c r="J47" s="30">
        <f>I47/'Dane - 31 sierpnia 2021 r'!$B$3</f>
        <v>40666.213494461226</v>
      </c>
      <c r="K47" s="18">
        <f t="shared" si="3"/>
        <v>1.6208123187809825E-2</v>
      </c>
      <c r="L47" s="30">
        <f>'Dane - 31 sierpnia 2021 r'!AQ51</f>
        <v>185755.13</v>
      </c>
      <c r="M47" s="30">
        <f>L47/'Dane - 31 sierpnia 2021 r'!$B$3</f>
        <v>40666.213494461226</v>
      </c>
      <c r="N47" s="18">
        <f t="shared" si="1"/>
        <v>1.6208123187809825E-2</v>
      </c>
      <c r="O47" s="32">
        <f>'Dane - 31 sierpnia 2021 r'!X51</f>
        <v>2</v>
      </c>
      <c r="P47" s="235"/>
    </row>
    <row r="48" spans="1:16" x14ac:dyDescent="0.2">
      <c r="A48" s="20" t="s">
        <v>147</v>
      </c>
      <c r="B48" s="21" t="s">
        <v>152</v>
      </c>
      <c r="C48" s="2" t="s">
        <v>153</v>
      </c>
      <c r="D48" s="22">
        <v>13160000</v>
      </c>
      <c r="E48" s="22">
        <v>9870000</v>
      </c>
      <c r="F48" s="30">
        <f>'Dane - 31 sierpnia 2021 r'!Z52</f>
        <v>51524409.130000003</v>
      </c>
      <c r="G48" s="30">
        <f>F48/'Dane - 31 sierpnia 2021 r'!$B$3</f>
        <v>11279917.932046061</v>
      </c>
      <c r="H48" s="18">
        <f t="shared" si="0"/>
        <v>1.1428488279681925</v>
      </c>
      <c r="I48" s="30">
        <f>'Dane - 31 sierpnia 2021 r'!AK52</f>
        <v>27586408.789999999</v>
      </c>
      <c r="J48" s="30">
        <f>I48/'Dane - 31 sierpnia 2021 r'!$B$3</f>
        <v>6039320.6335653923</v>
      </c>
      <c r="K48" s="18">
        <f t="shared" si="3"/>
        <v>0.61188658901371751</v>
      </c>
      <c r="L48" s="30">
        <f>'Dane - 31 sierpnia 2021 r'!AQ52</f>
        <v>15072517.51</v>
      </c>
      <c r="M48" s="30">
        <f>L48/'Dane - 31 sierpnia 2021 r'!$B$3</f>
        <v>3299732.3678795043</v>
      </c>
      <c r="N48" s="18">
        <f t="shared" si="1"/>
        <v>0.33431938884290824</v>
      </c>
      <c r="O48" s="32">
        <f>'Dane - 31 sierpnia 2021 r'!X52</f>
        <v>23</v>
      </c>
      <c r="P48" s="235"/>
    </row>
    <row r="49" spans="1:16" ht="12" thickBot="1" x14ac:dyDescent="0.25">
      <c r="A49" s="24" t="s">
        <v>147</v>
      </c>
      <c r="B49" s="25" t="s">
        <v>154</v>
      </c>
      <c r="C49" s="3" t="s">
        <v>155</v>
      </c>
      <c r="D49" s="26">
        <v>53175520</v>
      </c>
      <c r="E49" s="26">
        <v>39881640</v>
      </c>
      <c r="F49" s="30">
        <f>'Dane - 31 sierpnia 2021 r'!Z53</f>
        <v>132039022.34000002</v>
      </c>
      <c r="G49" s="30">
        <f>F49/'Dane - 31 sierpnia 2021 r'!$B$3</f>
        <v>28906480.655895621</v>
      </c>
      <c r="H49" s="27">
        <f t="shared" si="0"/>
        <v>0.72480671948033282</v>
      </c>
      <c r="I49" s="30">
        <f>'Dane - 31 sierpnia 2021 r'!AK53</f>
        <v>108556905.23999999</v>
      </c>
      <c r="J49" s="30">
        <f>I49/'Dane - 31 sierpnia 2021 r'!$B$3</f>
        <v>23765687.035334297</v>
      </c>
      <c r="K49" s="27">
        <f t="shared" si="3"/>
        <v>0.59590546013991141</v>
      </c>
      <c r="L49" s="30">
        <f>'Dane - 31 sierpnia 2021 r'!AQ53</f>
        <v>101340740.28</v>
      </c>
      <c r="M49" s="30">
        <f>L49/'Dane - 31 sierpnia 2021 r'!$B$3</f>
        <v>22185896.991987389</v>
      </c>
      <c r="N49" s="27">
        <f t="shared" si="1"/>
        <v>0.55629349725807131</v>
      </c>
      <c r="O49" s="32">
        <f>'Dane - 31 sierpnia 2021 r'!X53</f>
        <v>197</v>
      </c>
      <c r="P49" s="235"/>
    </row>
    <row r="50" spans="1:16" ht="12" thickBot="1" x14ac:dyDescent="0.25">
      <c r="A50" s="264" t="s">
        <v>147</v>
      </c>
      <c r="B50" s="264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215546514.52000004</v>
      </c>
      <c r="G50" s="47">
        <f t="shared" si="10"/>
        <v>47188255.729235083</v>
      </c>
      <c r="H50" s="48">
        <f t="shared" si="0"/>
        <v>0.6766408232976302</v>
      </c>
      <c r="I50" s="47">
        <f t="shared" si="10"/>
        <v>161947865.13999999</v>
      </c>
      <c r="J50" s="47">
        <f t="shared" si="10"/>
        <v>35454237.30023206</v>
      </c>
      <c r="K50" s="48">
        <f t="shared" si="3"/>
        <v>0.50838463820047297</v>
      </c>
      <c r="L50" s="47">
        <f t="shared" si="10"/>
        <v>138389176.94999999</v>
      </c>
      <c r="M50" s="47">
        <f t="shared" si="10"/>
        <v>30296680.447918035</v>
      </c>
      <c r="N50" s="48">
        <f t="shared" si="1"/>
        <v>0.43442950972997912</v>
      </c>
      <c r="O50" s="49">
        <f t="shared" si="10"/>
        <v>256</v>
      </c>
      <c r="P50" s="235"/>
    </row>
    <row r="51" spans="1:16" x14ac:dyDescent="0.2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194996</v>
      </c>
      <c r="F51" s="30">
        <f>'Dane - 31 sierpnia 2021 r'!Z55</f>
        <v>845865.63</v>
      </c>
      <c r="G51" s="30">
        <f>F51/'Dane - 31 sierpnia 2021 r'!$B$3</f>
        <v>185180.09326152634</v>
      </c>
      <c r="H51" s="31">
        <f t="shared" si="0"/>
        <v>0.94966098413057876</v>
      </c>
      <c r="I51" s="30">
        <f>'Dane - 31 sierpnia 2021 r'!AK55</f>
        <v>0</v>
      </c>
      <c r="J51" s="30">
        <f>I51/'Dane - 31 sierpnia 2021 r'!$B$3</f>
        <v>0</v>
      </c>
      <c r="K51" s="31">
        <f t="shared" si="3"/>
        <v>0</v>
      </c>
      <c r="L51" s="30">
        <f>'Dane - 31 sierpnia 2021 r'!AQ55</f>
        <v>0</v>
      </c>
      <c r="M51" s="30">
        <f>L51/'Dane - 31 sierpnia 2021 r'!$B$3</f>
        <v>0</v>
      </c>
      <c r="N51" s="31">
        <f t="shared" si="1"/>
        <v>0</v>
      </c>
      <c r="O51" s="32">
        <f>'Dane - 31 sierpnia 2021 r'!X55</f>
        <v>1</v>
      </c>
      <c r="P51" s="235"/>
    </row>
    <row r="52" spans="1:16" ht="21" x14ac:dyDescent="0.2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- 31 sierpnia 2021 r'!Z56</f>
        <v>0</v>
      </c>
      <c r="G52" s="30">
        <f>F52/'Dane - 31 sierpnia 2021 r'!$B$3</f>
        <v>0</v>
      </c>
      <c r="H52" s="18">
        <v>0</v>
      </c>
      <c r="I52" s="30">
        <f>'Dane - 31 sierpnia 2021 r'!AK56</f>
        <v>0</v>
      </c>
      <c r="J52" s="30">
        <f>I52/'Dane - 31 sierpnia 2021 r'!$B$3</f>
        <v>0</v>
      </c>
      <c r="K52" s="18">
        <v>0</v>
      </c>
      <c r="L52" s="30">
        <f>'Dane - 31 sierpnia 2021 r'!AQ56</f>
        <v>0</v>
      </c>
      <c r="M52" s="30">
        <f>L52/'Dane - 31 sierpnia 2021 r'!$B$3</f>
        <v>0</v>
      </c>
      <c r="N52" s="18">
        <v>0</v>
      </c>
      <c r="O52" s="32">
        <f>'Dane - 31 sierpnia 2021 r'!X56</f>
        <v>0</v>
      </c>
      <c r="P52" s="235"/>
    </row>
    <row r="53" spans="1:16" ht="12" thickBot="1" x14ac:dyDescent="0.25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- 31 sierpnia 2021 r'!Z57</f>
        <v>0</v>
      </c>
      <c r="G53" s="30">
        <f>F53/'Dane - 31 sierpnia 2021 r'!$B$3</f>
        <v>0</v>
      </c>
      <c r="H53" s="27">
        <v>0</v>
      </c>
      <c r="I53" s="30">
        <f>'Dane - 31 sierpnia 2021 r'!AK57</f>
        <v>0</v>
      </c>
      <c r="J53" s="30">
        <f>I53/'Dane - 31 sierpnia 2021 r'!$B$3</f>
        <v>0</v>
      </c>
      <c r="K53" s="27">
        <v>0</v>
      </c>
      <c r="L53" s="30">
        <f>'Dane - 31 sierpnia 2021 r'!AQ57</f>
        <v>0</v>
      </c>
      <c r="M53" s="30">
        <f>L53/'Dane - 31 sierpnia 2021 r'!$B$3</f>
        <v>0</v>
      </c>
      <c r="N53" s="27">
        <v>0</v>
      </c>
      <c r="O53" s="32">
        <f>'Dane - 31 sierpnia 2021 r'!X57</f>
        <v>0</v>
      </c>
      <c r="P53" s="235"/>
    </row>
    <row r="54" spans="1:16" ht="21.75" thickBot="1" x14ac:dyDescent="0.25">
      <c r="A54" s="264" t="s">
        <v>156</v>
      </c>
      <c r="B54" s="264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</v>
      </c>
      <c r="G54" s="47">
        <f t="shared" si="11"/>
        <v>185180.09326152634</v>
      </c>
      <c r="H54" s="48">
        <f t="shared" si="0"/>
        <v>0.94966098413057876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64" t="s">
        <v>165</v>
      </c>
      <c r="B55" s="264"/>
      <c r="C55" s="46" t="s">
        <v>163</v>
      </c>
      <c r="D55" s="47">
        <v>42497556</v>
      </c>
      <c r="E55" s="47">
        <v>31873167</v>
      </c>
      <c r="F55" s="47">
        <f>'Dane - 31 sierpnia 2021 r'!Z59</f>
        <v>108212458.22000003</v>
      </c>
      <c r="G55" s="47">
        <f>F55/'Dane - 31 sierpnia 2021 r'!$B$3</f>
        <v>23690279.394894704</v>
      </c>
      <c r="H55" s="48">
        <f t="shared" si="0"/>
        <v>0.74326719384034556</v>
      </c>
      <c r="I55" s="47">
        <f>'Dane - 31 sierpnia 2021 r'!AK59-'Dane - 31 sierpnia 2021 r'!AM59</f>
        <v>78541671.340000004</v>
      </c>
      <c r="J55" s="47">
        <f>I55/'Dane - 31 sierpnia 2021 r'!B3</f>
        <v>17194638.850212358</v>
      </c>
      <c r="K55" s="48">
        <f t="shared" si="3"/>
        <v>0.53947067293979156</v>
      </c>
      <c r="L55" s="47">
        <f>'Dane - 31 sierpnia 2021 r'!AQ59</f>
        <v>78541671.340000004</v>
      </c>
      <c r="M55" s="47">
        <f>L55/'Dane - 31 sierpnia 2021 r'!$B$3</f>
        <v>17194638.850212358</v>
      </c>
      <c r="N55" s="48">
        <f t="shared" si="1"/>
        <v>0.53947067293979156</v>
      </c>
      <c r="O55" s="49">
        <f>'Dane - 31 sierpnia 2021 r'!X59</f>
        <v>140</v>
      </c>
      <c r="P55" s="235"/>
    </row>
    <row r="56" spans="1:16" ht="24" customHeight="1" thickBot="1" x14ac:dyDescent="0.25">
      <c r="A56" s="33" t="s">
        <v>164</v>
      </c>
      <c r="B56" s="33"/>
      <c r="C56" s="5" t="s">
        <v>64</v>
      </c>
      <c r="D56" s="231">
        <f>D55+D54+D50+D45+D41+D36+D24</f>
        <v>711449513</v>
      </c>
      <c r="E56" s="231">
        <f t="shared" ref="E56:O56" si="12">E55+E54+E50+E45+E41+E36+E24</f>
        <v>531219456</v>
      </c>
      <c r="F56" s="231">
        <f t="shared" si="12"/>
        <v>1816668488.9460001</v>
      </c>
      <c r="G56" s="231">
        <f t="shared" si="12"/>
        <v>397711915.79009593</v>
      </c>
      <c r="H56" s="232">
        <f t="shared" si="0"/>
        <v>0.74867723931801156</v>
      </c>
      <c r="I56" s="231">
        <f t="shared" si="12"/>
        <v>1383693900.75</v>
      </c>
      <c r="J56" s="231">
        <f t="shared" si="12"/>
        <v>302923486.3063181</v>
      </c>
      <c r="K56" s="232">
        <f t="shared" si="3"/>
        <v>0.57024170121193396</v>
      </c>
      <c r="L56" s="231">
        <f t="shared" si="12"/>
        <v>1146116064.3915</v>
      </c>
      <c r="M56" s="231">
        <f t="shared" si="12"/>
        <v>250912050.52574545</v>
      </c>
      <c r="N56" s="232">
        <f t="shared" si="1"/>
        <v>0.4723321928286931</v>
      </c>
      <c r="O56" s="233">
        <f t="shared" si="12"/>
        <v>10196</v>
      </c>
      <c r="P56" s="235"/>
    </row>
    <row r="57" spans="1:16" x14ac:dyDescent="0.2">
      <c r="A57" s="6" t="s">
        <v>233</v>
      </c>
      <c r="P57" s="235"/>
    </row>
    <row r="58" spans="1:16" x14ac:dyDescent="0.2">
      <c r="A58" s="6" t="s">
        <v>209</v>
      </c>
      <c r="P58" s="235"/>
    </row>
    <row r="59" spans="1:16" x14ac:dyDescent="0.2">
      <c r="A59" s="6" t="s">
        <v>216</v>
      </c>
      <c r="P59" s="235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9" activeCellId="5" sqref="K27 K24 K20 K17 K14 K9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4" t="s">
        <v>186</v>
      </c>
      <c r="B1" s="297" t="s">
        <v>187</v>
      </c>
      <c r="C1" s="196" t="s">
        <v>203</v>
      </c>
      <c r="D1" s="196" t="s">
        <v>204</v>
      </c>
      <c r="E1" s="196" t="s">
        <v>205</v>
      </c>
      <c r="F1" s="196" t="s">
        <v>211</v>
      </c>
      <c r="G1" s="196" t="s">
        <v>206</v>
      </c>
      <c r="H1" s="196" t="s">
        <v>212</v>
      </c>
      <c r="I1" s="196" t="s">
        <v>207</v>
      </c>
      <c r="J1" s="196" t="s">
        <v>208</v>
      </c>
      <c r="K1" s="281" t="s">
        <v>215</v>
      </c>
      <c r="L1" s="284" t="s">
        <v>213</v>
      </c>
      <c r="M1" s="287" t="s">
        <v>214</v>
      </c>
    </row>
    <row r="2" spans="1:13" ht="15.75" x14ac:dyDescent="0.25">
      <c r="A2" s="295"/>
      <c r="B2" s="298"/>
      <c r="C2" s="197"/>
      <c r="D2" s="197"/>
      <c r="E2" s="197"/>
      <c r="F2" s="197"/>
      <c r="G2" s="197"/>
      <c r="H2" s="197"/>
      <c r="I2" s="197"/>
      <c r="J2" s="197"/>
      <c r="K2" s="282"/>
      <c r="L2" s="285"/>
      <c r="M2" s="288"/>
    </row>
    <row r="3" spans="1:13" ht="16.5" thickBot="1" x14ac:dyDescent="0.3">
      <c r="A3" s="296"/>
      <c r="B3" s="299"/>
      <c r="C3" s="198"/>
      <c r="D3" s="198"/>
      <c r="E3" s="198"/>
      <c r="F3" s="198"/>
      <c r="G3" s="198"/>
      <c r="H3" s="198"/>
      <c r="I3" s="198"/>
      <c r="J3" s="198"/>
      <c r="K3" s="283"/>
      <c r="L3" s="286"/>
      <c r="M3" s="289"/>
    </row>
    <row r="4" spans="1:13" ht="18.75" thickTop="1" thickBot="1" x14ac:dyDescent="0.3">
      <c r="A4" s="290" t="s">
        <v>188</v>
      </c>
      <c r="B4" s="291"/>
      <c r="C4" s="291"/>
      <c r="D4" s="291"/>
      <c r="E4" s="291"/>
      <c r="F4" s="291"/>
      <c r="G4" s="291"/>
      <c r="H4" s="291"/>
      <c r="I4" s="291"/>
      <c r="J4" s="291"/>
      <c r="K4" s="177"/>
      <c r="L4" s="177"/>
      <c r="M4" s="200"/>
    </row>
    <row r="5" spans="1:13" ht="33" thickTop="1" thickBot="1" x14ac:dyDescent="0.3">
      <c r="A5" s="91" t="s">
        <v>189</v>
      </c>
      <c r="B5" s="102" t="s">
        <v>98</v>
      </c>
      <c r="C5" s="102">
        <f>'Dane - 31 sierpnia 2021 r'!C19</f>
        <v>3969</v>
      </c>
      <c r="D5" s="103">
        <f>'Dane - 31 sierpnia 2021 r'!D19/'Dane - 31 sierpnia 2021 r'!$B$3</f>
        <v>76686829.764875874</v>
      </c>
      <c r="E5" s="102">
        <f>'Dane - 31 sierpnia 2021 r'!X19</f>
        <v>3848</v>
      </c>
      <c r="F5" s="103">
        <f>'Dane - 31 sierpnia 2021 r'!Y19/'Dane - 31 sierpnia 2021 r'!$B$3</f>
        <v>74191875.73886773</v>
      </c>
      <c r="G5" s="102">
        <f>'Dane - 31 sierpnia 2021 r'!AB19</f>
        <v>3866</v>
      </c>
      <c r="H5" s="103">
        <f>'Dane - 31 sierpnia 2021 r'!AD19/'Dane - 31 sierpnia 2021 r'!$B$3</f>
        <v>69411163.470379606</v>
      </c>
      <c r="I5" s="102">
        <f>'Dane - 31 sierpnia 2021 r'!AO19</f>
        <v>3849</v>
      </c>
      <c r="J5" s="103">
        <f>'Dane - 31 sierpnia 2021 r'!AP19/'Dane - 31 sierpnia 2021 r'!$B$3</f>
        <v>69139049.432987437</v>
      </c>
      <c r="K5" s="104">
        <v>3848</v>
      </c>
      <c r="L5" s="104">
        <f>G5</f>
        <v>3866</v>
      </c>
      <c r="M5" s="183">
        <f>L5/K5</f>
        <v>1.0046777546777548</v>
      </c>
    </row>
    <row r="6" spans="1:13" ht="43.5" customHeight="1" thickTop="1" thickBot="1" x14ac:dyDescent="0.3">
      <c r="A6" s="292" t="s">
        <v>190</v>
      </c>
      <c r="B6" s="102" t="s">
        <v>88</v>
      </c>
      <c r="C6" s="102">
        <f>'Dane - 31 sierpnia 2021 r'!C14</f>
        <v>13</v>
      </c>
      <c r="D6" s="103">
        <f>'Dane - 31 sierpnia 2021 r'!D14/'Dane - 31 sierpnia 2021 r'!$B$3</f>
        <v>6628334.3732212447</v>
      </c>
      <c r="E6" s="102">
        <f>'Dane - 31 sierpnia 2021 r'!X14</f>
        <v>11</v>
      </c>
      <c r="F6" s="103">
        <f>'Dane - 31 sierpnia 2021 r'!Y14/'Dane - 31 sierpnia 2021 r'!$B$3</f>
        <v>5489755.4227418024</v>
      </c>
      <c r="G6" s="102">
        <f>'Dane - 31 sierpnia 2021 r'!AB14</f>
        <v>8</v>
      </c>
      <c r="H6" s="103">
        <f>'Dane - 31 sierpnia 2021 r'!AD14/'Dane - 31 sierpnia 2021 r'!$B$3</f>
        <v>3439261.4321993082</v>
      </c>
      <c r="I6" s="102">
        <f>'Dane - 31 sierpnia 2021 r'!AO14</f>
        <v>8</v>
      </c>
      <c r="J6" s="103">
        <f>'Dane - 31 sierpnia 2021 r'!AP14/'Dane - 31 sierpnia 2021 r'!$B$3</f>
        <v>3124066.2791715921</v>
      </c>
      <c r="K6" s="275">
        <v>122</v>
      </c>
      <c r="L6" s="277">
        <f>G6+G7+G8</f>
        <v>341</v>
      </c>
      <c r="M6" s="280">
        <f>L6/K6</f>
        <v>2.7950819672131146</v>
      </c>
    </row>
    <row r="7" spans="1:13" ht="39.75" customHeight="1" thickTop="1" thickBot="1" x14ac:dyDescent="0.3">
      <c r="A7" s="293"/>
      <c r="B7" s="102" t="s">
        <v>100</v>
      </c>
      <c r="C7" s="102">
        <f>'Dane - 31 sierpnia 2021 r'!C22</f>
        <v>708</v>
      </c>
      <c r="D7" s="103">
        <f>'Dane - 31 sierpnia 2021 r'!D22/'Dane - 31 sierpnia 2021 r'!$B$3</f>
        <v>39813551.291650251</v>
      </c>
      <c r="E7" s="102">
        <f>'Dane - 31 sierpnia 2021 r'!X22</f>
        <v>389</v>
      </c>
      <c r="F7" s="103">
        <f>'Dane - 31 sierpnia 2021 r'!Y22/'Dane - 31 sierpnia 2021 r'!$B$3</f>
        <v>18868050.648014363</v>
      </c>
      <c r="G7" s="102">
        <f>'Dane - 31 sierpnia 2021 r'!AB22</f>
        <v>329</v>
      </c>
      <c r="H7" s="103">
        <f>'Dane - 31 sierpnia 2021 r'!AD22/'Dane - 31 sierpnia 2021 r'!$B$3</f>
        <v>15180224.372783396</v>
      </c>
      <c r="I7" s="102">
        <f>'Dane - 31 sierpnia 2021 r'!AO22</f>
        <v>258</v>
      </c>
      <c r="J7" s="103">
        <f>'Dane - 31 sierpnia 2021 r'!AP22/'Dane - 31 sierpnia 2021 r'!$B$3</f>
        <v>10919468.221025439</v>
      </c>
      <c r="K7" s="276"/>
      <c r="L7" s="278"/>
      <c r="M7" s="280"/>
    </row>
    <row r="8" spans="1:13" ht="51" customHeight="1" thickTop="1" thickBot="1" x14ac:dyDescent="0.3">
      <c r="A8" s="293"/>
      <c r="B8" s="102" t="s">
        <v>102</v>
      </c>
      <c r="C8" s="102">
        <f>'Dane - 31 sierpnia 2021 r'!C23</f>
        <v>42</v>
      </c>
      <c r="D8" s="103">
        <f>'Dane - 31 sierpnia 2021 r'!D23/'Dane - 31 sierpnia 2021 r'!$B$3</f>
        <v>114385840.42865273</v>
      </c>
      <c r="E8" s="102">
        <f>'Dane - 31 sierpnia 2021 r'!X23</f>
        <v>11</v>
      </c>
      <c r="F8" s="103">
        <f>'Dane - 31 sierpnia 2021 r'!Y23/'Dane - 31 sierpnia 2021 r'!$B$3</f>
        <v>20090469.573974337</v>
      </c>
      <c r="G8" s="102">
        <f>'Dane - 31 sierpnia 2021 r'!AB23</f>
        <v>4</v>
      </c>
      <c r="H8" s="103">
        <f>'Dane - 31 sierpnia 2021 r'!AD23/'Dane - 31 sierpnia 2021 r'!$B$3</f>
        <v>60011.35557598844</v>
      </c>
      <c r="I8" s="102">
        <f>'Dane - 31 sierpnia 2021 r'!AO23</f>
        <v>3</v>
      </c>
      <c r="J8" s="103">
        <f>'Dane - 31 sierpnia 2021 r'!AP23/'Dane - 31 sierpnia 2021 r'!$B$3</f>
        <v>43624.210779806468</v>
      </c>
      <c r="K8" s="276"/>
      <c r="L8" s="279"/>
      <c r="M8" s="280"/>
    </row>
    <row r="9" spans="1:13" ht="17.25" thickTop="1" thickBot="1" x14ac:dyDescent="0.3">
      <c r="A9" s="300" t="s">
        <v>191</v>
      </c>
      <c r="B9" s="301"/>
      <c r="C9" s="195"/>
      <c r="D9" s="195"/>
      <c r="E9" s="195"/>
      <c r="F9" s="195"/>
      <c r="G9" s="195"/>
      <c r="H9" s="195"/>
      <c r="I9" s="195"/>
      <c r="J9" s="195"/>
      <c r="K9" s="178">
        <v>241568666</v>
      </c>
      <c r="L9" s="178">
        <f>'Dane - 31 sierpnia 2021 r'!AP6/'Dane - 31 sierpnia 2021 r'!$B$3</f>
        <v>129140363.31275448</v>
      </c>
      <c r="M9" s="183">
        <f>L9/K9</f>
        <v>0.53459070437866507</v>
      </c>
    </row>
    <row r="10" spans="1:13" ht="18.75" thickTop="1" thickBot="1" x14ac:dyDescent="0.3">
      <c r="A10" s="306" t="s">
        <v>210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177"/>
      <c r="L10" s="177"/>
      <c r="M10" s="200"/>
    </row>
    <row r="11" spans="1:13" ht="16.5" thickTop="1" thickBot="1" x14ac:dyDescent="0.3">
      <c r="A11" s="308" t="s">
        <v>192</v>
      </c>
      <c r="B11" s="102" t="s">
        <v>119</v>
      </c>
      <c r="C11" s="102">
        <f>'Dane - 31 sierpnia 2021 r'!C32</f>
        <v>931</v>
      </c>
      <c r="D11" s="103">
        <f>'Dane - 31 sierpnia 2021 r'!D32/'Dane - 31 sierpnia 2021 r'!$B$3</f>
        <v>122120939.58360697</v>
      </c>
      <c r="E11" s="102">
        <f>'Dane - 31 sierpnia 2021 r'!X32</f>
        <v>447</v>
      </c>
      <c r="F11" s="103">
        <f>'Dane - 31 sierpnia 2021 r'!Y32/'Dane - 31 sierpnia 2021 r'!$B$3</f>
        <v>52506723.897718817</v>
      </c>
      <c r="G11" s="102">
        <f>'Dane - 31 sierpnia 2021 r'!AB32</f>
        <v>350</v>
      </c>
      <c r="H11" s="103">
        <f>'Dane - 31 sierpnia 2021 r'!AD32/'Dane - 31 sierpnia 2021 r'!$B$3</f>
        <v>33650036.072069705</v>
      </c>
      <c r="I11" s="102">
        <f>'Dane - 31 sierpnia 2021 r'!AO32</f>
        <v>294</v>
      </c>
      <c r="J11" s="103">
        <f>'Dane - 31 sierpnia 2021 r'!AP32/'Dane - 31 sierpnia 2021 r'!$B$3</f>
        <v>25225089.312141512</v>
      </c>
      <c r="K11" s="275">
        <v>560</v>
      </c>
      <c r="L11" s="277">
        <f>G11+G12+G13</f>
        <v>450</v>
      </c>
      <c r="M11" s="280">
        <f>L11/K11</f>
        <v>0.8035714285714286</v>
      </c>
    </row>
    <row r="12" spans="1:13" ht="16.5" thickTop="1" thickBot="1" x14ac:dyDescent="0.3">
      <c r="A12" s="309"/>
      <c r="B12" s="102" t="s">
        <v>121</v>
      </c>
      <c r="C12" s="102">
        <f>'Dane - 31 sierpnia 2021 r'!C33</f>
        <v>252</v>
      </c>
      <c r="D12" s="103">
        <f>'Dane - 31 sierpnia 2021 r'!D33/'Dane - 31 sierpnia 2021 r'!$B$3</f>
        <v>12150028.987696484</v>
      </c>
      <c r="E12" s="102">
        <f>'Dane - 31 sierpnia 2021 r'!X33</f>
        <v>142</v>
      </c>
      <c r="F12" s="103">
        <f>'Dane - 31 sierpnia 2021 r'!Y33/'Dane - 31 sierpnia 2021 r'!$B$3</f>
        <v>5057378.2302202377</v>
      </c>
      <c r="G12" s="102">
        <f>'Dane - 31 sierpnia 2021 r'!AB33</f>
        <v>69</v>
      </c>
      <c r="H12" s="103">
        <f>'Dane - 31 sierpnia 2021 r'!AD33/'Dane - 31 sierpnia 2021 r'!$B$3</f>
        <v>1900672.8140461494</v>
      </c>
      <c r="I12" s="102">
        <f>'Dane - 31 sierpnia 2021 r'!AO33</f>
        <v>48</v>
      </c>
      <c r="J12" s="103">
        <f>'Dane - 31 sierpnia 2021 r'!AP33/'Dane - 31 sierpnia 2021 r'!$B$3</f>
        <v>1422477.5493673102</v>
      </c>
      <c r="K12" s="276"/>
      <c r="L12" s="278"/>
      <c r="M12" s="280"/>
    </row>
    <row r="13" spans="1:13" ht="16.5" thickTop="1" thickBot="1" x14ac:dyDescent="0.3">
      <c r="A13" s="309"/>
      <c r="B13" s="105" t="s">
        <v>123</v>
      </c>
      <c r="C13" s="102">
        <f>'Dane - 31 sierpnia 2021 r'!C34</f>
        <v>116</v>
      </c>
      <c r="D13" s="103">
        <f>'Dane - 31 sierpnia 2021 r'!D34/'Dane - 31 sierpnia 2021 r'!$B$3</f>
        <v>68504856.677175</v>
      </c>
      <c r="E13" s="102">
        <f>'Dane - 31 sierpnia 2021 r'!X34</f>
        <v>44</v>
      </c>
      <c r="F13" s="103">
        <f>'Dane - 31 sierpnia 2021 r'!Y34/'Dane - 31 sierpnia 2021 r'!$B$3</f>
        <v>23324227.772669557</v>
      </c>
      <c r="G13" s="102">
        <f>'Dane - 31 sierpnia 2021 r'!AB34</f>
        <v>31</v>
      </c>
      <c r="H13" s="103">
        <f>'Dane - 31 sierpnia 2021 r'!AD34/'Dane - 31 sierpnia 2021 r'!$B$3</f>
        <v>4372267.165812864</v>
      </c>
      <c r="I13" s="102">
        <f>'Dane - 31 sierpnia 2021 r'!AO34</f>
        <v>20</v>
      </c>
      <c r="J13" s="103">
        <f>'Dane - 31 sierpnia 2021 r'!AP34/'Dane - 31 sierpnia 2021 r'!$B$3</f>
        <v>2618458.9955777396</v>
      </c>
      <c r="K13" s="276"/>
      <c r="L13" s="279"/>
      <c r="M13" s="280"/>
    </row>
    <row r="14" spans="1:13" ht="17.25" thickTop="1" thickBot="1" x14ac:dyDescent="0.3">
      <c r="A14" s="300" t="s">
        <v>191</v>
      </c>
      <c r="B14" s="301"/>
      <c r="C14" s="195"/>
      <c r="D14" s="195"/>
      <c r="E14" s="195"/>
      <c r="F14" s="195"/>
      <c r="G14" s="195"/>
      <c r="H14" s="195"/>
      <c r="I14" s="195"/>
      <c r="J14" s="195"/>
      <c r="K14" s="108">
        <v>210444768</v>
      </c>
      <c r="L14" s="178">
        <f>'Dane - 31 sierpnia 2021 r'!AP28/'Dane - 31 sierpnia 2021 r'!$B$3</f>
        <v>91017680.568326116</v>
      </c>
      <c r="M14" s="183">
        <f>L14/K14</f>
        <v>0.43250151302562256</v>
      </c>
    </row>
    <row r="15" spans="1:13" ht="18.75" thickTop="1" thickBot="1" x14ac:dyDescent="0.3">
      <c r="A15" s="310" t="s">
        <v>193</v>
      </c>
      <c r="B15" s="311"/>
      <c r="C15" s="311"/>
      <c r="D15" s="311"/>
      <c r="E15" s="311"/>
      <c r="F15" s="311"/>
      <c r="G15" s="311"/>
      <c r="H15" s="311"/>
      <c r="I15" s="311"/>
      <c r="J15" s="311"/>
      <c r="K15" s="177"/>
      <c r="L15" s="177"/>
      <c r="M15" s="200"/>
    </row>
    <row r="16" spans="1:13" ht="64.5" thickTop="1" thickBot="1" x14ac:dyDescent="0.3">
      <c r="A16" s="92" t="s">
        <v>194</v>
      </c>
      <c r="B16" s="176" t="s">
        <v>135</v>
      </c>
      <c r="C16" s="102">
        <f>'Dane - 31 sierpnia 2021 r'!C42</f>
        <v>56</v>
      </c>
      <c r="D16" s="103">
        <f>'Dane - 31 sierpnia 2021 r'!D42/'Dane - 31 sierpnia 2021 r'!$B$3</f>
        <v>7931504.5207758658</v>
      </c>
      <c r="E16" s="102">
        <f>'Dane - 31 sierpnia 2021 r'!X42</f>
        <v>48</v>
      </c>
      <c r="F16" s="103">
        <f>'Dane - 31 sierpnia 2021 r'!Y42/'Dane - 31 sierpnia 2021 r'!$B$3</f>
        <v>6195139.9995621517</v>
      </c>
      <c r="G16" s="102">
        <f>'Dane - 31 sierpnia 2021 r'!AB42</f>
        <v>46</v>
      </c>
      <c r="H16" s="103">
        <f>'Dane - 31 sierpnia 2021 r'!AD42/'Dane - 31 sierpnia 2021 r'!$B$3</f>
        <v>5225157.6513857869</v>
      </c>
      <c r="I16" s="102">
        <f>'Dane - 31 sierpnia 2021 r'!AO42</f>
        <v>44</v>
      </c>
      <c r="J16" s="103">
        <f>'Dane - 31 sierpnia 2021 r'!AP42/'Dane - 31 sierpnia 2021 r'!$B$3</f>
        <v>4989233.9266167525</v>
      </c>
      <c r="K16" s="193">
        <v>20</v>
      </c>
      <c r="L16" s="104">
        <f>G16</f>
        <v>46</v>
      </c>
      <c r="M16" s="183">
        <f>L16/K16</f>
        <v>2.2999999999999998</v>
      </c>
    </row>
    <row r="17" spans="1:13" ht="17.25" thickTop="1" thickBot="1" x14ac:dyDescent="0.3">
      <c r="A17" s="300" t="s">
        <v>191</v>
      </c>
      <c r="B17" s="301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- 31 sierpnia 2021 r'!AP40/'Dane - 31 sierpnia 2021 r'!$B$3</f>
        <v>11596717.371601209</v>
      </c>
      <c r="M17" s="183">
        <f>L17/K17</f>
        <v>0.38882767532085133</v>
      </c>
    </row>
    <row r="18" spans="1:13" ht="18.75" thickTop="1" thickBot="1" x14ac:dyDescent="0.3">
      <c r="A18" s="312" t="s">
        <v>195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177"/>
      <c r="L18" s="177"/>
      <c r="M18" s="200"/>
    </row>
    <row r="19" spans="1:13" ht="33" thickTop="1" thickBot="1" x14ac:dyDescent="0.3">
      <c r="A19" s="179" t="s">
        <v>166</v>
      </c>
      <c r="B19" s="180" t="s">
        <v>143</v>
      </c>
      <c r="C19" s="181">
        <f>'Dane - 31 sierpnia 2021 r'!C47</f>
        <v>3589</v>
      </c>
      <c r="D19" s="182">
        <f>'Dane - 31 sierpnia 2021 r'!D47/'Dane - 31 sierpnia 2021 r'!$B$3</f>
        <v>111536291.08980253</v>
      </c>
      <c r="E19" s="181">
        <f>'Dane - 31 sierpnia 2021 r'!X47</f>
        <v>2129</v>
      </c>
      <c r="F19" s="182">
        <f>'Dane - 31 sierpnia 2021 r'!Y47/'Dane - 31 sierpnia 2021 r'!$B$3</f>
        <v>65653870.599084884</v>
      </c>
      <c r="G19" s="181">
        <f>'Dane - 31 sierpnia 2021 r'!AB47</f>
        <v>1758</v>
      </c>
      <c r="H19" s="182">
        <f>'Dane - 31 sierpnia 2021 r'!AD47/'Dane - 31 sierpnia 2021 r'!$B$3</f>
        <v>54083505.919698752</v>
      </c>
      <c r="I19" s="181">
        <f>'Dane - 31 sierpnia 2021 r'!AO47</f>
        <v>1529</v>
      </c>
      <c r="J19" s="182">
        <f>'Dane - 31 sierpnia 2021 r'!AP47/'Dane - 31 sierpnia 2021 r'!$B$3</f>
        <v>46012223.289110728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300" t="s">
        <v>191</v>
      </c>
      <c r="B20" s="301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- 31 sierpnia 2021 r'!AP45/'Dane - 31 sierpnia 2021 r'!$B$3</f>
        <v>46733805.786155261</v>
      </c>
      <c r="M20" s="183">
        <f>L20/K20</f>
        <v>0.49841577679185517</v>
      </c>
    </row>
    <row r="21" spans="1:13" ht="18.75" thickTop="1" thickBot="1" x14ac:dyDescent="0.3">
      <c r="A21" s="310" t="s">
        <v>196</v>
      </c>
      <c r="B21" s="311"/>
      <c r="C21" s="311"/>
      <c r="D21" s="311"/>
      <c r="E21" s="311"/>
      <c r="F21" s="311"/>
      <c r="G21" s="311"/>
      <c r="H21" s="311"/>
      <c r="I21" s="311"/>
      <c r="J21" s="311"/>
      <c r="K21" s="177"/>
      <c r="L21" s="177"/>
      <c r="M21" s="200"/>
    </row>
    <row r="22" spans="1:13" ht="96" thickTop="1" thickBot="1" x14ac:dyDescent="0.3">
      <c r="A22" s="93" t="s">
        <v>167</v>
      </c>
      <c r="B22" s="106" t="s">
        <v>148</v>
      </c>
      <c r="C22" s="102">
        <f>'Dane - 31 sierpnia 2021 r'!C50</f>
        <v>48</v>
      </c>
      <c r="D22" s="103">
        <f>'Dane - 31 sierpnia 2021 r'!D50/'Dane - 31 sierpnia 2021 r'!$B$3</f>
        <v>23328798.104120143</v>
      </c>
      <c r="E22" s="102">
        <f>'Dane - 31 sierpnia 2021 r'!X50</f>
        <v>34</v>
      </c>
      <c r="F22" s="103">
        <f>'Dane - 31 sierpnia 2021 r'!Y50/'Dane - 31 sierpnia 2021 r'!$B$3</f>
        <v>9281587.9351109918</v>
      </c>
      <c r="G22" s="102">
        <f>'Dane - 31 sierpnia 2021 r'!AB50</f>
        <v>33</v>
      </c>
      <c r="H22" s="103">
        <f>'Dane - 31 sierpnia 2021 r'!AD50/'Dane - 31 sierpnia 2021 r'!$B$3</f>
        <v>8802863.8556854501</v>
      </c>
      <c r="I22" s="102">
        <f>'Dane - 31 sierpnia 2021 r'!AO50</f>
        <v>22</v>
      </c>
      <c r="J22" s="103">
        <f>'Dane - 31 sierpnia 2021 r'!AP50/'Dane - 31 sierpnia 2021 r'!$B$3</f>
        <v>6360513.1967249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197</v>
      </c>
      <c r="B23" s="107" t="s">
        <v>154</v>
      </c>
      <c r="C23" s="102">
        <f>'Dane - 31 sierpnia 2021 r'!C53</f>
        <v>392</v>
      </c>
      <c r="D23" s="103">
        <f>'Dane - 31 sierpnia 2021 r'!D53/'Dane - 31 sierpnia 2021 r'!$B$3</f>
        <v>102388052.83725207</v>
      </c>
      <c r="E23" s="102">
        <f>'Dane - 31 sierpnia 2021 r'!X53</f>
        <v>197</v>
      </c>
      <c r="F23" s="103">
        <f>'Dane - 31 sierpnia 2021 r'!Y53/'Dane - 31 sierpnia 2021 r'!$B$3</f>
        <v>38541974.32899864</v>
      </c>
      <c r="G23" s="102">
        <f>'Dane - 31 sierpnia 2021 r'!AB53</f>
        <v>59</v>
      </c>
      <c r="H23" s="103">
        <f>'Dane - 31 sierpnia 2021 r'!AD53/'Dane - 31 sierpnia 2021 r'!$B$3</f>
        <v>11429491.004422259</v>
      </c>
      <c r="I23" s="102">
        <f>'Dane - 31 sierpnia 2021 r'!AO53</f>
        <v>181</v>
      </c>
      <c r="J23" s="103">
        <f>'Dane - 31 sierpnia 2021 r'!AP53/'Dane - 31 sierpnia 2021 r'!$B$3</f>
        <v>29581196.127238493</v>
      </c>
      <c r="K23" s="193">
        <v>80</v>
      </c>
      <c r="L23" s="104">
        <f>G23</f>
        <v>59</v>
      </c>
      <c r="M23" s="183">
        <f>L23/K23</f>
        <v>0.73750000000000004</v>
      </c>
    </row>
    <row r="24" spans="1:13" ht="17.25" thickTop="1" thickBot="1" x14ac:dyDescent="0.3">
      <c r="A24" s="300" t="s">
        <v>191</v>
      </c>
      <c r="B24" s="301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- 31 sierpnia 2021 r'!AP49/'Dane - 31 sierpnia 2021 r'!$B$3</f>
        <v>40382018.715793155</v>
      </c>
      <c r="M24" s="183">
        <f>L24/K24</f>
        <v>0.43822524215501713</v>
      </c>
    </row>
    <row r="25" spans="1:13" ht="18.75" thickTop="1" thickBot="1" x14ac:dyDescent="0.3">
      <c r="A25" s="302" t="s">
        <v>198</v>
      </c>
      <c r="B25" s="303"/>
      <c r="C25" s="303"/>
      <c r="D25" s="303"/>
      <c r="E25" s="303"/>
      <c r="F25" s="303"/>
      <c r="G25" s="303"/>
      <c r="H25" s="303"/>
      <c r="I25" s="303"/>
      <c r="J25" s="303"/>
      <c r="K25" s="177"/>
      <c r="L25" s="177"/>
      <c r="M25" s="200"/>
    </row>
    <row r="26" spans="1:13" ht="33" thickTop="1" thickBot="1" x14ac:dyDescent="0.3">
      <c r="A26" s="92" t="s">
        <v>199</v>
      </c>
      <c r="B26" s="176" t="s">
        <v>157</v>
      </c>
      <c r="C26" s="102">
        <f>'Dane - 31 sierpnia 2021 r'!C54</f>
        <v>10</v>
      </c>
      <c r="D26" s="103">
        <f>'Dane - 31 sierpnia 2021 r'!D54/'Dane - 31 sierpnia 2021 r'!$B$3</f>
        <v>801465.71215902618</v>
      </c>
      <c r="E26" s="102">
        <f>'Dane - 31 sierpnia 2021 r'!X54</f>
        <v>1</v>
      </c>
      <c r="F26" s="103">
        <f>'Dane - 31 sierpnia 2021 r'!Y54/'Dane - 31 sierpnia 2021 r'!$B$3</f>
        <v>246906.79101536845</v>
      </c>
      <c r="G26" s="102">
        <f>'Dane - 31 sierpnia 2021 r'!AB54</f>
        <v>0</v>
      </c>
      <c r="H26" s="103">
        <f>'Dane - 31 sierpnia 2021 r'!AD54/'Dane - 31 sierpnia 2021 r'!$B$3</f>
        <v>0</v>
      </c>
      <c r="I26" s="102">
        <f>'Dane - 31 sierpnia 2021 r'!AO54</f>
        <v>0</v>
      </c>
      <c r="J26" s="103">
        <f>'Dane - 31 sierpnia 2021 r'!AP54/'Dane - 31 sierpnia 2021 r'!$B$3</f>
        <v>0</v>
      </c>
      <c r="K26" s="193">
        <v>1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304" t="s">
        <v>191</v>
      </c>
      <c r="B27" s="305"/>
      <c r="C27" s="192"/>
      <c r="D27" s="192"/>
      <c r="E27" s="192"/>
      <c r="F27" s="192"/>
      <c r="G27" s="192"/>
      <c r="H27" s="192"/>
      <c r="I27" s="192"/>
      <c r="J27" s="192"/>
      <c r="K27" s="109">
        <v>259996</v>
      </c>
      <c r="L27" s="202">
        <f>'Dane - 31 sierpnia 2021 r'!AP54/'Dane - 31 sierpnia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2021-10-08T11:55:37Z</dcterms:modified>
</cp:coreProperties>
</file>