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Aktualizacja listy rankingowej\aktualizacja sierpień 2025\"/>
    </mc:Choice>
  </mc:AlternateContent>
  <xr:revisionPtr revIDLastSave="0" documentId="13_ncr:1_{A9A87B4A-E690-494B-BA50-1E68C0EFFE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SZOK" sheetId="1" r:id="rId1"/>
    <sheet name="propocjonalność" sheetId="2" state="hidden" r:id="rId2"/>
  </sheets>
  <definedNames>
    <definedName name="_xlnm._FilterDatabase" localSheetId="0" hidden="1">PSZOK!$A$7:$J$7</definedName>
    <definedName name="_xlnm.Print_Titles" localSheetId="0">PSZOK!$7:$7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42" i="1" s="1"/>
  <c r="F41" i="1"/>
  <c r="H41" i="1"/>
  <c r="G41" i="1"/>
  <c r="L8" i="1" l="1"/>
  <c r="L28" i="1"/>
  <c r="M28" i="1" s="1"/>
  <c r="B9" i="2"/>
  <c r="B8" i="2"/>
  <c r="G34" i="1"/>
  <c r="G42" i="1" s="1"/>
  <c r="H34" i="1"/>
  <c r="H42" i="1" s="1"/>
  <c r="L33" i="1"/>
  <c r="B7" i="2" s="1"/>
  <c r="L9" i="1" l="1"/>
  <c r="L10" i="1" s="1"/>
  <c r="M10" i="1" s="1"/>
  <c r="M11" i="1" s="1"/>
  <c r="L26" i="1"/>
  <c r="C8" i="2"/>
  <c r="C9" i="2" l="1"/>
  <c r="C10" i="2" s="1"/>
</calcChain>
</file>

<file path=xl/sharedStrings.xml><?xml version="1.0" encoding="utf-8"?>
<sst xmlns="http://schemas.openxmlformats.org/spreadsheetml/2006/main" count="197" uniqueCount="140">
  <si>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</si>
  <si>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</si>
  <si>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</si>
  <si>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</si>
  <si>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</si>
  <si>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</si>
  <si>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</si>
  <si>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</si>
  <si>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FENX.01.04-IW.01-0042/23</t>
  </si>
  <si>
    <t>FENX.01.04-IW.01-0007/23</t>
  </si>
  <si>
    <t>FENX.01.04-IW.01-0022/23</t>
  </si>
  <si>
    <t>FENX.01.04-IW.01-0023/23</t>
  </si>
  <si>
    <t>FENX.01.04-IW.01-0034/23</t>
  </si>
  <si>
    <t>FENX.01.04-IW.01-0002/23</t>
  </si>
  <si>
    <t>FENX.01.04-IW.01-0040/23</t>
  </si>
  <si>
    <t>FENX.01.04-IW.01-0029/23</t>
  </si>
  <si>
    <t>FENX.01.04-IW.01-0004/23</t>
  </si>
  <si>
    <t>FENX.01.04-IW.01-0001/23</t>
  </si>
  <si>
    <t>FENX.01.04-IW.01-0024/23</t>
  </si>
  <si>
    <t>Gmina Starachowice</t>
  </si>
  <si>
    <t>Gmina Ostrowiec Świętokrzyski</t>
  </si>
  <si>
    <t>Gmina Wierzbica</t>
  </si>
  <si>
    <t>Przedsiębiorstwo Gospodarki Komunalnej Sp. z o.o. w Zamościu</t>
  </si>
  <si>
    <t>Miejskie Przedsiebiorstwo Oczyszczania Spółka z o.o.</t>
  </si>
  <si>
    <t>Gmina Nowogródek Pomorski</t>
  </si>
  <si>
    <t>Związek Gmin Karkonoskich</t>
  </si>
  <si>
    <t>Miasto Siedlce</t>
  </si>
  <si>
    <t>Gmina Pyskowice</t>
  </si>
  <si>
    <t>"EKO-SKARBIMIERZ" Spółka z ograniczoną odpowiedzialnością</t>
  </si>
  <si>
    <t>Lamusownia 2.0: Rozbudowa systemu selektywnej zbiórki odpadów w Mieście Biłgoraj z uwzględnieniem rozwiązań zapobiegających powstawaniu odpadów</t>
  </si>
  <si>
    <t>Budowa Punktu Selektywnej Zbiórki Odpadów Komunalnych wraz z infrastrukturą w Starachowicach</t>
  </si>
  <si>
    <t>Organizacja systemu selektywnej zbiórki odpadów komunalnych z PSZOK w Ostrowcu Świętokrzyskim</t>
  </si>
  <si>
    <t>Budowa Punktu Selektywnego Zbierania Odpadów Komunalnych wraz z infrastrukturą towarzyszącą w Gminie Wierzbica</t>
  </si>
  <si>
    <t>Budowa Punktu Selektywnego Zbierania Odpadów Komunalnych na terenie Miasta Zamość</t>
  </si>
  <si>
    <t>Punkt Selektywnego Zbierania Odpadów Komunalnych w Krakowie w Nowej Hucie</t>
  </si>
  <si>
    <t>Rozbudowa Punktu Selektywnej Zbiórki Odpadów w miejscowości Karsko</t>
  </si>
  <si>
    <t>Punkt Selektywnej Zbiórki Odpadów Komunalnych na terenie KCGO</t>
  </si>
  <si>
    <t>Budowa punktu selektywnej zbiórki odpadów komunalnych dla miasta Siedlce</t>
  </si>
  <si>
    <t>Utworzenie Punktu Selektywnej Zbiórki Odpadów Komunalnych celem poprawy gospodarki odpadami w Pyskowicach</t>
  </si>
  <si>
    <t>Rozbudowa Systemu Selektywnego Zbierania Odpadów w Gminie Skarbimierz</t>
  </si>
  <si>
    <t>FENX.01.04-IW.01-0027/23</t>
  </si>
  <si>
    <t>FENX.01.04-IW.01-0018/23</t>
  </si>
  <si>
    <t>FENX.01.04-IW.01-0035/23</t>
  </si>
  <si>
    <t>FENX.01.04-IW.01-0006/23</t>
  </si>
  <si>
    <t>FENX.01.04-IW.01-0036/23</t>
  </si>
  <si>
    <t>FENX.01.04-IW.01-0008/23</t>
  </si>
  <si>
    <t>FENX.01.04-IW.01-0038/23</t>
  </si>
  <si>
    <t>FENX.01.04-IW.01-0037/23</t>
  </si>
  <si>
    <t>FENX.01.04-IW.01-0025/23</t>
  </si>
  <si>
    <t>FENX.01.04-IW.01-0026/23</t>
  </si>
  <si>
    <t>FENX.01.04-IW.01-0039/23</t>
  </si>
  <si>
    <t>FENX.01.04-IW.01-0019/23</t>
  </si>
  <si>
    <t>FENX.01.04-IW.01-0014/23</t>
  </si>
  <si>
    <t>FENX.01.04-IW.01-0015/23</t>
  </si>
  <si>
    <t>FENX.01.04-IW.01-0032/23</t>
  </si>
  <si>
    <t>FENX.01.04-IW.01-0017/23</t>
  </si>
  <si>
    <t>FENX.01.04-IW.01-0013/23</t>
  </si>
  <si>
    <t>FENX.01.04-IW.01-0033/23</t>
  </si>
  <si>
    <t>FENX.01.04-IW.01-0005/23</t>
  </si>
  <si>
    <t>FENX.01.04-IW.01-0031/23</t>
  </si>
  <si>
    <t>FENX.01.04-IW.01-0016/23</t>
  </si>
  <si>
    <t>Poprawa jakości systemów selektywnego zbierania odpadów komunalnych na terenie Związku Miast i Gmin Dorzecza Parsęty</t>
  </si>
  <si>
    <t>Rozbudowa sieci miejskich PSZOK na terenie Bydgoszczy</t>
  </si>
  <si>
    <t>Budowa Punktu Selektywnego Zbierania Odpadów Komunalnych wraz z instalacjami i urządzeniami technicznymi oraz pozostałą niezbędną infrastrukturą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</si>
  <si>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</si>
  <si>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</si>
  <si>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Rozbudowa systemu selektywnej zbiórki odpadów w Gminie Świeradów-Zdrój poprzez budowę Punktu Selektywnej Zbiórki Odpadów Komunalnych</t>
  </si>
  <si>
    <t>Budowa Punktu Selektywnego Zbierania Odpadów Komunalnych w Sędziszowie Małopolskim</t>
  </si>
  <si>
    <t>Wsparcie systemu segregacji na terenie związku międzygminnego „EKO-SIÓDEMKA” poprzez budowę i rozbudowę punktów selektywnej zbiórki odpadów komunalnych oraz zakup pojemników do selektywnej zbiórki odpadów</t>
  </si>
  <si>
    <t>Kompleksowa budowa Punktu Selektywnej Zbiórki Odpadów Komunalnych w Celestynowie</t>
  </si>
  <si>
    <t>Budowa Punktu Selektywnej Zbiórki Odpadów Komunalnych w Warszkowie</t>
  </si>
  <si>
    <t>Budowa punktu selektywnego zbierania odpadów komunalnych dla Miasta i Gminy Lublin - ul. Plewińskiego</t>
  </si>
  <si>
    <t>Rozbudowa i modernizacja punktu selektywnej zbiórki odpadów komunalnych w Rybniku</t>
  </si>
  <si>
    <t>Rozbudowa Gminnego Punktu Selektywnego Zbierania Odpadów Komunalnych w Gminie Ożarów Mazowiecki</t>
  </si>
  <si>
    <t>Rozwój systemu selektywnego zbierania odpadów komunalnych na terenie gminy Gryfino</t>
  </si>
  <si>
    <t>Rozbudowa Punktu Selektywnego Zbierania Odpadów Komunalnych w Korzyścienku.</t>
  </si>
  <si>
    <t>Modernizacja Punktu Selektywnej Zbiórki Odpadów Komunalnych w Gnojniku</t>
  </si>
  <si>
    <t>Budowa punktu selektywnego zbierania odpadów komunalnych w Kędzierzynie-Koźlu przy ul. Bema</t>
  </si>
  <si>
    <t>Budowa punktu selektywnej zbiórki odpadów komunalnych ze ścieżką edukacyjną w Koziegłowach</t>
  </si>
  <si>
    <t>Budowa punktu selektywnej zbiórki odpadów komunalnych (PSZOK) dla Gminy Kunów</t>
  </si>
  <si>
    <t>Związek Miast i Gmin Dorzecza Parsęty</t>
  </si>
  <si>
    <t>Miasto Bydgoszcz</t>
  </si>
  <si>
    <t>Gmina Kostrzyn</t>
  </si>
  <si>
    <t>Związek Międzygminny „EKO-PRZYSZŁOŚĆ”</t>
  </si>
  <si>
    <t>Zakład Oczyszczania i Gospodarki Odpadami MZO S.A.</t>
  </si>
  <si>
    <t>Gmina Miejska Świeradów-Zdrój</t>
  </si>
  <si>
    <t>Gmina Sędziszów Małopolski</t>
  </si>
  <si>
    <t>Związek Międzygminny „EKO SIÓDEMKA”</t>
  </si>
  <si>
    <t>Gmina Celestynów</t>
  </si>
  <si>
    <t>Gmina Sławno</t>
  </si>
  <si>
    <t>Lubelskie Przedsiębiorstwo Gospodarki Komunalnej Sp. z o. o.</t>
  </si>
  <si>
    <t>Miasto i Gmina Serock</t>
  </si>
  <si>
    <t>Gmina Ożarów Mazowiecki</t>
  </si>
  <si>
    <t>Przedsiębiorstwo Usług Komunalnych Sp. z o.o.</t>
  </si>
  <si>
    <t>Gmina Miasto Kołobrzeg</t>
  </si>
  <si>
    <t>Gmina Gnojnik</t>
  </si>
  <si>
    <t>Związek Międzygminny „Czysty Region”</t>
  </si>
  <si>
    <t>Gmina Czerwonak</t>
  </si>
  <si>
    <t>Gmina Wasilków</t>
  </si>
  <si>
    <t>Gmina Kunów</t>
  </si>
  <si>
    <t>podstawowy</t>
  </si>
  <si>
    <t>rezerwowy</t>
  </si>
  <si>
    <t>Razem lista rezerwowa</t>
  </si>
  <si>
    <t>Systemy selektywnego zbierania odpadów komunalnych uwzględniające rozwiązania dotyczące zapobiegania powstawaniu odpadów, w tym ponowne użycie</t>
  </si>
  <si>
    <t>Lubelskie</t>
  </si>
  <si>
    <t>Świętokrzyskie</t>
  </si>
  <si>
    <t>Małopolskie</t>
  </si>
  <si>
    <t>Śląskie</t>
  </si>
  <si>
    <t>Zachodniopomorskie</t>
  </si>
  <si>
    <t>Opolskie</t>
  </si>
  <si>
    <t>Dolnośląskie</t>
  </si>
  <si>
    <t>Mazowieckie</t>
  </si>
  <si>
    <t>Kujawsko-Pomorskie</t>
  </si>
  <si>
    <t>Wielkopolskie</t>
  </si>
  <si>
    <t>Lubuskie</t>
  </si>
  <si>
    <t>Podkarpackie</t>
  </si>
  <si>
    <t>Podlaskie</t>
  </si>
  <si>
    <t xml:space="preserve">Przedsiębiorstwo Gospodarki Komunalnej Sp. z o.o. </t>
  </si>
  <si>
    <t>Status</t>
  </si>
  <si>
    <t>Planowane dofinansowanie</t>
  </si>
  <si>
    <t>Razem lista podstawowa i rezerwowa</t>
  </si>
  <si>
    <t>Budowa punktu selektywnej zbiórki odpadów komunalnych w Gminie Wasilków</t>
  </si>
  <si>
    <t>Modernizacja Punktu Selektywnej Zbiórki Odpadów Komunalnych w Serocku</t>
  </si>
  <si>
    <t>uwagi</t>
  </si>
  <si>
    <t>ocena pozytywna</t>
  </si>
  <si>
    <t xml:space="preserve">do zakontraktowania </t>
  </si>
  <si>
    <t>Załącznik 1</t>
  </si>
  <si>
    <t>rozwiązanie umowy</t>
  </si>
  <si>
    <t>specyficzne kryterium rankingujące nr 1 „Liczba rodzajów (kodów) odpadów komunalnych objętych selektywnym zbieraniem w punktach selektywnego zbierania odpadów komunalnych (PSZOK)”;</t>
  </si>
  <si>
    <t>horyzontalne kryterium rankingujące nr 5 „Projekt jest operacją o strategicznym znaczeniu w rozumieniu przepisów art. 2 pkt 5 CPR”;</t>
  </si>
  <si>
    <t>horyzontalne kryterium rankingujące nr 6 „Projekt realizowany na obszarze strategicznej interwencji (OSI) wskazanym w Krajowej Strategii Rozwoju Regionalnego 2030 (KSRR): miasta średnie tracące funkcje społeczno-gospodarcze/obszary zagrożone trwałą marginalizacją (Kryterium wynika z KSRR)”;</t>
  </si>
  <si>
    <t>do podziału kwota</t>
  </si>
  <si>
    <t>wnioskowane dof. Miasto i Gmina Serock</t>
  </si>
  <si>
    <t>wnioskowane dof. Gmina Ożarów Mazowiecki</t>
  </si>
  <si>
    <t>Centrum Zielonej Energii Sp. z o.o.</t>
  </si>
  <si>
    <t xml:space="preserve">rezygnacja </t>
  </si>
  <si>
    <t>uzupełnienie dofinansowania o  3 048 501,77 (z 2 944 715,97)</t>
  </si>
  <si>
    <t>podstawowy (umowa rozwiązana)</t>
  </si>
  <si>
    <t>podstawowy (rezygnacja Wnioskodawcy)</t>
  </si>
  <si>
    <t>Aktualizacja listy rankingowej - nabór nr FENX.01.04-IW.01-001/23 w ramach działania FENX.01.04.  FEnIKS 2021-2027 (po ETAPIE 2 oceny)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</si>
</sst>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name val="Open Sans Light"/>
      <family val="2"/>
    </font>
    <font>
      <b/>
      <sz val="11"/>
      <color theme="1"/>
      <name val="Open Sans Light"/>
      <family val="2"/>
    </font>
    <font>
      <sz val="11"/>
      <color rgb="FFFF0000"/>
      <name val="Open Sans Lig "/>
      <charset val="238"/>
    </font>
    <font>
      <sz val="10"/>
      <color rgb="FFFF0000"/>
      <name val="Open Sans Lig "/>
      <charset val="238"/>
    </font>
    <font>
      <b/>
      <sz val="10"/>
      <color rgb="FF0070C0"/>
      <name val="Open Sans Lig "/>
      <charset val="238"/>
    </font>
    <font>
      <b/>
      <sz val="10"/>
      <color theme="1"/>
      <name val="Open Sans Lig 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Open Sans Light"/>
      <family val="2"/>
      <charset val="238"/>
    </font>
    <font>
      <sz val="11"/>
      <name val="Open Sans Light"/>
      <family val="2"/>
      <charset val="238"/>
    </font>
    <font>
      <strike/>
      <sz val="11"/>
      <color rgb="FFFF0000"/>
      <name val="Calibri Light"/>
      <family val="2"/>
      <charset val="238"/>
    </font>
    <font>
      <sz val="10"/>
      <color theme="1"/>
      <name val="Open Sans Light"/>
      <family val="2"/>
      <charset val="238"/>
    </font>
    <font>
      <sz val="11"/>
      <color theme="1"/>
      <name val="Open Sans Light"/>
      <family val="2"/>
      <charset val="238"/>
    </font>
    <font>
      <strike/>
      <sz val="11"/>
      <color theme="1"/>
      <name val="Open Sans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/>
    <xf numFmtId="0" fontId="6" fillId="5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4" fontId="1" fillId="0" borderId="0" xfId="0" applyNumberFormat="1" applyFont="1"/>
    <xf numFmtId="4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1" fontId="7" fillId="3" borderId="2" xfId="0" applyNumberFormat="1" applyFont="1" applyFill="1" applyBorder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16" fillId="0" borderId="1" xfId="0" applyFont="1" applyBorder="1"/>
    <xf numFmtId="0" fontId="16" fillId="0" borderId="0" xfId="0" applyFont="1"/>
    <xf numFmtId="4" fontId="16" fillId="0" borderId="1" xfId="0" applyNumberFormat="1" applyFont="1" applyBorder="1"/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/>
    <xf numFmtId="0" fontId="17" fillId="0" borderId="0" xfId="0" applyFont="1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4" fontId="20" fillId="0" borderId="0" xfId="0" applyNumberFormat="1" applyFont="1"/>
    <xf numFmtId="0" fontId="5" fillId="7" borderId="1" xfId="0" applyFont="1" applyFill="1" applyBorder="1"/>
    <xf numFmtId="0" fontId="4" fillId="7" borderId="1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253364</xdr:colOff>
      <xdr:row>2</xdr:row>
      <xdr:rowOff>66439</xdr:rowOff>
    </xdr:to>
    <xdr:pic>
      <xdr:nvPicPr>
        <xdr:cNvPr id="6" name="Obraz 5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"/>
          <a:ext cx="11553824" cy="1064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topLeftCell="C1" workbookViewId="0">
      <selection activeCell="U7" sqref="U7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8.85546875" style="1" customWidth="1"/>
    <col min="5" max="5" width="41.7109375" style="1" customWidth="1"/>
    <col min="6" max="6" width="19.140625" style="1" customWidth="1"/>
    <col min="7" max="7" width="16.5703125" style="1" customWidth="1"/>
    <col min="8" max="8" width="16.85546875" style="1" customWidth="1"/>
    <col min="9" max="9" width="11.28515625" style="1" customWidth="1"/>
    <col min="10" max="10" width="15.28515625" style="1" customWidth="1"/>
    <col min="11" max="11" width="25.28515625" style="1" hidden="1" customWidth="1"/>
    <col min="12" max="12" width="33.42578125" style="1" hidden="1" customWidth="1"/>
    <col min="13" max="13" width="17.140625" style="1" hidden="1" customWidth="1"/>
    <col min="14" max="14" width="0" style="1" hidden="1" customWidth="1"/>
    <col min="15" max="16384" width="8.85546875" style="1"/>
  </cols>
  <sheetData>
    <row r="1" spans="1:13" ht="14.45" customHeight="1">
      <c r="A1" s="67" t="s">
        <v>126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ht="78.599999999999994" customHeight="1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3" ht="13.9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</row>
    <row r="4" spans="1:13">
      <c r="A4" s="68"/>
      <c r="B4" s="68"/>
      <c r="C4" s="68"/>
      <c r="D4" s="68"/>
      <c r="E4" s="68"/>
      <c r="F4" s="68"/>
      <c r="G4" s="68"/>
      <c r="H4" s="68"/>
      <c r="I4" s="68"/>
      <c r="J4" s="68"/>
      <c r="K4" s="28"/>
    </row>
    <row r="5" spans="1:13" ht="13.9" customHeight="1">
      <c r="A5" s="68" t="s">
        <v>103</v>
      </c>
      <c r="B5" s="68"/>
      <c r="C5" s="68"/>
      <c r="D5" s="68"/>
      <c r="E5" s="68"/>
      <c r="F5" s="68"/>
      <c r="G5" s="68"/>
      <c r="H5" s="68"/>
      <c r="I5" s="68"/>
      <c r="J5" s="68"/>
    </row>
    <row r="6" spans="1:13" ht="13.9" customHeight="1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3" ht="51" customHeight="1">
      <c r="A7" s="2" t="s">
        <v>0</v>
      </c>
      <c r="B7" s="2" t="s">
        <v>7</v>
      </c>
      <c r="C7" s="2" t="s">
        <v>1</v>
      </c>
      <c r="D7" s="2" t="s">
        <v>6</v>
      </c>
      <c r="E7" s="2" t="s">
        <v>2</v>
      </c>
      <c r="F7" s="2" t="s">
        <v>3</v>
      </c>
      <c r="G7" s="2" t="s">
        <v>5</v>
      </c>
      <c r="H7" s="21" t="s">
        <v>119</v>
      </c>
      <c r="I7" s="2" t="s">
        <v>4</v>
      </c>
      <c r="J7" s="2" t="s">
        <v>118</v>
      </c>
      <c r="K7" s="26" t="s">
        <v>123</v>
      </c>
    </row>
    <row r="8" spans="1:13" ht="55.5" customHeight="1">
      <c r="A8" s="62">
        <v>1</v>
      </c>
      <c r="B8" s="5" t="s">
        <v>8</v>
      </c>
      <c r="C8" s="5" t="s">
        <v>117</v>
      </c>
      <c r="D8" s="5" t="s">
        <v>104</v>
      </c>
      <c r="E8" s="5" t="s">
        <v>29</v>
      </c>
      <c r="F8" s="6">
        <v>8570759.5</v>
      </c>
      <c r="G8" s="6">
        <v>5925691.25</v>
      </c>
      <c r="H8" s="6">
        <v>0</v>
      </c>
      <c r="I8" s="7">
        <v>117</v>
      </c>
      <c r="J8" s="5" t="s">
        <v>137</v>
      </c>
      <c r="K8" s="29" t="s">
        <v>127</v>
      </c>
      <c r="L8" s="27">
        <f>SUM(G8:G27)</f>
        <v>125717569.2</v>
      </c>
    </row>
    <row r="9" spans="1:13" ht="45" customHeight="1">
      <c r="A9" s="62">
        <v>2</v>
      </c>
      <c r="B9" s="5" t="s">
        <v>9</v>
      </c>
      <c r="C9" s="5" t="s">
        <v>19</v>
      </c>
      <c r="D9" s="5" t="s">
        <v>105</v>
      </c>
      <c r="E9" s="5" t="s">
        <v>30</v>
      </c>
      <c r="F9" s="6">
        <v>13815861.34</v>
      </c>
      <c r="G9" s="6">
        <v>9552074</v>
      </c>
      <c r="H9" s="6">
        <v>9552074</v>
      </c>
      <c r="I9" s="7">
        <v>116</v>
      </c>
      <c r="J9" s="59" t="s">
        <v>100</v>
      </c>
      <c r="K9" s="23"/>
      <c r="L9" s="27">
        <f>L8+L28</f>
        <v>128662285.17</v>
      </c>
    </row>
    <row r="10" spans="1:13" ht="45.75" customHeight="1">
      <c r="A10" s="62">
        <v>3</v>
      </c>
      <c r="B10" s="5" t="s">
        <v>10</v>
      </c>
      <c r="C10" s="5" t="s">
        <v>20</v>
      </c>
      <c r="D10" s="5" t="s">
        <v>105</v>
      </c>
      <c r="E10" s="5" t="s">
        <v>31</v>
      </c>
      <c r="F10" s="6">
        <v>22433748.620000001</v>
      </c>
      <c r="G10" s="6">
        <v>9078247.4199999999</v>
      </c>
      <c r="H10" s="6">
        <v>9078247.4199999999</v>
      </c>
      <c r="I10" s="8">
        <v>115</v>
      </c>
      <c r="J10" s="59" t="s">
        <v>100</v>
      </c>
      <c r="K10" s="23"/>
      <c r="L10" s="27">
        <f>L9-G8-G23</f>
        <v>121476973.92</v>
      </c>
      <c r="M10" s="27">
        <f>H34-L10</f>
        <v>28523026.079999998</v>
      </c>
    </row>
    <row r="11" spans="1:13" ht="45" customHeight="1">
      <c r="A11" s="62">
        <v>4</v>
      </c>
      <c r="B11" s="5" t="s">
        <v>11</v>
      </c>
      <c r="C11" s="5" t="s">
        <v>21</v>
      </c>
      <c r="D11" s="5" t="s">
        <v>104</v>
      </c>
      <c r="E11" s="5" t="s">
        <v>32</v>
      </c>
      <c r="F11" s="6">
        <v>6058435.4100000001</v>
      </c>
      <c r="G11" s="6">
        <v>4186723.65</v>
      </c>
      <c r="H11" s="6">
        <v>4186723.65</v>
      </c>
      <c r="I11" s="8">
        <v>113</v>
      </c>
      <c r="J11" s="59" t="s">
        <v>100</v>
      </c>
      <c r="K11" s="23"/>
      <c r="M11" s="27">
        <f>M10-H29-H30-H31-L29</f>
        <v>7878793.8100000005</v>
      </c>
    </row>
    <row r="12" spans="1:13" ht="38.25">
      <c r="A12" s="62">
        <v>5</v>
      </c>
      <c r="B12" s="5" t="s">
        <v>12</v>
      </c>
      <c r="C12" s="5" t="s">
        <v>22</v>
      </c>
      <c r="D12" s="5" t="s">
        <v>104</v>
      </c>
      <c r="E12" s="5" t="s">
        <v>33</v>
      </c>
      <c r="F12" s="6">
        <v>23556811.75</v>
      </c>
      <c r="G12" s="6">
        <v>16480707.92</v>
      </c>
      <c r="H12" s="6">
        <v>16480707.92</v>
      </c>
      <c r="I12" s="7">
        <v>109</v>
      </c>
      <c r="J12" s="59" t="s">
        <v>100</v>
      </c>
      <c r="K12" s="23"/>
    </row>
    <row r="13" spans="1:13" s="49" customFormat="1" ht="25.5">
      <c r="A13" s="62">
        <v>6</v>
      </c>
      <c r="B13" s="5" t="s">
        <v>41</v>
      </c>
      <c r="C13" s="20" t="s">
        <v>81</v>
      </c>
      <c r="D13" s="20" t="s">
        <v>112</v>
      </c>
      <c r="E13" s="20" t="s">
        <v>62</v>
      </c>
      <c r="F13" s="6">
        <v>9887628.2699999996</v>
      </c>
      <c r="G13" s="6">
        <v>6917536.8200000003</v>
      </c>
      <c r="H13" s="6">
        <v>6917536.8200000003</v>
      </c>
      <c r="I13" s="7">
        <v>107</v>
      </c>
      <c r="J13" s="59" t="s">
        <v>100</v>
      </c>
      <c r="K13" s="51"/>
    </row>
    <row r="14" spans="1:13" ht="37.9" customHeight="1">
      <c r="A14" s="62">
        <v>7</v>
      </c>
      <c r="B14" s="5" t="s">
        <v>13</v>
      </c>
      <c r="C14" s="5" t="s">
        <v>23</v>
      </c>
      <c r="D14" s="5" t="s">
        <v>106</v>
      </c>
      <c r="E14" s="5" t="s">
        <v>34</v>
      </c>
      <c r="F14" s="6">
        <v>28031700</v>
      </c>
      <c r="G14" s="6">
        <v>19329000</v>
      </c>
      <c r="H14" s="6">
        <v>19329000</v>
      </c>
      <c r="I14" s="8">
        <v>104</v>
      </c>
      <c r="J14" s="59" t="s">
        <v>100</v>
      </c>
      <c r="K14" s="23"/>
    </row>
    <row r="15" spans="1:13" ht="25.5">
      <c r="A15" s="62">
        <v>8</v>
      </c>
      <c r="B15" s="5" t="s">
        <v>14</v>
      </c>
      <c r="C15" s="5" t="s">
        <v>24</v>
      </c>
      <c r="D15" s="5" t="s">
        <v>108</v>
      </c>
      <c r="E15" s="5" t="s">
        <v>35</v>
      </c>
      <c r="F15" s="6">
        <v>4325851.62</v>
      </c>
      <c r="G15" s="6">
        <v>2989409.66</v>
      </c>
      <c r="H15" s="6">
        <v>2989409.66</v>
      </c>
      <c r="I15" s="8">
        <v>100</v>
      </c>
      <c r="J15" s="59" t="s">
        <v>100</v>
      </c>
      <c r="K15" s="23"/>
    </row>
    <row r="16" spans="1:13" ht="42" customHeight="1">
      <c r="A16" s="62">
        <v>9</v>
      </c>
      <c r="B16" s="5" t="s">
        <v>18</v>
      </c>
      <c r="C16" s="5" t="s">
        <v>28</v>
      </c>
      <c r="D16" s="5" t="s">
        <v>109</v>
      </c>
      <c r="E16" s="5" t="s">
        <v>39</v>
      </c>
      <c r="F16" s="6">
        <v>12394180.5</v>
      </c>
      <c r="G16" s="6">
        <v>8617795.3200000003</v>
      </c>
      <c r="H16" s="6">
        <v>8617795.3200000003</v>
      </c>
      <c r="I16" s="8">
        <v>100</v>
      </c>
      <c r="J16" s="59" t="s">
        <v>100</v>
      </c>
      <c r="K16" s="23"/>
    </row>
    <row r="17" spans="1:13" s="41" customFormat="1" ht="25.5">
      <c r="A17" s="62">
        <v>10</v>
      </c>
      <c r="B17" s="5" t="s">
        <v>15</v>
      </c>
      <c r="C17" s="5" t="s">
        <v>25</v>
      </c>
      <c r="D17" s="5" t="s">
        <v>110</v>
      </c>
      <c r="E17" s="5" t="s">
        <v>36</v>
      </c>
      <c r="F17" s="6">
        <v>5247504.0599999996</v>
      </c>
      <c r="G17" s="6">
        <v>3671225.99</v>
      </c>
      <c r="H17" s="6">
        <v>3671225.99</v>
      </c>
      <c r="I17" s="7">
        <v>99</v>
      </c>
      <c r="J17" s="59" t="s">
        <v>100</v>
      </c>
      <c r="K17" s="42"/>
    </row>
    <row r="18" spans="1:13" s="46" customFormat="1" ht="25.5">
      <c r="A18" s="62">
        <v>11</v>
      </c>
      <c r="B18" s="43" t="s">
        <v>16</v>
      </c>
      <c r="C18" s="43" t="s">
        <v>26</v>
      </c>
      <c r="D18" s="43" t="s">
        <v>111</v>
      </c>
      <c r="E18" s="43" t="s">
        <v>37</v>
      </c>
      <c r="F18" s="44">
        <v>4941898.32</v>
      </c>
      <c r="G18" s="44">
        <v>3457428.08</v>
      </c>
      <c r="H18" s="44">
        <v>3457428.08</v>
      </c>
      <c r="I18" s="8">
        <v>99</v>
      </c>
      <c r="J18" s="60" t="s">
        <v>100</v>
      </c>
      <c r="K18" s="45"/>
    </row>
    <row r="19" spans="1:13" s="41" customFormat="1" ht="38.25">
      <c r="A19" s="62">
        <v>12</v>
      </c>
      <c r="B19" s="5" t="s">
        <v>17</v>
      </c>
      <c r="C19" s="5" t="s">
        <v>27</v>
      </c>
      <c r="D19" s="5" t="s">
        <v>107</v>
      </c>
      <c r="E19" s="5" t="s">
        <v>38</v>
      </c>
      <c r="F19" s="6">
        <v>2833429.18</v>
      </c>
      <c r="G19" s="6">
        <v>1958989.34</v>
      </c>
      <c r="H19" s="6">
        <v>1958989.34</v>
      </c>
      <c r="I19" s="7">
        <v>98</v>
      </c>
      <c r="J19" s="59" t="s">
        <v>100</v>
      </c>
      <c r="K19" s="40"/>
    </row>
    <row r="20" spans="1:13" ht="38.25">
      <c r="A20" s="62">
        <v>13</v>
      </c>
      <c r="B20" s="5" t="s">
        <v>40</v>
      </c>
      <c r="C20" s="5" t="s">
        <v>80</v>
      </c>
      <c r="D20" s="5" t="s">
        <v>108</v>
      </c>
      <c r="E20" s="5" t="s">
        <v>61</v>
      </c>
      <c r="F20" s="6">
        <v>13372193.960000001</v>
      </c>
      <c r="G20" s="6">
        <v>9404202.5500000007</v>
      </c>
      <c r="H20" s="6">
        <v>9404202.5500000007</v>
      </c>
      <c r="I20" s="8">
        <v>96</v>
      </c>
      <c r="J20" s="59" t="s">
        <v>100</v>
      </c>
      <c r="K20" s="23"/>
    </row>
    <row r="21" spans="1:13" ht="55.5" customHeight="1">
      <c r="A21" s="62">
        <v>14</v>
      </c>
      <c r="B21" s="5" t="s">
        <v>42</v>
      </c>
      <c r="C21" s="20" t="s">
        <v>82</v>
      </c>
      <c r="D21" s="20" t="s">
        <v>113</v>
      </c>
      <c r="E21" s="20" t="s">
        <v>63</v>
      </c>
      <c r="F21" s="6">
        <v>4856759.3</v>
      </c>
      <c r="G21" s="6">
        <v>3345757.08</v>
      </c>
      <c r="H21" s="6">
        <v>3345757.08</v>
      </c>
      <c r="I21" s="8">
        <v>95</v>
      </c>
      <c r="J21" s="59" t="s">
        <v>100</v>
      </c>
      <c r="K21" s="23"/>
    </row>
    <row r="22" spans="1:13" ht="38.25">
      <c r="A22" s="62">
        <v>15</v>
      </c>
      <c r="B22" s="5" t="s">
        <v>43</v>
      </c>
      <c r="C22" s="20" t="s">
        <v>83</v>
      </c>
      <c r="D22" s="20" t="s">
        <v>114</v>
      </c>
      <c r="E22" s="20" t="s">
        <v>64</v>
      </c>
      <c r="F22" s="6">
        <v>2965653</v>
      </c>
      <c r="G22" s="6">
        <v>2049435</v>
      </c>
      <c r="H22" s="6">
        <v>2049435</v>
      </c>
      <c r="I22" s="8">
        <v>95</v>
      </c>
      <c r="J22" s="59" t="s">
        <v>100</v>
      </c>
      <c r="K22" s="23"/>
    </row>
    <row r="23" spans="1:13" s="47" customFormat="1" ht="48.75" customHeight="1">
      <c r="A23" s="62">
        <v>16</v>
      </c>
      <c r="B23" s="5" t="s">
        <v>44</v>
      </c>
      <c r="C23" s="20" t="s">
        <v>84</v>
      </c>
      <c r="D23" s="20" t="s">
        <v>113</v>
      </c>
      <c r="E23" s="20" t="s">
        <v>65</v>
      </c>
      <c r="F23" s="6">
        <v>3958054.87</v>
      </c>
      <c r="G23" s="6">
        <v>1259620</v>
      </c>
      <c r="H23" s="6">
        <v>0</v>
      </c>
      <c r="I23" s="8">
        <v>95</v>
      </c>
      <c r="J23" s="5" t="s">
        <v>138</v>
      </c>
      <c r="K23" s="50" t="s">
        <v>135</v>
      </c>
    </row>
    <row r="24" spans="1:13" s="49" customFormat="1" ht="62.25" customHeight="1">
      <c r="A24" s="62">
        <v>17</v>
      </c>
      <c r="B24" s="5" t="s">
        <v>45</v>
      </c>
      <c r="C24" s="20" t="s">
        <v>85</v>
      </c>
      <c r="D24" s="20" t="s">
        <v>110</v>
      </c>
      <c r="E24" s="20" t="s">
        <v>66</v>
      </c>
      <c r="F24" s="6">
        <v>4534668.71</v>
      </c>
      <c r="G24" s="6">
        <v>3135200.18</v>
      </c>
      <c r="H24" s="6">
        <v>3135200.18</v>
      </c>
      <c r="I24" s="7">
        <v>91</v>
      </c>
      <c r="J24" s="59" t="s">
        <v>100</v>
      </c>
      <c r="K24" s="48"/>
    </row>
    <row r="25" spans="1:13" ht="33.75" customHeight="1">
      <c r="A25" s="62">
        <v>18</v>
      </c>
      <c r="B25" s="5" t="s">
        <v>55</v>
      </c>
      <c r="C25" s="20" t="s">
        <v>94</v>
      </c>
      <c r="D25" s="5" t="s">
        <v>108</v>
      </c>
      <c r="E25" s="20" t="s">
        <v>75</v>
      </c>
      <c r="F25" s="6">
        <v>12321511.35</v>
      </c>
      <c r="G25" s="6">
        <v>8414690.6699999999</v>
      </c>
      <c r="H25" s="6">
        <v>8414690.6699999999</v>
      </c>
      <c r="I25" s="8">
        <v>90</v>
      </c>
      <c r="J25" s="59" t="s">
        <v>100</v>
      </c>
      <c r="K25" s="24"/>
    </row>
    <row r="26" spans="1:13" ht="40.5" customHeight="1">
      <c r="A26" s="62">
        <v>19</v>
      </c>
      <c r="B26" s="5" t="s">
        <v>48</v>
      </c>
      <c r="C26" s="20" t="s">
        <v>88</v>
      </c>
      <c r="D26" s="20" t="s">
        <v>111</v>
      </c>
      <c r="E26" s="20" t="s">
        <v>69</v>
      </c>
      <c r="F26" s="6">
        <v>5059411.84</v>
      </c>
      <c r="G26" s="6">
        <v>3496341.51</v>
      </c>
      <c r="H26" s="6">
        <v>3496341.51</v>
      </c>
      <c r="I26" s="7">
        <v>90</v>
      </c>
      <c r="J26" s="59" t="s">
        <v>100</v>
      </c>
      <c r="K26" s="25"/>
      <c r="L26" s="27">
        <f>H34-SUM(H8:H31)</f>
        <v>7878793.8100000024</v>
      </c>
    </row>
    <row r="27" spans="1:13" s="41" customFormat="1" ht="49.5" customHeight="1">
      <c r="A27" s="62">
        <v>20</v>
      </c>
      <c r="B27" s="5" t="s">
        <v>46</v>
      </c>
      <c r="C27" s="20" t="s">
        <v>86</v>
      </c>
      <c r="D27" s="20" t="s">
        <v>115</v>
      </c>
      <c r="E27" s="20" t="s">
        <v>67</v>
      </c>
      <c r="F27" s="6">
        <v>3541666</v>
      </c>
      <c r="G27" s="6">
        <v>2447492.7599999998</v>
      </c>
      <c r="H27" s="6">
        <v>2447492.7599999998</v>
      </c>
      <c r="I27" s="7">
        <v>89</v>
      </c>
      <c r="J27" s="59" t="s">
        <v>100</v>
      </c>
      <c r="K27" s="42"/>
    </row>
    <row r="28" spans="1:13" ht="69.75" customHeight="1">
      <c r="A28" s="62">
        <v>21</v>
      </c>
      <c r="B28" s="5" t="s">
        <v>47</v>
      </c>
      <c r="C28" s="20" t="s">
        <v>87</v>
      </c>
      <c r="D28" s="20" t="s">
        <v>113</v>
      </c>
      <c r="E28" s="20" t="s">
        <v>68</v>
      </c>
      <c r="F28" s="6">
        <v>8672538.6199999992</v>
      </c>
      <c r="G28" s="6">
        <v>5993217.7400000002</v>
      </c>
      <c r="H28" s="44">
        <v>5993217.7400000002</v>
      </c>
      <c r="I28" s="7">
        <v>87</v>
      </c>
      <c r="J28" s="59" t="s">
        <v>100</v>
      </c>
      <c r="K28" s="30" t="s">
        <v>136</v>
      </c>
      <c r="L28" s="1">
        <f>2944715.97</f>
        <v>2944715.97</v>
      </c>
      <c r="M28" s="27">
        <f>SUM(G8:G27)+L28</f>
        <v>128662285.17</v>
      </c>
    </row>
    <row r="29" spans="1:13" ht="31.5" customHeight="1">
      <c r="A29" s="62">
        <v>22</v>
      </c>
      <c r="B29" s="5" t="s">
        <v>49</v>
      </c>
      <c r="C29" s="20" t="s">
        <v>89</v>
      </c>
      <c r="D29" s="5" t="s">
        <v>108</v>
      </c>
      <c r="E29" s="20" t="s">
        <v>70</v>
      </c>
      <c r="F29" s="6">
        <v>6448139.3300000001</v>
      </c>
      <c r="G29" s="6">
        <v>4457746.7</v>
      </c>
      <c r="H29" s="6">
        <v>4457746.7</v>
      </c>
      <c r="I29" s="7">
        <v>85</v>
      </c>
      <c r="J29" s="59" t="s">
        <v>100</v>
      </c>
      <c r="K29" s="31" t="s">
        <v>124</v>
      </c>
      <c r="L29" s="1">
        <v>3048501.77</v>
      </c>
    </row>
    <row r="30" spans="1:13" s="41" customFormat="1" ht="51">
      <c r="A30" s="62">
        <v>23</v>
      </c>
      <c r="B30" s="5" t="s">
        <v>50</v>
      </c>
      <c r="C30" s="20" t="s">
        <v>90</v>
      </c>
      <c r="D30" s="20" t="s">
        <v>104</v>
      </c>
      <c r="E30" s="20" t="s">
        <v>71</v>
      </c>
      <c r="F30" s="6">
        <v>5787544.2199999997</v>
      </c>
      <c r="G30" s="6">
        <v>3999522.42</v>
      </c>
      <c r="H30" s="6">
        <v>3999522.42</v>
      </c>
      <c r="I30" s="7">
        <v>83</v>
      </c>
      <c r="J30" s="59" t="s">
        <v>100</v>
      </c>
      <c r="K30" s="52" t="s">
        <v>124</v>
      </c>
    </row>
    <row r="31" spans="1:13" s="49" customFormat="1" ht="30.75" customHeight="1">
      <c r="A31" s="62">
        <v>24</v>
      </c>
      <c r="B31" s="5" t="s">
        <v>51</v>
      </c>
      <c r="C31" s="20" t="s">
        <v>134</v>
      </c>
      <c r="D31" s="20" t="s">
        <v>107</v>
      </c>
      <c r="E31" s="20" t="s">
        <v>72</v>
      </c>
      <c r="F31" s="6">
        <v>13086721.82</v>
      </c>
      <c r="G31" s="6">
        <v>9138461.3800000008</v>
      </c>
      <c r="H31" s="6">
        <v>9138461.3800000008</v>
      </c>
      <c r="I31" s="7">
        <v>82</v>
      </c>
      <c r="J31" s="59" t="s">
        <v>100</v>
      </c>
      <c r="K31" s="53" t="s">
        <v>124</v>
      </c>
    </row>
    <row r="32" spans="1:13" s="49" customFormat="1" ht="31.5" customHeight="1">
      <c r="A32" s="62">
        <v>25</v>
      </c>
      <c r="B32" s="5" t="s">
        <v>52</v>
      </c>
      <c r="C32" s="20" t="s">
        <v>91</v>
      </c>
      <c r="D32" s="20" t="s">
        <v>111</v>
      </c>
      <c r="E32" s="20" t="s">
        <v>122</v>
      </c>
      <c r="F32" s="6">
        <v>2497799.15</v>
      </c>
      <c r="G32" s="6">
        <v>1747498.71</v>
      </c>
      <c r="H32" s="6">
        <v>1394150.57</v>
      </c>
      <c r="I32" s="7">
        <v>80</v>
      </c>
      <c r="J32" s="59" t="s">
        <v>100</v>
      </c>
      <c r="K32" s="54" t="s">
        <v>124</v>
      </c>
      <c r="L32" s="55">
        <v>150000000</v>
      </c>
    </row>
    <row r="33" spans="1:12" s="49" customFormat="1" ht="45" customHeight="1">
      <c r="A33" s="62">
        <v>26</v>
      </c>
      <c r="B33" s="5" t="s">
        <v>53</v>
      </c>
      <c r="C33" s="20" t="s">
        <v>92</v>
      </c>
      <c r="D33" s="20" t="s">
        <v>111</v>
      </c>
      <c r="E33" s="20" t="s">
        <v>73</v>
      </c>
      <c r="F33" s="6">
        <v>11618068.18</v>
      </c>
      <c r="G33" s="6">
        <v>8128179.2300000004</v>
      </c>
      <c r="H33" s="6">
        <v>6484643.2400000002</v>
      </c>
      <c r="I33" s="7">
        <v>80</v>
      </c>
      <c r="J33" s="59" t="s">
        <v>100</v>
      </c>
      <c r="K33" s="54" t="s">
        <v>124</v>
      </c>
      <c r="L33" s="55">
        <f>L32-SUM(H8:H31)</f>
        <v>7878793.8100000024</v>
      </c>
    </row>
    <row r="34" spans="1:12" ht="45" customHeight="1">
      <c r="A34" s="14"/>
      <c r="B34" s="64"/>
      <c r="C34" s="10"/>
      <c r="D34" s="10"/>
      <c r="E34" s="10"/>
      <c r="F34" s="22">
        <f>SUM(F8:F33)</f>
        <v>240818538.92000005</v>
      </c>
      <c r="G34" s="22">
        <f>SUM(G8:G33)</f>
        <v>159182195.37999997</v>
      </c>
      <c r="H34" s="22">
        <f>SUM(H8:H33)</f>
        <v>150000000</v>
      </c>
      <c r="I34" s="12"/>
      <c r="J34" s="61"/>
      <c r="K34" s="23"/>
    </row>
    <row r="35" spans="1:12" ht="41.25" customHeight="1">
      <c r="A35" s="63">
        <v>1</v>
      </c>
      <c r="B35" s="65" t="s">
        <v>54</v>
      </c>
      <c r="C35" s="10" t="s">
        <v>93</v>
      </c>
      <c r="D35" s="15" t="s">
        <v>108</v>
      </c>
      <c r="E35" s="10" t="s">
        <v>74</v>
      </c>
      <c r="F35" s="11">
        <v>6296441.9000000004</v>
      </c>
      <c r="G35" s="11">
        <v>4405087.63</v>
      </c>
      <c r="H35" s="11">
        <v>0</v>
      </c>
      <c r="I35" s="12">
        <v>79</v>
      </c>
      <c r="J35" s="61" t="s">
        <v>101</v>
      </c>
      <c r="K35" s="23"/>
    </row>
    <row r="36" spans="1:12" ht="33.75" customHeight="1">
      <c r="A36" s="63">
        <v>2</v>
      </c>
      <c r="B36" s="66" t="s">
        <v>56</v>
      </c>
      <c r="C36" s="16" t="s">
        <v>95</v>
      </c>
      <c r="D36" s="16" t="s">
        <v>106</v>
      </c>
      <c r="E36" s="16" t="s">
        <v>76</v>
      </c>
      <c r="F36" s="11">
        <v>6153980.4299999997</v>
      </c>
      <c r="G36" s="11">
        <v>4252750.6900000004</v>
      </c>
      <c r="H36" s="11">
        <v>0</v>
      </c>
      <c r="I36" s="12">
        <v>78</v>
      </c>
      <c r="J36" s="61" t="s">
        <v>101</v>
      </c>
      <c r="K36" s="23"/>
    </row>
    <row r="37" spans="1:12" ht="40.5" customHeight="1">
      <c r="A37" s="63">
        <v>3</v>
      </c>
      <c r="B37" s="66" t="s">
        <v>57</v>
      </c>
      <c r="C37" s="16" t="s">
        <v>96</v>
      </c>
      <c r="D37" s="16" t="s">
        <v>109</v>
      </c>
      <c r="E37" s="16" t="s">
        <v>77</v>
      </c>
      <c r="F37" s="11">
        <v>2985510.69</v>
      </c>
      <c r="G37" s="11">
        <v>2063157.79</v>
      </c>
      <c r="H37" s="11">
        <v>0</v>
      </c>
      <c r="I37" s="13">
        <v>77</v>
      </c>
      <c r="J37" s="61" t="s">
        <v>101</v>
      </c>
      <c r="K37" s="23"/>
    </row>
    <row r="38" spans="1:12" ht="40.5" customHeight="1">
      <c r="A38" s="63">
        <v>4</v>
      </c>
      <c r="B38" s="66" t="s">
        <v>58</v>
      </c>
      <c r="C38" s="16" t="s">
        <v>97</v>
      </c>
      <c r="D38" s="16" t="s">
        <v>113</v>
      </c>
      <c r="E38" s="16" t="s">
        <v>78</v>
      </c>
      <c r="F38" s="11">
        <v>4698144.91</v>
      </c>
      <c r="G38" s="11">
        <v>3286894.46</v>
      </c>
      <c r="H38" s="11">
        <v>0</v>
      </c>
      <c r="I38" s="13">
        <v>76</v>
      </c>
      <c r="J38" s="61" t="s">
        <v>101</v>
      </c>
      <c r="K38" s="23"/>
    </row>
    <row r="39" spans="1:12" ht="31.5" customHeight="1">
      <c r="A39" s="63">
        <v>5</v>
      </c>
      <c r="B39" s="66" t="s">
        <v>59</v>
      </c>
      <c r="C39" s="16" t="s">
        <v>98</v>
      </c>
      <c r="D39" s="16" t="s">
        <v>116</v>
      </c>
      <c r="E39" s="16" t="s">
        <v>121</v>
      </c>
      <c r="F39" s="11">
        <v>4020883.3</v>
      </c>
      <c r="G39" s="11">
        <v>2779976.83</v>
      </c>
      <c r="H39" s="11">
        <v>0</v>
      </c>
      <c r="I39" s="13">
        <v>73</v>
      </c>
      <c r="J39" s="61" t="s">
        <v>101</v>
      </c>
      <c r="K39" s="23"/>
    </row>
    <row r="40" spans="1:12" ht="36.75" customHeight="1">
      <c r="A40" s="63">
        <v>6</v>
      </c>
      <c r="B40" s="66" t="s">
        <v>60</v>
      </c>
      <c r="C40" s="16" t="s">
        <v>99</v>
      </c>
      <c r="D40" s="16" t="s">
        <v>105</v>
      </c>
      <c r="E40" s="16" t="s">
        <v>79</v>
      </c>
      <c r="F40" s="11">
        <v>6099215.1900000004</v>
      </c>
      <c r="G40" s="11">
        <v>4214904.7699999996</v>
      </c>
      <c r="H40" s="11">
        <v>0</v>
      </c>
      <c r="I40" s="13">
        <v>73</v>
      </c>
      <c r="J40" s="61" t="s">
        <v>101</v>
      </c>
      <c r="K40" s="23"/>
    </row>
    <row r="41" spans="1:12">
      <c r="A41" s="17"/>
      <c r="B41" s="9"/>
      <c r="C41" s="9"/>
      <c r="D41" s="9"/>
      <c r="E41" s="3" t="s">
        <v>102</v>
      </c>
      <c r="F41" s="4">
        <f>SUM(F35:F40)</f>
        <v>30254176.420000002</v>
      </c>
      <c r="G41" s="4">
        <f>SUM(G35:G40)</f>
        <v>21002772.169999998</v>
      </c>
      <c r="H41" s="4">
        <f>SUM(H35:H40)</f>
        <v>0</v>
      </c>
      <c r="I41" s="18"/>
      <c r="J41" s="19"/>
      <c r="K41" s="23"/>
    </row>
    <row r="42" spans="1:12" ht="20.45" customHeight="1">
      <c r="A42" s="56"/>
      <c r="B42" s="56"/>
      <c r="C42" s="56"/>
      <c r="D42" s="56"/>
      <c r="E42" s="57" t="s">
        <v>120</v>
      </c>
      <c r="F42" s="58">
        <f>F34+F41</f>
        <v>271072715.34000003</v>
      </c>
      <c r="G42" s="58">
        <f t="shared" ref="G42:H42" si="0">G34+G41</f>
        <v>180184967.54999995</v>
      </c>
      <c r="H42" s="58">
        <f t="shared" si="0"/>
        <v>150000000</v>
      </c>
      <c r="I42" s="56"/>
      <c r="J42" s="56"/>
      <c r="K42" s="23"/>
    </row>
    <row r="44" spans="1:12" hidden="1">
      <c r="E44" s="1" t="s">
        <v>125</v>
      </c>
      <c r="F44" s="27">
        <v>28515631.780000001</v>
      </c>
    </row>
  </sheetData>
  <autoFilter ref="A7:J7" xr:uid="{00000000-0009-0000-0000-000000000000}"/>
  <mergeCells count="4">
    <mergeCell ref="A1:J1"/>
    <mergeCell ref="A3:J4"/>
    <mergeCell ref="A2:J2"/>
    <mergeCell ref="A5:J6"/>
  </mergeCells>
  <pageMargins left="3.937007874015748E-2" right="0.19685039370078741" top="0.19685039370078741" bottom="0.15748031496062992" header="0.31496062992125984" footer="0.31496062992125984"/>
  <pageSetup paperSize="9" scale="37" orientation="portrait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C65F-5CD5-46DF-9D80-B7668CE6A267}">
  <dimension ref="A1:G10"/>
  <sheetViews>
    <sheetView topLeftCell="A4" workbookViewId="0">
      <selection activeCell="B10" sqref="B10"/>
    </sheetView>
  </sheetViews>
  <sheetFormatPr defaultRowHeight="15"/>
  <cols>
    <col min="1" max="1" width="24.5703125" customWidth="1"/>
    <col min="2" max="2" width="22" customWidth="1"/>
    <col min="3" max="3" width="41.7109375" customWidth="1"/>
    <col min="4" max="4" width="16.85546875" customWidth="1"/>
    <col min="5" max="5" width="30.5703125" customWidth="1"/>
    <col min="6" max="6" width="33.140625" customWidth="1"/>
    <col min="7" max="7" width="49.28515625" customWidth="1"/>
  </cols>
  <sheetData>
    <row r="1" spans="1:7" ht="70.150000000000006" customHeight="1">
      <c r="E1" s="33" t="s">
        <v>128</v>
      </c>
      <c r="F1" s="33" t="s">
        <v>129</v>
      </c>
      <c r="G1" s="33" t="s">
        <v>130</v>
      </c>
    </row>
    <row r="2" spans="1:7" ht="25.5">
      <c r="A2" s="10" t="s">
        <v>52</v>
      </c>
      <c r="B2" s="10" t="s">
        <v>91</v>
      </c>
      <c r="C2" s="10" t="s">
        <v>122</v>
      </c>
      <c r="D2" s="35">
        <v>80</v>
      </c>
      <c r="E2" s="34">
        <v>22</v>
      </c>
      <c r="F2" s="34">
        <v>0</v>
      </c>
      <c r="G2" s="34">
        <v>0</v>
      </c>
    </row>
    <row r="3" spans="1:7" ht="38.25">
      <c r="A3" s="10" t="s">
        <v>53</v>
      </c>
      <c r="B3" s="10" t="s">
        <v>92</v>
      </c>
      <c r="C3" s="10" t="s">
        <v>73</v>
      </c>
      <c r="D3" s="35">
        <v>80</v>
      </c>
      <c r="E3" s="34">
        <v>22</v>
      </c>
      <c r="F3" s="34">
        <v>0</v>
      </c>
      <c r="G3" s="34">
        <v>0</v>
      </c>
    </row>
    <row r="7" spans="1:7">
      <c r="A7" s="36" t="s">
        <v>131</v>
      </c>
      <c r="B7" s="37">
        <f>PSZOK!L33</f>
        <v>7878793.8100000024</v>
      </c>
    </row>
    <row r="8" spans="1:7" ht="30">
      <c r="A8" s="32" t="s">
        <v>132</v>
      </c>
      <c r="B8" s="39">
        <f>PSZOK!G32</f>
        <v>1747498.71</v>
      </c>
      <c r="C8" s="38">
        <f>(B8*79.7797767%)/100%</f>
        <v>1394150.5686733807</v>
      </c>
    </row>
    <row r="9" spans="1:7" ht="30">
      <c r="A9" s="32" t="s">
        <v>133</v>
      </c>
      <c r="B9" s="39">
        <f>PSZOK!G33</f>
        <v>8128179.2300000004</v>
      </c>
      <c r="C9" s="38">
        <f>(B9*79.7797767%)/100%</f>
        <v>6484643.2394697806</v>
      </c>
    </row>
    <row r="10" spans="1:7">
      <c r="C10" s="38">
        <f>SUM(C8:C9)</f>
        <v>7878793.8081431612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PSZOK</vt:lpstr>
      <vt:lpstr>propocjonalność</vt:lpstr>
      <vt:lpstr>PSZOK!Tytuły_wydruku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 listy rankingowej</dc:title>
  <dc:creator>NFOŚiGW</dc:creator>
  <cp:lastModifiedBy>Sałuda Kamil</cp:lastModifiedBy>
  <cp:lastPrinted>2025-09-01T12:12:40Z</cp:lastPrinted>
  <dcterms:created xsi:type="dcterms:W3CDTF">2015-10-21T07:58:59Z</dcterms:created>
  <dcterms:modified xsi:type="dcterms:W3CDTF">2025-09-05T07:38:38Z</dcterms:modified>
</cp:coreProperties>
</file>