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wrona\Desktop\"/>
    </mc:Choice>
  </mc:AlternateContent>
  <xr:revisionPtr revIDLastSave="0" documentId="8_{64B06880-42AF-4FA7-A88A-2917260BE84A}" xr6:coauthVersionLast="47" xr6:coauthVersionMax="47" xr10:uidLastSave="{00000000-0000-0000-0000-000000000000}"/>
  <bookViews>
    <workbookView xWindow="-108" yWindow="-108" windowWidth="23256" windowHeight="13896" tabRatio="695" firstSheet="2" activeTab="3" xr2:uid="{00000000-000D-0000-FFFF-FFFF00000000}"/>
  </bookViews>
  <sheets>
    <sheet name="Bilans standaryzowany (2)" sheetId="49" state="hidden" r:id="rId1"/>
    <sheet name="Bilans standaryzowany" sheetId="31" state="hidden" r:id="rId2"/>
    <sheet name="Bilans " sheetId="75" r:id="rId3"/>
    <sheet name="RZiS" sheetId="50" r:id="rId4"/>
    <sheet name="Przepływy standaryzowany" sheetId="62" state="hidden" r:id="rId5"/>
    <sheet name="KAPITAŁ_standaryzowany (2)" sheetId="68" state="hidden" r:id="rId6"/>
    <sheet name="KAPITAŁ_standaryzowany" sheetId="67" state="hidden" r:id="rId7"/>
    <sheet name="Tabela 1a " sheetId="72" r:id="rId8"/>
    <sheet name="Zestawienie zmian w kapitale" sheetId="48" state="hidden" r:id="rId9"/>
    <sheet name="Arkusz1" sheetId="47" state="hidden" r:id="rId10"/>
    <sheet name="Rachunek standaryzowany" sheetId="32" state="hidden" r:id="rId11"/>
    <sheet name="Tabela 1a" sheetId="40" state="hidden" r:id="rId12"/>
    <sheet name="Tabela 1b" sheetId="41" r:id="rId13"/>
    <sheet name="Tabela 1c" sheetId="42" r:id="rId14"/>
    <sheet name="tabela 2" sheetId="43" r:id="rId15"/>
    <sheet name="IV Rozl. międzyokresowe pasywa" sheetId="44" state="hidden" r:id="rId16"/>
    <sheet name="IV Rozl. międzyokresowe pas (2)" sheetId="69" state="hidden" r:id="rId17"/>
    <sheet name="Rozliczenia międzyokresowe 2024" sheetId="71" state="hidden" r:id="rId18"/>
    <sheet name="Zestawieie kapitałów" sheetId="45" state="hidden" r:id="rId19"/>
    <sheet name="Tabela8 CIT 2025" sheetId="61" state="hidden" r:id="rId20"/>
    <sheet name="Tabela8CIT stara" sheetId="59" state="hidden" r:id="rId21"/>
    <sheet name="2025 (2)" sheetId="64" state="hidden" r:id="rId22"/>
    <sheet name="Do RPP" sheetId="65" state="hidden" r:id="rId23"/>
    <sheet name="Tab.5a (test)" sheetId="70" state="hidden" r:id="rId24"/>
  </sheets>
  <externalReferences>
    <externalReference r:id="rId2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75" l="1"/>
  <c r="D94" i="75"/>
  <c r="C94" i="75"/>
  <c r="D93" i="75"/>
  <c r="C93" i="75"/>
  <c r="D91" i="75"/>
  <c r="C91" i="75"/>
  <c r="D87" i="75"/>
  <c r="D85" i="75"/>
  <c r="C85" i="75"/>
  <c r="D84" i="75"/>
  <c r="C84" i="75"/>
  <c r="D83" i="75"/>
  <c r="C83" i="75"/>
  <c r="D82" i="75"/>
  <c r="C82" i="75"/>
  <c r="D81" i="75"/>
  <c r="C81" i="75"/>
  <c r="D80" i="75"/>
  <c r="C80" i="75"/>
  <c r="D79" i="75"/>
  <c r="C79" i="75"/>
  <c r="D78" i="75"/>
  <c r="D77" i="75" s="1"/>
  <c r="C78" i="75"/>
  <c r="C77" i="75" s="1"/>
  <c r="D75" i="75"/>
  <c r="C75" i="75"/>
  <c r="D74" i="75"/>
  <c r="C74" i="75"/>
  <c r="D71" i="75"/>
  <c r="D69" i="75" s="1"/>
  <c r="D68" i="75" s="1"/>
  <c r="C71" i="75"/>
  <c r="C69" i="75" s="1"/>
  <c r="D67" i="75"/>
  <c r="C67" i="75"/>
  <c r="D66" i="75"/>
  <c r="C66" i="75"/>
  <c r="C64" i="75" s="1"/>
  <c r="C63" i="75" s="1"/>
  <c r="C65" i="75"/>
  <c r="H64" i="75"/>
  <c r="D64" i="75"/>
  <c r="H63" i="75"/>
  <c r="G63" i="75"/>
  <c r="D63" i="75"/>
  <c r="H62" i="75"/>
  <c r="G62" i="75"/>
  <c r="D62" i="75"/>
  <c r="C62" i="75"/>
  <c r="D61" i="75"/>
  <c r="C61" i="75"/>
  <c r="D60" i="75"/>
  <c r="D59" i="75" s="1"/>
  <c r="D58" i="75" s="1"/>
  <c r="C60" i="75"/>
  <c r="C59" i="75"/>
  <c r="C58" i="75" s="1"/>
  <c r="C57" i="75" s="1"/>
  <c r="H57" i="75"/>
  <c r="G57" i="75"/>
  <c r="D56" i="75"/>
  <c r="C56" i="75"/>
  <c r="H55" i="75"/>
  <c r="H53" i="75" s="1"/>
  <c r="H49" i="75" s="1"/>
  <c r="H38" i="75" s="1"/>
  <c r="G55" i="75"/>
  <c r="D55" i="75"/>
  <c r="C55" i="75"/>
  <c r="C51" i="75" s="1"/>
  <c r="C50" i="75" s="1"/>
  <c r="D54" i="75"/>
  <c r="C54" i="75"/>
  <c r="G53" i="75"/>
  <c r="H52" i="75"/>
  <c r="G52" i="75"/>
  <c r="H51" i="75"/>
  <c r="G51" i="75"/>
  <c r="D51" i="75"/>
  <c r="H50" i="75"/>
  <c r="G50" i="75"/>
  <c r="G38" i="75"/>
  <c r="H48" i="75"/>
  <c r="G48" i="75"/>
  <c r="D48" i="75"/>
  <c r="C48" i="75"/>
  <c r="H47" i="75"/>
  <c r="G47" i="75"/>
  <c r="D47" i="75"/>
  <c r="C47" i="75"/>
  <c r="H46" i="75"/>
  <c r="G46" i="75"/>
  <c r="D46" i="75"/>
  <c r="C46" i="75"/>
  <c r="H45" i="75"/>
  <c r="G45" i="75"/>
  <c r="D45" i="75"/>
  <c r="C45" i="75"/>
  <c r="H44" i="75"/>
  <c r="G44" i="75"/>
  <c r="D44" i="75"/>
  <c r="C44" i="75"/>
  <c r="H43" i="75"/>
  <c r="G43" i="75"/>
  <c r="D43" i="75"/>
  <c r="C43" i="75"/>
  <c r="H42" i="75"/>
  <c r="G42" i="75"/>
  <c r="D42" i="75"/>
  <c r="C42" i="75"/>
  <c r="H41" i="75"/>
  <c r="G41" i="75"/>
  <c r="D41" i="75"/>
  <c r="C41" i="75"/>
  <c r="H40" i="75"/>
  <c r="G40" i="75"/>
  <c r="D40" i="75"/>
  <c r="C40" i="75"/>
  <c r="H39" i="75"/>
  <c r="G39" i="75"/>
  <c r="D39" i="75"/>
  <c r="C39" i="75"/>
  <c r="D38" i="75"/>
  <c r="D36" i="75" s="1"/>
  <c r="D30" i="75" s="1"/>
  <c r="D27" i="75" s="1"/>
  <c r="C38" i="75"/>
  <c r="C36" i="75" s="1"/>
  <c r="C30" i="75" s="1"/>
  <c r="C27" i="75" s="1"/>
  <c r="D37" i="75"/>
  <c r="C37" i="75"/>
  <c r="H36" i="75"/>
  <c r="G36" i="75"/>
  <c r="H35" i="75"/>
  <c r="G35" i="75"/>
  <c r="D35" i="75"/>
  <c r="C35" i="75"/>
  <c r="H34" i="75"/>
  <c r="G34" i="75"/>
  <c r="D34" i="75"/>
  <c r="C34" i="75"/>
  <c r="H33" i="75"/>
  <c r="G33" i="75"/>
  <c r="D33" i="75"/>
  <c r="C33" i="75"/>
  <c r="H32" i="75"/>
  <c r="D32" i="75"/>
  <c r="C32" i="75"/>
  <c r="H31" i="75"/>
  <c r="G31" i="75"/>
  <c r="D31" i="75"/>
  <c r="C31" i="75"/>
  <c r="H30" i="75"/>
  <c r="G30" i="75"/>
  <c r="H29" i="75"/>
  <c r="G29" i="75"/>
  <c r="D29" i="75"/>
  <c r="C29" i="75"/>
  <c r="D28" i="75"/>
  <c r="C28" i="75"/>
  <c r="H27" i="75"/>
  <c r="G27" i="75"/>
  <c r="H26" i="75"/>
  <c r="G26" i="75"/>
  <c r="D26" i="75"/>
  <c r="C26" i="75"/>
  <c r="D25" i="75"/>
  <c r="C25" i="75"/>
  <c r="D24" i="75"/>
  <c r="C24" i="75"/>
  <c r="H23" i="75"/>
  <c r="G23" i="75"/>
  <c r="D23" i="75"/>
  <c r="C23" i="75"/>
  <c r="H22" i="75"/>
  <c r="G22" i="75"/>
  <c r="D22" i="75"/>
  <c r="H21" i="75"/>
  <c r="H20" i="75" s="1"/>
  <c r="G21" i="75"/>
  <c r="H19" i="75"/>
  <c r="G19" i="75"/>
  <c r="H18" i="75"/>
  <c r="H17" i="75"/>
  <c r="G17" i="75"/>
  <c r="H16" i="75"/>
  <c r="G16" i="75"/>
  <c r="H15" i="75"/>
  <c r="G15" i="75"/>
  <c r="D15" i="75"/>
  <c r="C15" i="75"/>
  <c r="C14" i="75" s="1"/>
  <c r="D14" i="75"/>
  <c r="H13" i="75"/>
  <c r="G13" i="75"/>
  <c r="D13" i="75"/>
  <c r="C13" i="75"/>
  <c r="H11" i="75"/>
  <c r="G11" i="75"/>
  <c r="D11" i="75"/>
  <c r="C11" i="75"/>
  <c r="H10" i="75"/>
  <c r="G10" i="75"/>
  <c r="D10" i="75"/>
  <c r="D9" i="75" s="1"/>
  <c r="D8" i="75" s="1"/>
  <c r="C10" i="75"/>
  <c r="C9" i="75"/>
  <c r="H8" i="75"/>
  <c r="H95" i="75" s="1"/>
  <c r="G20" i="75" l="1"/>
  <c r="G95" i="75" s="1"/>
  <c r="C8" i="75"/>
  <c r="C95" i="75" s="1"/>
  <c r="D57" i="75"/>
  <c r="D50" i="75" s="1"/>
  <c r="D95" i="75" s="1"/>
  <c r="L6" i="72" l="1"/>
  <c r="L5" i="72"/>
  <c r="F13" i="72"/>
  <c r="F11" i="72"/>
  <c r="F8" i="72"/>
  <c r="F9" i="72"/>
  <c r="F5" i="72" s="1"/>
  <c r="F10" i="72"/>
  <c r="F7" i="72"/>
  <c r="D8" i="72"/>
  <c r="D5" i="72" s="1"/>
  <c r="D17" i="72"/>
  <c r="D25" i="72" s="1"/>
  <c r="E17" i="72"/>
  <c r="E25" i="72"/>
  <c r="D13" i="72"/>
  <c r="B35" i="72"/>
  <c r="B34" i="72"/>
  <c r="B33" i="72"/>
  <c r="B32" i="72"/>
  <c r="B31" i="72"/>
  <c r="B30" i="72"/>
  <c r="B29" i="72"/>
  <c r="L24" i="72"/>
  <c r="K23" i="72"/>
  <c r="L23" i="72" s="1"/>
  <c r="K22" i="72"/>
  <c r="F22" i="72"/>
  <c r="L22" i="72" s="1"/>
  <c r="K21" i="72"/>
  <c r="L21" i="72" s="1"/>
  <c r="F21" i="72"/>
  <c r="K20" i="72"/>
  <c r="F20" i="72"/>
  <c r="J19" i="72"/>
  <c r="K19" i="72" s="1"/>
  <c r="F19" i="72"/>
  <c r="K18" i="72"/>
  <c r="F18" i="72"/>
  <c r="L18" i="72" s="1"/>
  <c r="J17" i="72"/>
  <c r="J25" i="72" s="1"/>
  <c r="I17" i="72"/>
  <c r="I25" i="72" s="1"/>
  <c r="H17" i="72"/>
  <c r="H25" i="72" s="1"/>
  <c r="G17" i="72"/>
  <c r="G25" i="72" s="1"/>
  <c r="C17" i="72"/>
  <c r="C25" i="72" s="1"/>
  <c r="B17" i="72"/>
  <c r="B25" i="72" s="1"/>
  <c r="J13" i="72"/>
  <c r="I13" i="72"/>
  <c r="H13" i="72"/>
  <c r="G13" i="72"/>
  <c r="E13" i="72"/>
  <c r="C13" i="72"/>
  <c r="B13" i="72"/>
  <c r="B37" i="72" s="1"/>
  <c r="F12" i="72"/>
  <c r="L12" i="72" s="1"/>
  <c r="L11" i="72"/>
  <c r="K10" i="72"/>
  <c r="K9" i="72"/>
  <c r="L8" i="72"/>
  <c r="I5" i="72"/>
  <c r="E5" i="72"/>
  <c r="C5" i="72"/>
  <c r="B5" i="72"/>
  <c r="L9" i="72" l="1"/>
  <c r="C34" i="72"/>
  <c r="K13" i="72"/>
  <c r="C35" i="72"/>
  <c r="L10" i="72"/>
  <c r="C33" i="72" s="1"/>
  <c r="C32" i="72"/>
  <c r="L20" i="72"/>
  <c r="C31" i="72" s="1"/>
  <c r="L19" i="72"/>
  <c r="C29" i="72"/>
  <c r="K17" i="72"/>
  <c r="K25" i="72" s="1"/>
  <c r="F17" i="72"/>
  <c r="F25" i="72" s="1"/>
  <c r="K5" i="72"/>
  <c r="L7" i="72"/>
  <c r="B28" i="72"/>
  <c r="B36" i="72" s="1"/>
  <c r="I3" i="71"/>
  <c r="B23" i="69"/>
  <c r="B29" i="71"/>
  <c r="L17" i="72" l="1"/>
  <c r="L25" i="72" s="1"/>
  <c r="C30" i="72"/>
  <c r="C28" i="72"/>
  <c r="C36" i="72" s="1"/>
  <c r="L13" i="72"/>
  <c r="C37" i="72" s="1"/>
  <c r="I23" i="71"/>
  <c r="I22" i="71"/>
  <c r="I21" i="71"/>
  <c r="I20" i="71"/>
  <c r="I19" i="71"/>
  <c r="I18" i="71"/>
  <c r="I17" i="71"/>
  <c r="I16" i="71"/>
  <c r="I15" i="71"/>
  <c r="I14" i="71"/>
  <c r="I13" i="71"/>
  <c r="I12" i="71"/>
  <c r="I11" i="71"/>
  <c r="H10" i="71"/>
  <c r="I10" i="71" s="1"/>
  <c r="I9" i="71"/>
  <c r="I24" i="71" s="1"/>
  <c r="I8" i="71"/>
  <c r="I7" i="71"/>
  <c r="I6" i="71"/>
  <c r="I5" i="71"/>
  <c r="I4" i="71"/>
  <c r="B24" i="71"/>
  <c r="D23" i="71"/>
  <c r="D22" i="71"/>
  <c r="D21" i="71"/>
  <c r="D20" i="71"/>
  <c r="D19" i="71"/>
  <c r="D18" i="71"/>
  <c r="D17" i="71"/>
  <c r="D16" i="71"/>
  <c r="D15" i="71"/>
  <c r="D14" i="71"/>
  <c r="D13" i="71"/>
  <c r="D12" i="71"/>
  <c r="D11" i="71"/>
  <c r="C10" i="71"/>
  <c r="D10" i="71" s="1"/>
  <c r="D9" i="71"/>
  <c r="D8" i="71"/>
  <c r="D7" i="71"/>
  <c r="D6" i="71"/>
  <c r="D5" i="71"/>
  <c r="D4" i="71"/>
  <c r="D3" i="71"/>
  <c r="H24" i="71" l="1"/>
  <c r="D24" i="71"/>
  <c r="C24" i="71"/>
  <c r="B23" i="44" l="1"/>
  <c r="B26" i="44"/>
  <c r="Q8" i="70" l="1"/>
  <c r="E8" i="70"/>
  <c r="D8" i="70"/>
  <c r="C8" i="70"/>
  <c r="C11" i="70" s="1"/>
  <c r="Q7" i="70"/>
  <c r="Q6" i="70"/>
  <c r="J6" i="70"/>
  <c r="K6" i="70" s="1"/>
  <c r="I6" i="70"/>
  <c r="I8" i="70" s="1"/>
  <c r="C6" i="70"/>
  <c r="Q5" i="70"/>
  <c r="K5" i="70"/>
  <c r="K8" i="70" s="1"/>
  <c r="C5" i="70"/>
  <c r="C4" i="70"/>
  <c r="D23" i="69"/>
  <c r="C23" i="69"/>
  <c r="B21" i="69"/>
  <c r="B4" i="69"/>
  <c r="B20" i="69"/>
  <c r="B19" i="69"/>
  <c r="B18" i="69"/>
  <c r="B17" i="69"/>
  <c r="D16" i="69"/>
  <c r="B15" i="69"/>
  <c r="B14" i="69"/>
  <c r="B13" i="69"/>
  <c r="B12" i="69"/>
  <c r="B11" i="69"/>
  <c r="B10" i="69"/>
  <c r="B9" i="69"/>
  <c r="B8" i="69"/>
  <c r="B7" i="69"/>
  <c r="B6" i="69"/>
  <c r="B5" i="69"/>
  <c r="B3" i="69"/>
  <c r="B4" i="44"/>
  <c r="C25" i="69" l="1"/>
  <c r="J8" i="70"/>
  <c r="B26" i="69"/>
  <c r="B28" i="69" s="1"/>
  <c r="C65" i="62" l="1"/>
  <c r="C63" i="62" s="1"/>
  <c r="D98" i="68"/>
  <c r="C98" i="68"/>
  <c r="D97" i="68"/>
  <c r="C97" i="68"/>
  <c r="C95" i="68" s="1"/>
  <c r="D95" i="68"/>
  <c r="D92" i="68"/>
  <c r="C92" i="68"/>
  <c r="D91" i="68"/>
  <c r="C91" i="68"/>
  <c r="D90" i="68"/>
  <c r="C90" i="68"/>
  <c r="C89" i="68" s="1"/>
  <c r="D89" i="68"/>
  <c r="D88" i="68"/>
  <c r="C88" i="68"/>
  <c r="D87" i="68"/>
  <c r="C87" i="68"/>
  <c r="D86" i="68"/>
  <c r="C86" i="68"/>
  <c r="D85" i="68"/>
  <c r="D84" i="68" s="1"/>
  <c r="C85" i="68"/>
  <c r="C84" i="68"/>
  <c r="D82" i="68"/>
  <c r="C82" i="68"/>
  <c r="D81" i="68"/>
  <c r="D83" i="68" s="1"/>
  <c r="D93" i="68" s="1"/>
  <c r="C81" i="68"/>
  <c r="D80" i="68"/>
  <c r="C80" i="68"/>
  <c r="C83" i="68" s="1"/>
  <c r="D73" i="68"/>
  <c r="C73" i="68"/>
  <c r="D72" i="68"/>
  <c r="C72" i="68"/>
  <c r="D71" i="68"/>
  <c r="C71" i="68"/>
  <c r="D70" i="68"/>
  <c r="C70" i="68"/>
  <c r="D69" i="68"/>
  <c r="C69" i="68"/>
  <c r="C68" i="68" s="1"/>
  <c r="C79" i="68" s="1"/>
  <c r="D68" i="68"/>
  <c r="D79" i="68" s="1"/>
  <c r="D66" i="68"/>
  <c r="C66" i="68"/>
  <c r="D65" i="68"/>
  <c r="C65" i="68"/>
  <c r="D61" i="68"/>
  <c r="C61" i="68"/>
  <c r="D60" i="68"/>
  <c r="C60" i="68"/>
  <c r="D59" i="68"/>
  <c r="C59" i="68"/>
  <c r="D58" i="68"/>
  <c r="C58" i="68"/>
  <c r="D57" i="68"/>
  <c r="C57" i="68"/>
  <c r="D56" i="68"/>
  <c r="C56" i="68"/>
  <c r="D55" i="68"/>
  <c r="C55" i="68"/>
  <c r="D53" i="68"/>
  <c r="D62" i="68" s="1"/>
  <c r="C53" i="68"/>
  <c r="C62" i="68" s="1"/>
  <c r="D50" i="68"/>
  <c r="C50" i="68"/>
  <c r="D49" i="68"/>
  <c r="C49" i="68"/>
  <c r="D48" i="68"/>
  <c r="C48" i="68"/>
  <c r="D45" i="68"/>
  <c r="C45" i="68"/>
  <c r="D44" i="68"/>
  <c r="C44" i="68"/>
  <c r="D43" i="68"/>
  <c r="C43" i="68"/>
  <c r="D42" i="68"/>
  <c r="C42" i="68"/>
  <c r="D38" i="68"/>
  <c r="C38" i="68"/>
  <c r="D37" i="68"/>
  <c r="C37" i="68"/>
  <c r="D36" i="68"/>
  <c r="C36" i="68"/>
  <c r="D35" i="68"/>
  <c r="C35" i="68"/>
  <c r="D34" i="68"/>
  <c r="C34" i="68"/>
  <c r="D33" i="68"/>
  <c r="C33" i="68"/>
  <c r="D32" i="68"/>
  <c r="C32" i="68"/>
  <c r="D31" i="68"/>
  <c r="C31" i="68"/>
  <c r="D30" i="68"/>
  <c r="C30" i="68"/>
  <c r="D29" i="68"/>
  <c r="C29" i="68"/>
  <c r="D28" i="68"/>
  <c r="D27" i="68" s="1"/>
  <c r="D26" i="68" s="1"/>
  <c r="C28" i="68"/>
  <c r="C27" i="68" s="1"/>
  <c r="C26" i="68" s="1"/>
  <c r="D25" i="68"/>
  <c r="C25" i="68"/>
  <c r="D23" i="68"/>
  <c r="C23" i="68"/>
  <c r="D22" i="68"/>
  <c r="C22" i="68"/>
  <c r="D21" i="68"/>
  <c r="C21" i="68"/>
  <c r="D20" i="68"/>
  <c r="D19" i="68" s="1"/>
  <c r="C20" i="68"/>
  <c r="C19" i="68" s="1"/>
  <c r="D18" i="68"/>
  <c r="C18" i="68"/>
  <c r="D17" i="68"/>
  <c r="C17" i="68"/>
  <c r="D15" i="68"/>
  <c r="C15" i="68"/>
  <c r="D10" i="68"/>
  <c r="C10" i="68"/>
  <c r="D9" i="68"/>
  <c r="D11" i="68" s="1"/>
  <c r="C9" i="68"/>
  <c r="C11" i="68" s="1"/>
  <c r="D98" i="67"/>
  <c r="C98" i="67"/>
  <c r="D97" i="67"/>
  <c r="D95" i="67" s="1"/>
  <c r="C97" i="67"/>
  <c r="C95" i="67" s="1"/>
  <c r="D92" i="67"/>
  <c r="C92" i="67"/>
  <c r="D91" i="67"/>
  <c r="C91" i="67"/>
  <c r="D90" i="67"/>
  <c r="D89" i="67" s="1"/>
  <c r="C90" i="67"/>
  <c r="C89" i="67" s="1"/>
  <c r="D88" i="67"/>
  <c r="C88" i="67"/>
  <c r="D87" i="67"/>
  <c r="C87" i="67"/>
  <c r="D86" i="67"/>
  <c r="C86" i="67"/>
  <c r="D85" i="67"/>
  <c r="C85" i="67"/>
  <c r="D84" i="67"/>
  <c r="C84" i="67"/>
  <c r="D82" i="67"/>
  <c r="C82" i="67"/>
  <c r="D81" i="67"/>
  <c r="C81" i="67"/>
  <c r="D80" i="67"/>
  <c r="D83" i="67" s="1"/>
  <c r="D93" i="67" s="1"/>
  <c r="C80" i="67"/>
  <c r="C83" i="67" s="1"/>
  <c r="D73" i="67"/>
  <c r="C73" i="67"/>
  <c r="D72" i="67"/>
  <c r="C72" i="67"/>
  <c r="D71" i="67"/>
  <c r="C71" i="67"/>
  <c r="D70" i="67"/>
  <c r="C70" i="67"/>
  <c r="D69" i="67"/>
  <c r="D68" i="67" s="1"/>
  <c r="D79" i="67" s="1"/>
  <c r="D94" i="67" s="1"/>
  <c r="C69" i="67"/>
  <c r="C68" i="67" s="1"/>
  <c r="C79" i="67" s="1"/>
  <c r="D66" i="67"/>
  <c r="C66" i="67"/>
  <c r="D65" i="67"/>
  <c r="C65" i="67"/>
  <c r="D61" i="67"/>
  <c r="C61" i="67"/>
  <c r="D60" i="67"/>
  <c r="C60" i="67"/>
  <c r="D59" i="67"/>
  <c r="C59" i="67"/>
  <c r="C58" i="67" s="1"/>
  <c r="C53" i="67" s="1"/>
  <c r="C62" i="67" s="1"/>
  <c r="D58" i="67"/>
  <c r="D53" i="67" s="1"/>
  <c r="D62" i="67" s="1"/>
  <c r="D57" i="67"/>
  <c r="C57" i="67"/>
  <c r="D56" i="67"/>
  <c r="C56" i="67"/>
  <c r="D55" i="67"/>
  <c r="C55" i="67"/>
  <c r="D50" i="67"/>
  <c r="C50" i="67"/>
  <c r="D49" i="67"/>
  <c r="C49" i="67"/>
  <c r="D48" i="67"/>
  <c r="C48" i="67"/>
  <c r="D45" i="67"/>
  <c r="C45" i="67"/>
  <c r="D44" i="67"/>
  <c r="C44" i="67"/>
  <c r="D43" i="67"/>
  <c r="C43" i="67"/>
  <c r="C42" i="67" s="1"/>
  <c r="D42" i="67"/>
  <c r="D38" i="67"/>
  <c r="C38" i="67"/>
  <c r="D37" i="67"/>
  <c r="C37" i="67"/>
  <c r="D36" i="67"/>
  <c r="C36" i="67"/>
  <c r="D35" i="67"/>
  <c r="C35" i="67"/>
  <c r="C34" i="67" s="1"/>
  <c r="D34" i="67"/>
  <c r="D33" i="67"/>
  <c r="C33" i="67"/>
  <c r="D32" i="67"/>
  <c r="C32" i="67"/>
  <c r="D31" i="67"/>
  <c r="C31" i="67"/>
  <c r="D30" i="67"/>
  <c r="C30" i="67"/>
  <c r="D29" i="67"/>
  <c r="C29" i="67"/>
  <c r="D28" i="67"/>
  <c r="D27" i="67" s="1"/>
  <c r="D26" i="67" s="1"/>
  <c r="C28" i="67"/>
  <c r="C27" i="67"/>
  <c r="C26" i="67" s="1"/>
  <c r="D25" i="67"/>
  <c r="C25" i="67"/>
  <c r="C39" i="67" s="1"/>
  <c r="D23" i="67"/>
  <c r="C23" i="67"/>
  <c r="D22" i="67"/>
  <c r="C22" i="67"/>
  <c r="D21" i="67"/>
  <c r="C21" i="67"/>
  <c r="D20" i="67"/>
  <c r="D19" i="67" s="1"/>
  <c r="C20" i="67"/>
  <c r="C19" i="67"/>
  <c r="D18" i="67"/>
  <c r="C18" i="67"/>
  <c r="D17" i="67"/>
  <c r="C17" i="67"/>
  <c r="D15" i="67"/>
  <c r="C15" i="67"/>
  <c r="D10" i="67"/>
  <c r="C10" i="67"/>
  <c r="D9" i="67"/>
  <c r="D11" i="67" s="1"/>
  <c r="C9" i="67"/>
  <c r="C11" i="67" s="1"/>
  <c r="D14" i="67" l="1"/>
  <c r="D13" i="67" s="1"/>
  <c r="D46" i="68"/>
  <c r="D46" i="67"/>
  <c r="C14" i="67"/>
  <c r="C13" i="67" s="1"/>
  <c r="C24" i="67" s="1"/>
  <c r="C46" i="67"/>
  <c r="C14" i="68"/>
  <c r="C13" i="68" s="1"/>
  <c r="C24" i="68" s="1"/>
  <c r="C46" i="68"/>
  <c r="D14" i="68"/>
  <c r="D13" i="68" s="1"/>
  <c r="D24" i="68"/>
  <c r="D41" i="68"/>
  <c r="D51" i="68" s="1"/>
  <c r="C41" i="68"/>
  <c r="C51" i="68" s="1"/>
  <c r="C99" i="68" s="1"/>
  <c r="C100" i="68" s="1"/>
  <c r="C93" i="68"/>
  <c r="C94" i="68" s="1"/>
  <c r="C63" i="68"/>
  <c r="C39" i="68"/>
  <c r="D94" i="68"/>
  <c r="D39" i="68"/>
  <c r="C41" i="67"/>
  <c r="C51" i="67" s="1"/>
  <c r="D41" i="67"/>
  <c r="D51" i="67" s="1"/>
  <c r="D24" i="67"/>
  <c r="D39" i="67"/>
  <c r="C93" i="67"/>
  <c r="C94" i="67" s="1"/>
  <c r="C63" i="67"/>
  <c r="D99" i="68" l="1"/>
  <c r="D100" i="68" s="1"/>
  <c r="C99" i="67"/>
  <c r="C100" i="67" s="1"/>
  <c r="D99" i="67"/>
  <c r="D100" i="67" s="1"/>
  <c r="B45" i="65" l="1"/>
  <c r="C28" i="65"/>
  <c r="B23" i="65"/>
  <c r="B22" i="65" s="1"/>
  <c r="B20" i="65" s="1"/>
  <c r="B17" i="65" s="1"/>
  <c r="B18" i="65"/>
  <c r="B67" i="64"/>
  <c r="I65" i="64"/>
  <c r="L65" i="64" s="1"/>
  <c r="I63" i="64"/>
  <c r="G63" i="64"/>
  <c r="I62" i="64"/>
  <c r="I61" i="64"/>
  <c r="I60" i="64"/>
  <c r="I59" i="64"/>
  <c r="I58" i="64"/>
  <c r="M58" i="64" s="1"/>
  <c r="I57" i="64"/>
  <c r="I56" i="64"/>
  <c r="I55" i="64"/>
  <c r="B55" i="64"/>
  <c r="I54" i="64"/>
  <c r="I53" i="64"/>
  <c r="I52" i="64"/>
  <c r="B52" i="64"/>
  <c r="B61" i="64" s="1"/>
  <c r="I51" i="64"/>
  <c r="I50" i="64"/>
  <c r="D67" i="62"/>
  <c r="C67" i="62"/>
  <c r="D64" i="62"/>
  <c r="C64" i="62"/>
  <c r="D63" i="62"/>
  <c r="D59" i="62"/>
  <c r="C59" i="62"/>
  <c r="D58" i="62"/>
  <c r="C58" i="62"/>
  <c r="D57" i="62"/>
  <c r="C57" i="62"/>
  <c r="D56" i="62"/>
  <c r="C56" i="62"/>
  <c r="D55" i="62"/>
  <c r="C55" i="62"/>
  <c r="D53" i="62"/>
  <c r="C53" i="62"/>
  <c r="D52" i="62"/>
  <c r="C52" i="62"/>
  <c r="C51" i="62" s="1"/>
  <c r="D51" i="62"/>
  <c r="D50" i="62"/>
  <c r="C50" i="62"/>
  <c r="D49" i="62"/>
  <c r="C49" i="62"/>
  <c r="D48" i="62"/>
  <c r="C48" i="62"/>
  <c r="D47" i="62"/>
  <c r="D46" i="62" s="1"/>
  <c r="C47" i="62"/>
  <c r="C46" i="62"/>
  <c r="D43" i="62"/>
  <c r="D42" i="62"/>
  <c r="C42" i="62"/>
  <c r="D41" i="62"/>
  <c r="C41" i="62"/>
  <c r="C40" i="62" s="1"/>
  <c r="D39" i="62"/>
  <c r="C39" i="62"/>
  <c r="D37" i="62"/>
  <c r="C37" i="62"/>
  <c r="C34" i="62"/>
  <c r="C33" i="62"/>
  <c r="C31" i="62"/>
  <c r="C30" i="62"/>
  <c r="C29" i="62"/>
  <c r="C28" i="62" s="1"/>
  <c r="D28" i="62"/>
  <c r="C27" i="62"/>
  <c r="D26" i="62"/>
  <c r="D23" i="62" s="1"/>
  <c r="C25" i="62"/>
  <c r="C12" i="62"/>
  <c r="C10" i="62" s="1"/>
  <c r="C21" i="62" s="1"/>
  <c r="D10" i="62"/>
  <c r="D8" i="62" s="1"/>
  <c r="C26" i="62" l="1"/>
  <c r="D40" i="62"/>
  <c r="C61" i="62"/>
  <c r="B3" i="65"/>
  <c r="B15" i="65" s="1"/>
  <c r="B38" i="65"/>
  <c r="B43" i="65" s="1"/>
  <c r="B26" i="65"/>
  <c r="B25" i="65" s="1"/>
  <c r="B35" i="65" s="1"/>
  <c r="C23" i="62"/>
  <c r="C38" i="62"/>
  <c r="C35" i="62" s="1"/>
  <c r="C8" i="62"/>
  <c r="D38" i="62"/>
  <c r="D35" i="62" s="1"/>
  <c r="D61" i="62"/>
  <c r="D45" i="62"/>
  <c r="D21" i="62"/>
  <c r="C45" i="62"/>
  <c r="B44" i="65" l="1"/>
  <c r="D45" i="65" s="1"/>
  <c r="E45" i="65" s="1"/>
  <c r="D22" i="62"/>
  <c r="D44" i="62"/>
  <c r="D62" i="62" s="1"/>
  <c r="C44" i="62"/>
  <c r="C62" i="62" s="1"/>
  <c r="C22" i="62"/>
  <c r="C26" i="61" l="1"/>
  <c r="C25" i="61"/>
  <c r="E24" i="61"/>
  <c r="D24" i="61"/>
  <c r="C24" i="61"/>
  <c r="C23" i="61"/>
  <c r="C22" i="61"/>
  <c r="E21" i="61"/>
  <c r="E29" i="61" s="1"/>
  <c r="C21" i="61"/>
  <c r="C20" i="61"/>
  <c r="C19" i="61"/>
  <c r="C18" i="61"/>
  <c r="C17" i="61"/>
  <c r="C16" i="61"/>
  <c r="C15" i="61"/>
  <c r="C14" i="61"/>
  <c r="C13" i="61" s="1"/>
  <c r="E13" i="61"/>
  <c r="D13" i="61"/>
  <c r="C12" i="61"/>
  <c r="C11" i="61" s="1"/>
  <c r="E11" i="61"/>
  <c r="D11" i="61"/>
  <c r="C10" i="61"/>
  <c r="E9" i="61"/>
  <c r="D9" i="61"/>
  <c r="C9" i="61" s="1"/>
  <c r="E8" i="61"/>
  <c r="C8" i="61"/>
  <c r="E5" i="61"/>
  <c r="C5" i="61" s="1"/>
  <c r="E4" i="61"/>
  <c r="C29" i="61" l="1"/>
  <c r="E30" i="61"/>
  <c r="C30" i="61" l="1"/>
  <c r="E36" i="61"/>
  <c r="C26" i="59" l="1"/>
  <c r="C25" i="59"/>
  <c r="E24" i="59"/>
  <c r="D24" i="59"/>
  <c r="C24" i="59"/>
  <c r="C23" i="59"/>
  <c r="C22" i="59"/>
  <c r="E21" i="59"/>
  <c r="C21" i="59" s="1"/>
  <c r="C20" i="59"/>
  <c r="C19" i="59"/>
  <c r="C18" i="59"/>
  <c r="C17" i="59"/>
  <c r="C16" i="59"/>
  <c r="C15" i="59"/>
  <c r="C14" i="59"/>
  <c r="D13" i="59"/>
  <c r="C12" i="59"/>
  <c r="C11" i="59" s="1"/>
  <c r="E11" i="59"/>
  <c r="D11" i="59"/>
  <c r="C10" i="59"/>
  <c r="E9" i="59"/>
  <c r="C9" i="59" s="1"/>
  <c r="D9" i="59"/>
  <c r="E8" i="59"/>
  <c r="C8" i="59" s="1"/>
  <c r="E4" i="59"/>
  <c r="C13" i="59" l="1"/>
  <c r="E29" i="59"/>
  <c r="E5" i="59"/>
  <c r="C5" i="59" s="1"/>
  <c r="E13" i="59"/>
  <c r="E30" i="59" l="1"/>
  <c r="C30" i="59" s="1"/>
  <c r="C29" i="59"/>
  <c r="C95" i="49" l="1"/>
  <c r="G54" i="49" l="1"/>
  <c r="C34" i="40" l="1"/>
  <c r="D58" i="50"/>
  <c r="C58" i="50"/>
  <c r="D54" i="50"/>
  <c r="C54" i="50"/>
  <c r="D53" i="50"/>
  <c r="C53" i="50"/>
  <c r="D52" i="50"/>
  <c r="C52" i="50"/>
  <c r="D51" i="50"/>
  <c r="C51" i="50"/>
  <c r="D49" i="50"/>
  <c r="C49" i="50"/>
  <c r="D47" i="50"/>
  <c r="C47" i="50"/>
  <c r="D46" i="50"/>
  <c r="C46" i="50"/>
  <c r="D45" i="50"/>
  <c r="C45" i="50"/>
  <c r="D44" i="50"/>
  <c r="C44" i="50"/>
  <c r="D42" i="50"/>
  <c r="C42" i="50"/>
  <c r="D41" i="50"/>
  <c r="C41" i="50"/>
  <c r="D40" i="50"/>
  <c r="C40" i="50"/>
  <c r="D39" i="50"/>
  <c r="C39" i="50"/>
  <c r="D38" i="50"/>
  <c r="C38" i="50"/>
  <c r="D34" i="50"/>
  <c r="D32" i="50" s="1"/>
  <c r="C34" i="50"/>
  <c r="D30" i="50"/>
  <c r="C30" i="50"/>
  <c r="D25" i="50"/>
  <c r="C25" i="50"/>
  <c r="C23" i="50"/>
  <c r="D20" i="50"/>
  <c r="C20" i="50"/>
  <c r="C15" i="50"/>
  <c r="D13" i="50"/>
  <c r="C13" i="50"/>
  <c r="D12" i="50"/>
  <c r="C12" i="50"/>
  <c r="D9" i="50"/>
  <c r="C9" i="50"/>
  <c r="D94" i="49"/>
  <c r="C94" i="49"/>
  <c r="D93" i="49"/>
  <c r="C93" i="49"/>
  <c r="D91" i="49"/>
  <c r="C91" i="49"/>
  <c r="D85" i="49"/>
  <c r="C85" i="49"/>
  <c r="D84" i="49"/>
  <c r="C84" i="49"/>
  <c r="D83" i="49"/>
  <c r="C83" i="49"/>
  <c r="C82" i="49" s="1"/>
  <c r="D82" i="49"/>
  <c r="D81" i="49"/>
  <c r="C81" i="49"/>
  <c r="D80" i="49"/>
  <c r="C80" i="49"/>
  <c r="D79" i="49"/>
  <c r="C79" i="49"/>
  <c r="D78" i="49"/>
  <c r="D77" i="49" s="1"/>
  <c r="C78" i="49"/>
  <c r="C77" i="49"/>
  <c r="C75" i="49"/>
  <c r="D74" i="49"/>
  <c r="C74" i="49"/>
  <c r="D71" i="49"/>
  <c r="C71" i="49"/>
  <c r="C69" i="49" s="1"/>
  <c r="C68" i="49" s="1"/>
  <c r="D69" i="49"/>
  <c r="D68" i="49" s="1"/>
  <c r="D67" i="49"/>
  <c r="D63" i="49" s="1"/>
  <c r="C67" i="49"/>
  <c r="D66" i="49"/>
  <c r="C66" i="49"/>
  <c r="C65" i="49"/>
  <c r="H64" i="49"/>
  <c r="G64" i="49"/>
  <c r="G62" i="49" s="1"/>
  <c r="D64" i="49"/>
  <c r="C64" i="49"/>
  <c r="H63" i="49"/>
  <c r="G63" i="49"/>
  <c r="C63" i="49"/>
  <c r="H62" i="49"/>
  <c r="D62" i="49"/>
  <c r="C62" i="49"/>
  <c r="D61" i="49"/>
  <c r="C61" i="49"/>
  <c r="D60" i="49"/>
  <c r="D59" i="49" s="1"/>
  <c r="D58" i="49" s="1"/>
  <c r="C60" i="49"/>
  <c r="C59" i="49" s="1"/>
  <c r="C58" i="49" s="1"/>
  <c r="H57" i="49"/>
  <c r="G57" i="49"/>
  <c r="D56" i="49"/>
  <c r="C56" i="49"/>
  <c r="H55" i="49"/>
  <c r="H53" i="49" s="1"/>
  <c r="G55" i="49"/>
  <c r="G53" i="49" s="1"/>
  <c r="D55" i="49"/>
  <c r="C55" i="49"/>
  <c r="D54" i="49"/>
  <c r="C54" i="49"/>
  <c r="H52" i="49"/>
  <c r="H49" i="49" s="1"/>
  <c r="G52" i="49"/>
  <c r="H51" i="49"/>
  <c r="G51" i="49"/>
  <c r="D51" i="49"/>
  <c r="C51" i="49"/>
  <c r="H50" i="49"/>
  <c r="G50" i="49"/>
  <c r="H48" i="49"/>
  <c r="G48" i="49"/>
  <c r="D48" i="49"/>
  <c r="C48" i="49"/>
  <c r="H47" i="49"/>
  <c r="G47" i="49"/>
  <c r="D47" i="49"/>
  <c r="H46" i="49"/>
  <c r="G46" i="49"/>
  <c r="D46" i="49"/>
  <c r="C46" i="49"/>
  <c r="H45" i="49"/>
  <c r="H44" i="49" s="1"/>
  <c r="G45" i="49"/>
  <c r="D45" i="49"/>
  <c r="C45" i="49"/>
  <c r="G44" i="49"/>
  <c r="D44" i="49"/>
  <c r="C44" i="49"/>
  <c r="H43" i="49"/>
  <c r="G43" i="49"/>
  <c r="D43" i="49"/>
  <c r="C43" i="49"/>
  <c r="H42" i="49"/>
  <c r="G42" i="49"/>
  <c r="D42" i="49"/>
  <c r="C42" i="49"/>
  <c r="H41" i="49"/>
  <c r="G41" i="49"/>
  <c r="D41" i="49"/>
  <c r="C41" i="49"/>
  <c r="H40" i="49"/>
  <c r="H39" i="49" s="1"/>
  <c r="G40" i="49"/>
  <c r="D40" i="49"/>
  <c r="C40" i="49"/>
  <c r="G39" i="49"/>
  <c r="D39" i="49"/>
  <c r="C39" i="49"/>
  <c r="D38" i="49"/>
  <c r="C38" i="49"/>
  <c r="C36" i="49" s="1"/>
  <c r="C30" i="49" s="1"/>
  <c r="C27" i="49" s="1"/>
  <c r="D37" i="49"/>
  <c r="C37" i="49"/>
  <c r="H36" i="49"/>
  <c r="G36" i="49"/>
  <c r="D36" i="49"/>
  <c r="H35" i="49"/>
  <c r="G35" i="49"/>
  <c r="D35" i="49"/>
  <c r="C35" i="49"/>
  <c r="H34" i="49"/>
  <c r="G34" i="49"/>
  <c r="D34" i="49"/>
  <c r="C34" i="49"/>
  <c r="H33" i="49"/>
  <c r="G33" i="49"/>
  <c r="D33" i="49"/>
  <c r="C33" i="49"/>
  <c r="H32" i="49"/>
  <c r="G32" i="49"/>
  <c r="D32" i="49"/>
  <c r="C32" i="49"/>
  <c r="H31" i="49"/>
  <c r="G31" i="49"/>
  <c r="D31" i="49"/>
  <c r="D30" i="49" s="1"/>
  <c r="C31" i="49"/>
  <c r="H30" i="49"/>
  <c r="G30" i="49"/>
  <c r="G29" i="49" s="1"/>
  <c r="H29" i="49"/>
  <c r="D29" i="49"/>
  <c r="D27" i="49" s="1"/>
  <c r="C29" i="49"/>
  <c r="D28" i="49"/>
  <c r="C28" i="49"/>
  <c r="H27" i="49"/>
  <c r="G27" i="49"/>
  <c r="H26" i="49"/>
  <c r="G26" i="49"/>
  <c r="D26" i="49"/>
  <c r="C26" i="49"/>
  <c r="D25" i="49"/>
  <c r="D23" i="49" s="1"/>
  <c r="C25" i="49"/>
  <c r="D24" i="49"/>
  <c r="C24" i="49"/>
  <c r="H23" i="49"/>
  <c r="G23" i="49"/>
  <c r="C23" i="49"/>
  <c r="H22" i="49"/>
  <c r="H21" i="49" s="1"/>
  <c r="G22" i="49"/>
  <c r="D22" i="49"/>
  <c r="G21" i="49"/>
  <c r="H19" i="49"/>
  <c r="G19" i="49"/>
  <c r="H8" i="49"/>
  <c r="H17" i="49"/>
  <c r="G17" i="49"/>
  <c r="H16" i="49"/>
  <c r="G16" i="49"/>
  <c r="H15" i="49"/>
  <c r="G15" i="49"/>
  <c r="D15" i="49"/>
  <c r="C15" i="49"/>
  <c r="D14" i="49"/>
  <c r="C14" i="49"/>
  <c r="H13" i="49"/>
  <c r="G13" i="49"/>
  <c r="D13" i="49"/>
  <c r="D9" i="49" s="1"/>
  <c r="D8" i="49" s="1"/>
  <c r="C13" i="49"/>
  <c r="H11" i="49"/>
  <c r="G11" i="49"/>
  <c r="D11" i="49"/>
  <c r="C11" i="49"/>
  <c r="H10" i="49"/>
  <c r="G10" i="49"/>
  <c r="D10" i="49"/>
  <c r="C10" i="49"/>
  <c r="C9" i="49"/>
  <c r="D98" i="48"/>
  <c r="C98" i="48"/>
  <c r="D97" i="48"/>
  <c r="D95" i="48" s="1"/>
  <c r="C97" i="48"/>
  <c r="C95" i="48" s="1"/>
  <c r="D92" i="48"/>
  <c r="C92" i="48"/>
  <c r="D91" i="48"/>
  <c r="C91" i="48"/>
  <c r="D90" i="48"/>
  <c r="D89" i="48" s="1"/>
  <c r="C90" i="48"/>
  <c r="C89" i="48" s="1"/>
  <c r="D88" i="48"/>
  <c r="C88" i="48"/>
  <c r="D87" i="48"/>
  <c r="C87" i="48"/>
  <c r="D86" i="48"/>
  <c r="C86" i="48"/>
  <c r="D85" i="48"/>
  <c r="C85" i="48"/>
  <c r="D84" i="48"/>
  <c r="C84" i="48"/>
  <c r="D82" i="48"/>
  <c r="C82" i="48"/>
  <c r="D81" i="48"/>
  <c r="C81" i="48"/>
  <c r="D80" i="48"/>
  <c r="D83" i="48" s="1"/>
  <c r="D93" i="48" s="1"/>
  <c r="C80" i="48"/>
  <c r="C83" i="48" s="1"/>
  <c r="D73" i="48"/>
  <c r="C73" i="48"/>
  <c r="D72" i="48"/>
  <c r="C72" i="48"/>
  <c r="D71" i="48"/>
  <c r="C71" i="48"/>
  <c r="D70" i="48"/>
  <c r="C70" i="48"/>
  <c r="D69" i="48"/>
  <c r="D68" i="48" s="1"/>
  <c r="D79" i="48" s="1"/>
  <c r="D94" i="48" s="1"/>
  <c r="C69" i="48"/>
  <c r="C68" i="48" s="1"/>
  <c r="C79" i="48" s="1"/>
  <c r="D66" i="48"/>
  <c r="C66" i="48"/>
  <c r="D65" i="48"/>
  <c r="C65" i="48"/>
  <c r="D61" i="48"/>
  <c r="C61" i="48"/>
  <c r="D60" i="48"/>
  <c r="C60" i="48"/>
  <c r="D59" i="48"/>
  <c r="C59" i="48"/>
  <c r="C58" i="48" s="1"/>
  <c r="C53" i="48" s="1"/>
  <c r="C62" i="48" s="1"/>
  <c r="D58" i="48"/>
  <c r="D57" i="48"/>
  <c r="C57" i="48"/>
  <c r="D56" i="48"/>
  <c r="C56" i="48"/>
  <c r="D55" i="48"/>
  <c r="C55" i="48"/>
  <c r="D53" i="48"/>
  <c r="D62" i="48" s="1"/>
  <c r="D50" i="48"/>
  <c r="C50" i="48"/>
  <c r="D49" i="48"/>
  <c r="C49" i="48"/>
  <c r="D48" i="48"/>
  <c r="C48" i="48"/>
  <c r="D45" i="48"/>
  <c r="C45" i="48"/>
  <c r="D44" i="48"/>
  <c r="C44" i="48"/>
  <c r="D43" i="48"/>
  <c r="D42" i="48" s="1"/>
  <c r="C43" i="48"/>
  <c r="C42" i="48" s="1"/>
  <c r="D38" i="48"/>
  <c r="C38" i="48"/>
  <c r="D37" i="48"/>
  <c r="C37" i="48"/>
  <c r="D36" i="48"/>
  <c r="C36" i="48"/>
  <c r="D35" i="48"/>
  <c r="C35" i="48"/>
  <c r="C34" i="48" s="1"/>
  <c r="D34" i="48"/>
  <c r="D33" i="48"/>
  <c r="C33" i="48"/>
  <c r="D32" i="48"/>
  <c r="C32" i="48"/>
  <c r="D31" i="48"/>
  <c r="C31" i="48"/>
  <c r="D30" i="48"/>
  <c r="C30" i="48"/>
  <c r="D29" i="48"/>
  <c r="C29" i="48"/>
  <c r="D28" i="48"/>
  <c r="D27" i="48" s="1"/>
  <c r="D26" i="48" s="1"/>
  <c r="C28" i="48"/>
  <c r="C27" i="48"/>
  <c r="C26" i="48" s="1"/>
  <c r="D25" i="48"/>
  <c r="C25" i="48"/>
  <c r="D23" i="48"/>
  <c r="C23" i="48"/>
  <c r="D22" i="48"/>
  <c r="C22" i="48"/>
  <c r="D21" i="48"/>
  <c r="C21" i="48"/>
  <c r="D20" i="48"/>
  <c r="D19" i="48" s="1"/>
  <c r="C20" i="48"/>
  <c r="C19" i="48"/>
  <c r="D18" i="48"/>
  <c r="C18" i="48"/>
  <c r="D17" i="48"/>
  <c r="C17" i="48"/>
  <c r="D15" i="48"/>
  <c r="C15" i="48"/>
  <c r="D10" i="48"/>
  <c r="C10" i="48"/>
  <c r="D9" i="48"/>
  <c r="D11" i="48" s="1"/>
  <c r="C9" i="48"/>
  <c r="C11" i="48" s="1"/>
  <c r="C8" i="50" l="1"/>
  <c r="D57" i="49"/>
  <c r="D15" i="50"/>
  <c r="C27" i="50"/>
  <c r="D27" i="50"/>
  <c r="C37" i="50"/>
  <c r="C32" i="50"/>
  <c r="D8" i="50"/>
  <c r="D37" i="50"/>
  <c r="D87" i="49"/>
  <c r="H20" i="49"/>
  <c r="D75" i="49"/>
  <c r="C47" i="49"/>
  <c r="C8" i="49" s="1"/>
  <c r="H38" i="49"/>
  <c r="G49" i="49"/>
  <c r="G38" i="49" s="1"/>
  <c r="G20" i="49" s="1"/>
  <c r="C57" i="49"/>
  <c r="C50" i="49" s="1"/>
  <c r="C46" i="48"/>
  <c r="C41" i="48" s="1"/>
  <c r="C51" i="48" s="1"/>
  <c r="D14" i="48"/>
  <c r="D13" i="48" s="1"/>
  <c r="D24" i="48" s="1"/>
  <c r="D46" i="48"/>
  <c r="D41" i="48" s="1"/>
  <c r="D51" i="48" s="1"/>
  <c r="C94" i="48"/>
  <c r="C39" i="48"/>
  <c r="C93" i="48"/>
  <c r="C63" i="48"/>
  <c r="C14" i="48"/>
  <c r="C13" i="48" s="1"/>
  <c r="C24" i="48" s="1"/>
  <c r="D39" i="48"/>
  <c r="C26" i="50" l="1"/>
  <c r="C36" i="50" s="1"/>
  <c r="C56" i="50" s="1"/>
  <c r="D50" i="49"/>
  <c r="D95" i="49" s="1"/>
  <c r="D99" i="48"/>
  <c r="D100" i="48" s="1"/>
  <c r="D26" i="50"/>
  <c r="D36" i="50" s="1"/>
  <c r="D56" i="50" s="1"/>
  <c r="D59" i="50" s="1"/>
  <c r="H95" i="49"/>
  <c r="C99" i="48"/>
  <c r="C100" i="48" s="1"/>
  <c r="C59" i="50" l="1"/>
  <c r="G18" i="49" s="1"/>
  <c r="G8" i="49" s="1"/>
  <c r="G95" i="49" s="1"/>
  <c r="H2" i="49" s="1"/>
  <c r="I2" i="49"/>
  <c r="C23" i="44"/>
  <c r="B22" i="44"/>
  <c r="B20" i="44"/>
  <c r="B21" i="44"/>
  <c r="B17" i="44"/>
  <c r="B18" i="44"/>
  <c r="B19" i="44"/>
  <c r="B11" i="44"/>
  <c r="B10" i="44"/>
  <c r="B5" i="44"/>
  <c r="B6" i="44"/>
  <c r="B7" i="44"/>
  <c r="B8" i="44"/>
  <c r="B9" i="44"/>
  <c r="B12" i="44"/>
  <c r="B13" i="44"/>
  <c r="B14" i="44"/>
  <c r="B15" i="44"/>
  <c r="B3" i="44"/>
  <c r="J95" i="49" l="1"/>
  <c r="B28" i="44"/>
  <c r="B24" i="41"/>
  <c r="B22" i="41"/>
  <c r="C17" i="41"/>
  <c r="D17" i="41"/>
  <c r="E17" i="41"/>
  <c r="G17" i="41"/>
  <c r="H17" i="41"/>
  <c r="I17" i="41"/>
  <c r="B17" i="41"/>
  <c r="J15" i="41"/>
  <c r="K15" i="41" s="1"/>
  <c r="K17" i="41" s="1"/>
  <c r="F15" i="41"/>
  <c r="F17" i="41" s="1"/>
  <c r="F22" i="40"/>
  <c r="C13" i="40"/>
  <c r="D13" i="40"/>
  <c r="E13" i="40"/>
  <c r="G13" i="40"/>
  <c r="H13" i="40"/>
  <c r="I13" i="40"/>
  <c r="J13" i="40"/>
  <c r="B13" i="40"/>
  <c r="J17" i="41" l="1"/>
  <c r="B5" i="40"/>
  <c r="C5" i="40"/>
  <c r="D5" i="40"/>
  <c r="E5" i="40"/>
  <c r="I5" i="40"/>
  <c r="K9" i="40"/>
  <c r="F10" i="40"/>
  <c r="F11" i="40"/>
  <c r="L11" i="40" s="1"/>
  <c r="F12" i="40"/>
  <c r="L12" i="40" s="1"/>
  <c r="K10" i="40"/>
  <c r="K13" i="40" s="1"/>
  <c r="L6" i="40"/>
  <c r="F9" i="40"/>
  <c r="F8" i="40"/>
  <c r="L8" i="40" s="1"/>
  <c r="F7" i="40"/>
  <c r="F5" i="40" l="1"/>
  <c r="L9" i="40"/>
  <c r="K5" i="40"/>
  <c r="F13" i="40"/>
  <c r="L7" i="40"/>
  <c r="L10" i="40"/>
  <c r="L13" i="40" l="1"/>
  <c r="L5" i="40"/>
  <c r="E7" i="45"/>
  <c r="D7" i="45"/>
  <c r="C7" i="45"/>
  <c r="F6" i="45"/>
  <c r="F5" i="45"/>
  <c r="F4" i="45"/>
  <c r="F3" i="45"/>
  <c r="F7" i="45" l="1"/>
  <c r="F8" i="43"/>
  <c r="F9" i="43"/>
  <c r="F10" i="43"/>
  <c r="F11" i="43"/>
  <c r="F12" i="43"/>
  <c r="F15" i="43"/>
  <c r="F17" i="43"/>
  <c r="F18" i="43"/>
  <c r="F20" i="43"/>
  <c r="C21" i="43"/>
  <c r="D21" i="43"/>
  <c r="E21" i="43"/>
  <c r="C22" i="43"/>
  <c r="D22" i="43"/>
  <c r="E22" i="43"/>
  <c r="B35" i="40"/>
  <c r="B34" i="40"/>
  <c r="B33" i="40"/>
  <c r="B32" i="40"/>
  <c r="B31" i="40"/>
  <c r="B30" i="40"/>
  <c r="B29" i="40"/>
  <c r="F22" i="43" l="1"/>
  <c r="F21" i="43"/>
  <c r="F5" i="42"/>
  <c r="F19" i="42" s="1"/>
  <c r="I9" i="41"/>
  <c r="H9" i="41"/>
  <c r="G9" i="41"/>
  <c r="E9" i="41"/>
  <c r="D9" i="41"/>
  <c r="C9" i="41"/>
  <c r="B9" i="41"/>
  <c r="J8" i="41"/>
  <c r="F8" i="41"/>
  <c r="J7" i="41"/>
  <c r="F7" i="41"/>
  <c r="J6" i="41"/>
  <c r="J5" i="41"/>
  <c r="D25" i="40"/>
  <c r="L24" i="40"/>
  <c r="C35" i="40" s="1"/>
  <c r="K23" i="40"/>
  <c r="L23" i="40" s="1"/>
  <c r="K22" i="40"/>
  <c r="L22" i="40" s="1"/>
  <c r="C33" i="40" s="1"/>
  <c r="K21" i="40"/>
  <c r="F21" i="40"/>
  <c r="K20" i="40"/>
  <c r="F20" i="40"/>
  <c r="L20" i="40" s="1"/>
  <c r="C31" i="40" s="1"/>
  <c r="K19" i="40"/>
  <c r="L19" i="40" s="1"/>
  <c r="C30" i="40" s="1"/>
  <c r="J19" i="40"/>
  <c r="F19" i="40"/>
  <c r="K18" i="40"/>
  <c r="F18" i="40"/>
  <c r="L18" i="40" s="1"/>
  <c r="J17" i="40"/>
  <c r="J25" i="40" s="1"/>
  <c r="I17" i="40"/>
  <c r="I25" i="40" s="1"/>
  <c r="H17" i="40"/>
  <c r="H25" i="40" s="1"/>
  <c r="G17" i="40"/>
  <c r="G25" i="40" s="1"/>
  <c r="E17" i="40"/>
  <c r="E25" i="40" s="1"/>
  <c r="D17" i="40"/>
  <c r="C17" i="40"/>
  <c r="C25" i="40" s="1"/>
  <c r="B17" i="40"/>
  <c r="B28" i="40" s="1"/>
  <c r="B36" i="40" s="1"/>
  <c r="C29" i="40" l="1"/>
  <c r="L5" i="42"/>
  <c r="L19" i="42" s="1"/>
  <c r="K7" i="41"/>
  <c r="J9" i="41"/>
  <c r="K8" i="41"/>
  <c r="F9" i="41"/>
  <c r="L21" i="40"/>
  <c r="C32" i="40" s="1"/>
  <c r="B25" i="40"/>
  <c r="B37" i="40" s="1"/>
  <c r="K17" i="40"/>
  <c r="K25" i="40" s="1"/>
  <c r="F17" i="40"/>
  <c r="F25" i="40" s="1"/>
  <c r="K9" i="41" l="1"/>
  <c r="C22" i="41" s="1"/>
  <c r="C24" i="41" s="1"/>
  <c r="L17" i="40"/>
  <c r="C28" i="40" s="1"/>
  <c r="C36" i="40" s="1"/>
  <c r="L25" i="40"/>
  <c r="C37" i="40" s="1"/>
  <c r="D16" i="44"/>
  <c r="D23" i="44" s="1"/>
  <c r="G24" i="71"/>
</calcChain>
</file>

<file path=xl/sharedStrings.xml><?xml version="1.0" encoding="utf-8"?>
<sst xmlns="http://schemas.openxmlformats.org/spreadsheetml/2006/main" count="2425" uniqueCount="776">
  <si>
    <t>Wyszczególnienie</t>
  </si>
  <si>
    <t>Grudzień</t>
  </si>
  <si>
    <t>sprzedaż</t>
  </si>
  <si>
    <t>sporządzony za okres</t>
  </si>
  <si>
    <t>jednostka obliczeniowa: . . . . . . . . . . . .</t>
  </si>
  <si>
    <t>Wiersz</t>
  </si>
  <si>
    <t>Dane za rok</t>
  </si>
  <si>
    <t>2.</t>
  </si>
  <si>
    <t>3.</t>
  </si>
  <si>
    <t>4.</t>
  </si>
  <si>
    <t>5.</t>
  </si>
  <si>
    <t>6.</t>
  </si>
  <si>
    <t>BILANS</t>
  </si>
  <si>
    <t>sporządzony na dzień</t>
  </si>
  <si>
    <t>AKTYWA</t>
  </si>
  <si>
    <t>Stan na</t>
  </si>
  <si>
    <t>PASYWA</t>
  </si>
  <si>
    <t>A</t>
  </si>
  <si>
    <t>Aktywa trwałe</t>
  </si>
  <si>
    <t>Kapitał (fundusz) własny</t>
  </si>
  <si>
    <t>I</t>
  </si>
  <si>
    <t>Wartości niematerialne_x000D_
i prawne</t>
  </si>
  <si>
    <t>Kapitał (fundusz) podstawowy</t>
  </si>
  <si>
    <t>Koszty zakończonych prac_x000D_
rozwojowych</t>
  </si>
  <si>
    <t>II</t>
  </si>
  <si>
    <t>Kapitał (fundusz) zapasowy,_x000D_
w tym:</t>
  </si>
  <si>
    <t>Wartość firmy</t>
  </si>
  <si>
    <t xml:space="preserve"> - nadwyżka wartości sprzedaży_x000D_
(wartości emisyjnej) nad_x000D_
wartością nominalną udziałów_x000D_
(akcji)</t>
  </si>
  <si>
    <t>Inne wartości niematerialne_x000D_
i prawne</t>
  </si>
  <si>
    <t>III</t>
  </si>
  <si>
    <t>Kapitał (fundusz) z aktualizacji_x000D_
wyceny, w tym:</t>
  </si>
  <si>
    <t>Zaliczki na wartości_x000D_
niematerialne i prawne</t>
  </si>
  <si>
    <t xml:space="preserve"> - z tytułu aktualizacji wartości_x000D_
godziwej</t>
  </si>
  <si>
    <t>Rzeczowe aktywa trwałe</t>
  </si>
  <si>
    <t>IV</t>
  </si>
  <si>
    <t>Pozostałe kapitały (fundusze)_x000D_
rezerwowe, w tym:</t>
  </si>
  <si>
    <t>Środki trwałe</t>
  </si>
  <si>
    <t xml:space="preserve"> - tworzone zgodnie z umową_x000D_
(statutem) spółki</t>
  </si>
  <si>
    <t xml:space="preserve"> a)</t>
  </si>
  <si>
    <t>grunty (w tym prawo _x000D_
użytkowania wieczystego gruntu)</t>
  </si>
  <si>
    <t xml:space="preserve"> - na udziały (akcje) własne</t>
  </si>
  <si>
    <t xml:space="preserve"> b)</t>
  </si>
  <si>
    <t>budynki, lokale, prawa do lokali_x000D_
i obiekty inżynierii lądowej_x000D_
i wodnej</t>
  </si>
  <si>
    <t>V</t>
  </si>
  <si>
    <t>Zysk (strata) z lat ubiegłych</t>
  </si>
  <si>
    <t xml:space="preserve"> c)</t>
  </si>
  <si>
    <t>urządzenia techniczne i maszyny</t>
  </si>
  <si>
    <t>VI</t>
  </si>
  <si>
    <t>Zysk (strata) netto</t>
  </si>
  <si>
    <t xml:space="preserve"> d)</t>
  </si>
  <si>
    <t>środki transportu</t>
  </si>
  <si>
    <t>VII</t>
  </si>
  <si>
    <t>Odpisy z zysku netto w ciągu_x000D_
roku obrotowego_x000D_
(wielkość ujemna)</t>
  </si>
  <si>
    <t xml:space="preserve"> e)</t>
  </si>
  <si>
    <t>inne środki trwałe</t>
  </si>
  <si>
    <t>B</t>
  </si>
  <si>
    <t>Zobowiązania i rezerwy na_x000D_
zobowiązania</t>
  </si>
  <si>
    <t>Środki trwałe w budowie</t>
  </si>
  <si>
    <t>Rezerwy na zobowiązania</t>
  </si>
  <si>
    <t>Zaliczki na środki trwałe_x000D_
w budowie</t>
  </si>
  <si>
    <t>Rezerwa z tytułu odroczonego_x000D_
podatku dochodowego</t>
  </si>
  <si>
    <t>Należności długoterminowe</t>
  </si>
  <si>
    <t>Rezerwa na świadczenia_x000D_
emerytalne i podobne</t>
  </si>
  <si>
    <t>Od jednostek powiązanych</t>
  </si>
  <si>
    <t xml:space="preserve"> - długoterminowa</t>
  </si>
  <si>
    <t>Od pozostałych jednostek,_x000D_
w których jednostka posiada_x000D_
zaangażowanie w kapitale</t>
  </si>
  <si>
    <t>- krótkoterminowa</t>
  </si>
  <si>
    <t>Od pozostałych jednostek</t>
  </si>
  <si>
    <t>Pozostałe rezerwy</t>
  </si>
  <si>
    <t>Inwestycje długoterminowe</t>
  </si>
  <si>
    <t>- długoterminowe</t>
  </si>
  <si>
    <t>Nieruchomości</t>
  </si>
  <si>
    <t>- krótkoterminowe</t>
  </si>
  <si>
    <t>Wartości niematerialne i prawne</t>
  </si>
  <si>
    <t>Zobowiązania długoterminowe</t>
  </si>
  <si>
    <t>Długoterminowe aktywa_x000D_
finansowe</t>
  </si>
  <si>
    <t>Wobec jednostek powiązanych</t>
  </si>
  <si>
    <t>w jednostkach powiązanych</t>
  </si>
  <si>
    <t>Wobec pozostałych jednostek,_x000D_
w których jednostka posiada_x000D_
zaangażowanie w kapitale</t>
  </si>
  <si>
    <t xml:space="preserve"> - udziały lub akcje</t>
  </si>
  <si>
    <t>Wobec pozostałych jednostek</t>
  </si>
  <si>
    <t xml:space="preserve"> - inne papiery wartościowe</t>
  </si>
  <si>
    <t>kredyty i pożyczki</t>
  </si>
  <si>
    <t xml:space="preserve"> - udzielone pożyczki</t>
  </si>
  <si>
    <t>z tytułu emisji dłużnych_x000D_
papierów wartościowych</t>
  </si>
  <si>
    <t xml:space="preserve"> - inne długoterminowe aktywa_x000D_
finansowe</t>
  </si>
  <si>
    <t>inne zobowiązania finansowe</t>
  </si>
  <si>
    <t>w pozostałych jednostkach_x000D_
w których jednostka posiada_x000D_
zaangażowanie w kapitale</t>
  </si>
  <si>
    <t>zobowiązania wekslowe</t>
  </si>
  <si>
    <t>inne</t>
  </si>
  <si>
    <t>Zobowiązania_x000D_
krótkoterminowe</t>
  </si>
  <si>
    <t>Zobowiązania wobec_x000D_
jednostek powiązanych</t>
  </si>
  <si>
    <t>z tytułu dostaw i usług,_x000D_
o okresie wymagalności</t>
  </si>
  <si>
    <t>w pozostałych jednostkach</t>
  </si>
  <si>
    <t xml:space="preserve"> - do 12 miesięcy</t>
  </si>
  <si>
    <t xml:space="preserve"> - powyżej 12 miesięcy</t>
  </si>
  <si>
    <t>Zobowiązania wobec_x000D_
pozostałych jednostek,_x000D_
w których jednostka posiada_x000D_
zaangażowanie w kapitale</t>
  </si>
  <si>
    <t xml:space="preserve"> - inne długotrwałe aktywa_x000D_
finansowe</t>
  </si>
  <si>
    <t>z tytułu dostaw i usług,_x000D_
o okresie wymagalności:</t>
  </si>
  <si>
    <t>Inne inwestycje długoterminowe</t>
  </si>
  <si>
    <t>Długoterminowe rozliczenia_x000D_
międzyokresowe</t>
  </si>
  <si>
    <t>Aktywa z tytułu odroczonego_x000D_
podatku dochodowego</t>
  </si>
  <si>
    <t>Inne rozliczenia_x000D_
międzyokresowe</t>
  </si>
  <si>
    <t>Zobowiązania wobec_x000D_
pozostałych jednostek</t>
  </si>
  <si>
    <t>Aktywa obrotowe</t>
  </si>
  <si>
    <t>Zapasy</t>
  </si>
  <si>
    <t>Materiały</t>
  </si>
  <si>
    <t>Półprodukty i produkty w toku</t>
  </si>
  <si>
    <t>Produkty gotowe</t>
  </si>
  <si>
    <t>Towary</t>
  </si>
  <si>
    <t>Zaliczki na dostawy i usługi</t>
  </si>
  <si>
    <t>zaliczki otrzymane na dostawy_x000D_
i usługi</t>
  </si>
  <si>
    <t>Należności krótkoterminowe</t>
  </si>
  <si>
    <t xml:space="preserve"> f)</t>
  </si>
  <si>
    <t>Należności od jednostek_x000D_
powiązanych</t>
  </si>
  <si>
    <t xml:space="preserve"> g)</t>
  </si>
  <si>
    <t>z tytułu podatków, ceł,_x000D_
ubezpieczeń społecznych_x000D_
i zdrowotnych oraz innych_x000D_
tytułów publicznoprawnych</t>
  </si>
  <si>
    <t>z tytułu dostaw i usług,_x000D_
o okresie spłaty:</t>
  </si>
  <si>
    <t xml:space="preserve"> h)</t>
  </si>
  <si>
    <t>z tytułu wynagrodzeń</t>
  </si>
  <si>
    <t xml:space="preserve"> i)</t>
  </si>
  <si>
    <t>Fundusze specjalne</t>
  </si>
  <si>
    <t>Rozliczenia międzyokresowe</t>
  </si>
  <si>
    <t>Należności od pozostałych _x000D_
jednostek, w których jednostka_x000D_
posiada zaangażowanie_x000D_
w kapitale</t>
  </si>
  <si>
    <t>Ujemna wartość firmy</t>
  </si>
  <si>
    <t xml:space="preserve"> - długoterminowe</t>
  </si>
  <si>
    <t xml:space="preserve"> - krótkoterminowe</t>
  </si>
  <si>
    <t>Należności od pozostałych_x000D_
jednostek</t>
  </si>
  <si>
    <t>z tytułu podatków, dotacji, ceł,_x000D_
ubezpieczeń społecznych_x000D_
i zdrowotnych oraz innych_x000D_
tytułów publicznoprawnych</t>
  </si>
  <si>
    <t>dochodzone na drodze sądowej</t>
  </si>
  <si>
    <t>Inwestycje krótkoterminowe</t>
  </si>
  <si>
    <t>Krótkoterminowe aktywa _x000D_
finansowe</t>
  </si>
  <si>
    <t>- udzielone pożyczki</t>
  </si>
  <si>
    <t xml:space="preserve"> - inne krótkoterminowe aktywa_x000D_
finansowe</t>
  </si>
  <si>
    <t>środki pieniężne i inne aktywa_x000D_
pieniężne</t>
  </si>
  <si>
    <t xml:space="preserve"> -środki pieniężne w kasie i na_x000D_
rachunkach</t>
  </si>
  <si>
    <t xml:space="preserve"> - inne środki pieniężne</t>
  </si>
  <si>
    <t xml:space="preserve"> - inne aktywa pieniężne</t>
  </si>
  <si>
    <t>Inne inwestycje_x000D_
krótkoterminowe</t>
  </si>
  <si>
    <t>Krótkoterminowe rozliczenia_x000D_
międzyokresowe</t>
  </si>
  <si>
    <t>C</t>
  </si>
  <si>
    <t>Należne wpłaty na kapitał_x000D_
(fundusz) podstawowy</t>
  </si>
  <si>
    <t>D</t>
  </si>
  <si>
    <t>Udziały (akcje) własne</t>
  </si>
  <si>
    <t>AKTYWA razem_x000D_
(suma poz. A i B i C i D)</t>
  </si>
  <si>
    <t>PASYWA razem_x000D_
(suma poz. A i B)</t>
  </si>
  <si>
    <t>RACHUNEK ZYSKÓW I STRAT</t>
  </si>
  <si>
    <t>(wariant porównawczy)</t>
  </si>
  <si>
    <t>Przychody netto ze sprzedaży i zrównane z nim, w tym:</t>
  </si>
  <si>
    <t xml:space="preserve">    - od jednostek powiązanych</t>
  </si>
  <si>
    <t>Przychody netto ze sprzedaży produktów</t>
  </si>
  <si>
    <t>Zmiana stanu produktów (zwiększenie - wartość dodatnia,_x000D_
zmniejszenie - wartość ujemna)</t>
  </si>
  <si>
    <t>Koszt wytworzenia produktów na własne potrzeby jednostki</t>
  </si>
  <si>
    <t>Przychody netto ze sprzedaży towarów i materiałów</t>
  </si>
  <si>
    <t>Koszty działalności operacyjnej</t>
  </si>
  <si>
    <t>Amortyzacja</t>
  </si>
  <si>
    <t>Zużycie materiałów i energii</t>
  </si>
  <si>
    <t>Usługi obce</t>
  </si>
  <si>
    <t>Podatki i opłaty, w tym:</t>
  </si>
  <si>
    <t xml:space="preserve">    - podatek akcyzowy</t>
  </si>
  <si>
    <t>Wynagrodzenia</t>
  </si>
  <si>
    <t>Ubezpieczenia społeczne i inne świadczenia, w tym:</t>
  </si>
  <si>
    <t xml:space="preserve">    - emerytalne</t>
  </si>
  <si>
    <t>Pozostałe koszty rodzajowe</t>
  </si>
  <si>
    <t>VIII</t>
  </si>
  <si>
    <t>Wartość sprzedanych towarów i materiałów</t>
  </si>
  <si>
    <t>Zysk (strata) ze sprzedaży (A - B)</t>
  </si>
  <si>
    <t>Pozostałe przychody operacyjne</t>
  </si>
  <si>
    <t>Zysk z tytułu rozchodu niefinansowych aktywów trwałych</t>
  </si>
  <si>
    <t>Dotacje</t>
  </si>
  <si>
    <t>Aktualizacja wartości aktywów niefinansowych</t>
  </si>
  <si>
    <t>Inne przychody operacyjne</t>
  </si>
  <si>
    <t>E</t>
  </si>
  <si>
    <t>Pozostałe koszty operacyjne</t>
  </si>
  <si>
    <t>Strata z tytułu rozchodu niefinansowych aktywów trwałych</t>
  </si>
  <si>
    <t>Inne koszty operacyjne</t>
  </si>
  <si>
    <t>F</t>
  </si>
  <si>
    <t>Zysk (strata) z działalności operacyjnej (C + D - E)</t>
  </si>
  <si>
    <t>G</t>
  </si>
  <si>
    <t>Przychody finansowe</t>
  </si>
  <si>
    <t>Dywidendy i udziały w zyskach, w tym:</t>
  </si>
  <si>
    <t xml:space="preserve">    a) od jednostek powiązanych, w tym:</t>
  </si>
  <si>
    <t xml:space="preserve">    - w których jednostka posiada zaangażowanie w kapitale</t>
  </si>
  <si>
    <t xml:space="preserve">    b) od jednostek pozostałych, w tym:</t>
  </si>
  <si>
    <t>Odsetki, w tym:</t>
  </si>
  <si>
    <t>Zysk z tytułu rozchodu aktywów finansowych, w tym:</t>
  </si>
  <si>
    <t xml:space="preserve">    - w jednostkach powiązanych</t>
  </si>
  <si>
    <t>Aktualizacja wartości aktywów finansowych</t>
  </si>
  <si>
    <t>Inne</t>
  </si>
  <si>
    <t>H</t>
  </si>
  <si>
    <t>Koszty finansowe</t>
  </si>
  <si>
    <t>Strata z tytułu rozchodu aktywów finansowych, w tym:</t>
  </si>
  <si>
    <t>Zysk (strata) brutto (F + G - H)</t>
  </si>
  <si>
    <t>J</t>
  </si>
  <si>
    <t>Podatek dochodowy</t>
  </si>
  <si>
    <t>K</t>
  </si>
  <si>
    <t>Pozostałe obowiązkowe zmniejszenia zysku (zwiększenia straty)</t>
  </si>
  <si>
    <t>L</t>
  </si>
  <si>
    <t>Zysk (strata) netto (I - J - K)</t>
  </si>
  <si>
    <t>razem</t>
  </si>
  <si>
    <t>7.</t>
  </si>
  <si>
    <t>a) w jednostkach powiązanych</t>
  </si>
  <si>
    <t>b) w pozostałych jednostkach</t>
  </si>
  <si>
    <t>Tabela 1a</t>
  </si>
  <si>
    <t>RZECZOWE AKTYWA TRWAŁE wiersze bilansu od A.II.1 do A.II.3</t>
  </si>
  <si>
    <t>Brutto</t>
  </si>
  <si>
    <t>Zwiększenia</t>
  </si>
  <si>
    <t>Zmniejszenia</t>
  </si>
  <si>
    <t>Bilans otwarcia</t>
  </si>
  <si>
    <t>nabycie</t>
  </si>
  <si>
    <t>nieodpł.  otrzym</t>
  </si>
  <si>
    <t>przemieszczenia (przyjęcie z aparatury badawczej, środków trwałych w budowie)</t>
  </si>
  <si>
    <t>Razem zwiększenia</t>
  </si>
  <si>
    <t>nieodpł. przek.</t>
  </si>
  <si>
    <t>likwidacja</t>
  </si>
  <si>
    <t>Razem zmniejszenia</t>
  </si>
  <si>
    <t>Bilans zamknięcia</t>
  </si>
  <si>
    <t>1. Środki trwałe</t>
  </si>
  <si>
    <t>a) grunty (w tym prawo użyt. wiecz. gruntu)</t>
  </si>
  <si>
    <t>b) budynki, lokale i ob. inżynierii ląd. i wodnej</t>
  </si>
  <si>
    <t>c) urządzenia techniczne i maszyny</t>
  </si>
  <si>
    <t>d) środki transportu</t>
  </si>
  <si>
    <t>e) inne środki trwałe</t>
  </si>
  <si>
    <t>2. Środki trwałe w budowie</t>
  </si>
  <si>
    <t>3. Zaliczki na środki trwałe w budowie</t>
  </si>
  <si>
    <t xml:space="preserve">SUMA   </t>
  </si>
  <si>
    <t>Umorzenie</t>
  </si>
  <si>
    <t>Bilans</t>
  </si>
  <si>
    <t>otwarcia</t>
  </si>
  <si>
    <t>amortyzacja</t>
  </si>
  <si>
    <t>przemieszczenia</t>
  </si>
  <si>
    <t>nieodł. przek.</t>
  </si>
  <si>
    <t>Wartość netto</t>
  </si>
  <si>
    <t>a) grunty (w tym prawo użyt. wieczys. gruntu)</t>
  </si>
  <si>
    <t>b) budynki, lokale i obiekty inżynierii lądowej i wodnej</t>
  </si>
  <si>
    <t>Tabela 1b</t>
  </si>
  <si>
    <t>WARTOŚCI NIEMATERIALNE I PRAWNE wiersze bilansu od A.I.1 do A.I.4</t>
  </si>
  <si>
    <t>nieodpłatne otrzymanie</t>
  </si>
  <si>
    <t>przemieszczenia (przyjęcie z aparatury badawczej)</t>
  </si>
  <si>
    <t>1. Koszty zakończonych prac rozwojowych</t>
  </si>
  <si>
    <t>2. Wartość firmy</t>
  </si>
  <si>
    <t>3. Inne wartości niematerialne i prawne</t>
  </si>
  <si>
    <t>4.WNiP zaliczki</t>
  </si>
  <si>
    <t>aktualizacja</t>
  </si>
  <si>
    <t>4. Zaliczki na wartości niematerialne i prawne</t>
  </si>
  <si>
    <t>Tabela 1c</t>
  </si>
  <si>
    <t>INWESTYCJE DŁUGOTERMINOWE wiersze bilansu od A.IV.1 do A.IV.4</t>
  </si>
  <si>
    <t>Razem</t>
  </si>
  <si>
    <t>zamknięcia</t>
  </si>
  <si>
    <t>1. Nieruchomości</t>
  </si>
  <si>
    <t>2. Wartości niematerialne i prawne</t>
  </si>
  <si>
    <t>3. Długoterminowe aktywa finansowe</t>
  </si>
  <si>
    <t>- udziały lub akcje</t>
  </si>
  <si>
    <t>- inne papiery wartościowe</t>
  </si>
  <si>
    <t>- inne długoterminowe aktywa finansowe</t>
  </si>
  <si>
    <t>4. Inne inwestycje długoterminowe</t>
  </si>
  <si>
    <t>Tabela 2</t>
  </si>
  <si>
    <t>L.p.</t>
  </si>
  <si>
    <t>Adres nieruchomosci</t>
  </si>
  <si>
    <t>Stan na początek roku</t>
  </si>
  <si>
    <t>Zmiany w ciagu roku</t>
  </si>
  <si>
    <t>Stan na koniec roku</t>
  </si>
  <si>
    <t>Uwagi</t>
  </si>
  <si>
    <t>wartość</t>
  </si>
  <si>
    <t>zwiększenia</t>
  </si>
  <si>
    <t>zmniejszenia</t>
  </si>
  <si>
    <t>Warszawa, ul Bitwy Warszawskiej 1920r. 3</t>
  </si>
  <si>
    <t>działka 3/1</t>
  </si>
  <si>
    <t>Sójki k/Kutna</t>
  </si>
  <si>
    <t>działka 89/12; 89/11</t>
  </si>
  <si>
    <t>Białowieża, ul Sportowa</t>
  </si>
  <si>
    <t>działka 965/13, 965/15</t>
  </si>
  <si>
    <t>Sękocin Las</t>
  </si>
  <si>
    <t>działka 377/3, 377/4, 377/5, 377/6, 374/10, 366, 374/12 (udział)</t>
  </si>
  <si>
    <t>Pisz, ul Staszica</t>
  </si>
  <si>
    <t>działka 124/2</t>
  </si>
  <si>
    <t>Ogółem</t>
  </si>
  <si>
    <t>8.</t>
  </si>
  <si>
    <t>Kraków, ul Aleksandra Fredry 39</t>
  </si>
  <si>
    <t>działka nr 177</t>
  </si>
  <si>
    <t>Warszawa, ul Dunajecka 8</t>
  </si>
  <si>
    <t>działka nr 3/2</t>
  </si>
  <si>
    <t>1.</t>
  </si>
  <si>
    <r>
      <t>pow.m</t>
    </r>
    <r>
      <rPr>
        <b/>
        <vertAlign val="superscript"/>
        <sz val="10"/>
        <color indexed="17"/>
        <rFont val="Tahoma"/>
        <family val="2"/>
        <charset val="238"/>
      </rPr>
      <t>2</t>
    </r>
  </si>
  <si>
    <t>Rok bieżący 2024</t>
  </si>
  <si>
    <t>Powierzchnia gruntu i  wartość początkowa prawa wieczystego użytkowania w 2024r.</t>
  </si>
  <si>
    <t>Rok bieżący 2025</t>
  </si>
  <si>
    <t>Rozliczenia Międzyokresowe-Pasywa</t>
  </si>
  <si>
    <t>Konto</t>
  </si>
  <si>
    <t>Persaldo MA</t>
  </si>
  <si>
    <t>Krótkoterminowe</t>
  </si>
  <si>
    <t>Długoterminowe</t>
  </si>
  <si>
    <t>846-03</t>
  </si>
  <si>
    <t>846-04</t>
  </si>
  <si>
    <t>846-11</t>
  </si>
  <si>
    <t>846-12</t>
  </si>
  <si>
    <t>846-18</t>
  </si>
  <si>
    <t>846-50</t>
  </si>
  <si>
    <t>846-51</t>
  </si>
  <si>
    <t>846-52</t>
  </si>
  <si>
    <t>846-62</t>
  </si>
  <si>
    <t>846-64</t>
  </si>
  <si>
    <t>846-66</t>
  </si>
  <si>
    <t>846-90</t>
  </si>
  <si>
    <t>847-52</t>
  </si>
  <si>
    <t>846-91</t>
  </si>
  <si>
    <t>204-03</t>
  </si>
  <si>
    <t>Razem:</t>
  </si>
  <si>
    <t>Zestawienie kapitałów własnych</t>
  </si>
  <si>
    <t>Nazwa</t>
  </si>
  <si>
    <t>Bilans Otwarcia</t>
  </si>
  <si>
    <t>Bilan zamknięcia</t>
  </si>
  <si>
    <t>Kapitał podstawowy</t>
  </si>
  <si>
    <t>802-04</t>
  </si>
  <si>
    <t>Kapitał z aktualizacji wyceny</t>
  </si>
  <si>
    <t>Pozostałe kapitaly rezerwowe</t>
  </si>
  <si>
    <t>802-05</t>
  </si>
  <si>
    <t>846-53</t>
  </si>
  <si>
    <t>nowe</t>
  </si>
  <si>
    <t>846-59</t>
  </si>
  <si>
    <t>846-60</t>
  </si>
  <si>
    <t>847-53</t>
  </si>
  <si>
    <t>brak poprzednio</t>
  </si>
  <si>
    <t>846-49</t>
  </si>
  <si>
    <t>zaliczki</t>
  </si>
  <si>
    <t>zaliczki nie było</t>
  </si>
  <si>
    <t>do poprawy jest opis w Sprawozdaniu nie potrzena tabela</t>
  </si>
  <si>
    <t>. . . . . . . . . . . . . . . . . . . . . . . . . . . . ._x000D_
          (pieczęć jednostki)</t>
  </si>
  <si>
    <t>ZESTAWIENIE ZMIAN_x000D_
W KAPITALE (FUNDUSZU) WŁASNYM</t>
  </si>
  <si>
    <t>Bieżący</t>
  </si>
  <si>
    <t>Poprzedni BZ</t>
  </si>
  <si>
    <t>I.</t>
  </si>
  <si>
    <t>Kapitał (fundusz) własny na początek okresu (BO)</t>
  </si>
  <si>
    <t xml:space="preserve">    - zmiany przyjętych zasad (polityki) rachunkowości</t>
  </si>
  <si>
    <t xml:space="preserve">    - korekty błędów</t>
  </si>
  <si>
    <t>I.a.</t>
  </si>
  <si>
    <t>Kapitał (fundusz) własny na początek okresu (BO), po korektach</t>
  </si>
  <si>
    <t>Kapitał (fundusz) podstawowy na początek okresu</t>
  </si>
  <si>
    <t>1.1.</t>
  </si>
  <si>
    <t>Zmiany kapitału (funduszu) podstawowego</t>
  </si>
  <si>
    <t xml:space="preserve"> a) zwiększenie (z tytułu)</t>
  </si>
  <si>
    <t xml:space="preserve">    - wydania udziałów (emisji akcji)</t>
  </si>
  <si>
    <t xml:space="preserve">    - likwidacja środków trwałych podlegających przeszacowaniu</t>
  </si>
  <si>
    <t xml:space="preserve">    -</t>
  </si>
  <si>
    <t xml:space="preserve"> b) zmniejszenie (z tytułu)</t>
  </si>
  <si>
    <t xml:space="preserve">    - umorzenia udziałów (akcji)</t>
  </si>
  <si>
    <t>1.2.</t>
  </si>
  <si>
    <t>Kapitał (fundusz) podstawowy na koniec okresu</t>
  </si>
  <si>
    <t>Kapitał (fundusz) zapasowy na początek okresu</t>
  </si>
  <si>
    <t>2.1.</t>
  </si>
  <si>
    <t>Zmiana kapitału (funduszu) zapasowego</t>
  </si>
  <si>
    <t xml:space="preserve">    - emisji akcji powyżej wartości nominalnej</t>
  </si>
  <si>
    <t xml:space="preserve">    - podziału zysku (ustawowo)</t>
  </si>
  <si>
    <t xml:space="preserve">    - podziału zysku (ponad wymaganą ustawowo minimalną wartość)</t>
  </si>
  <si>
    <t xml:space="preserve">    - pokrycia straty</t>
  </si>
  <si>
    <t>2.2.</t>
  </si>
  <si>
    <t>Stan kapitału (funduszu) zapasowego na koniec okresu</t>
  </si>
  <si>
    <t>Kapitał (fundusz) z aktualizacji wyceny na początek okresu - zmiany_x000D_
przyjętych zasad (polityki) rachunkowości</t>
  </si>
  <si>
    <t>3.1.</t>
  </si>
  <si>
    <t>Zmiany kapitału (funduszu) z aktualizacji wyceny</t>
  </si>
  <si>
    <t xml:space="preserve">    - zbycia i likwidacji środków trwałych</t>
  </si>
  <si>
    <t>3.2.</t>
  </si>
  <si>
    <t>Kapitał (fundusz) z aktualizacji wyceny na koniec okresu</t>
  </si>
  <si>
    <t>Pozostałe kapitały (fundusze) rezerwowe na początek okresu</t>
  </si>
  <si>
    <t>4.1.</t>
  </si>
  <si>
    <t>Zmiany pozostałych kapitałów (funduszy) rezerwowych</t>
  </si>
  <si>
    <t xml:space="preserve"> a) zwiększenie (z tytułu odpisu z zysku za 2021r.)</t>
  </si>
  <si>
    <t>4.2.</t>
  </si>
  <si>
    <t>Pozostałe kapitały (fundusze) rezerwowe na koniec okresu</t>
  </si>
  <si>
    <t>Zysk (strata) z lat ubiegłych na początek okresu</t>
  </si>
  <si>
    <t>5.1.</t>
  </si>
  <si>
    <t>Zysk z lat ubiegłych na początek okresu</t>
  </si>
  <si>
    <t>5.2.</t>
  </si>
  <si>
    <t>Zysk z lat ubiegłych na początek okresu, po korektach</t>
  </si>
  <si>
    <t xml:space="preserve">    - podział zysku z lat ubiegłych</t>
  </si>
  <si>
    <t xml:space="preserve">    - Odpis na Fundusz Nagród</t>
  </si>
  <si>
    <t xml:space="preserve">    - Odpis na Fundusz Badań Własnych</t>
  </si>
  <si>
    <t xml:space="preserve">    - Odpis na Fundusz Rezerwowy</t>
  </si>
  <si>
    <t xml:space="preserve">    - Odpis na Zakładowy Fundusz Świadczeń Socjalnych</t>
  </si>
  <si>
    <t xml:space="preserve">    - Odpis na Fundusz Stypendialny</t>
  </si>
  <si>
    <t>5.3.</t>
  </si>
  <si>
    <t>Zysk z lat ubiegłych na koniec okresu</t>
  </si>
  <si>
    <t>5.4.</t>
  </si>
  <si>
    <t>Strata z lat ubiegłych na początek okresu</t>
  </si>
  <si>
    <t>5.5.</t>
  </si>
  <si>
    <t>Strata z lat ubiegłych na początek okresu, po korektach</t>
  </si>
  <si>
    <t xml:space="preserve">    - przeniesienia straty z lat ubiegłych do pokrycia</t>
  </si>
  <si>
    <t>5.6.</t>
  </si>
  <si>
    <t>Strata z lat ubiegłych na koniec okresu</t>
  </si>
  <si>
    <t>5.7.</t>
  </si>
  <si>
    <t>Zysk (strata) z lat ubiegłych na koniec okresu</t>
  </si>
  <si>
    <t>Wynik netto</t>
  </si>
  <si>
    <t xml:space="preserve"> a) zysk netto</t>
  </si>
  <si>
    <t xml:space="preserve"> b) strata netto</t>
  </si>
  <si>
    <t xml:space="preserve"> c) odpisy z zysku</t>
  </si>
  <si>
    <t>II.</t>
  </si>
  <si>
    <t>Kapitał (fundusz) własny na koniec okresu (BZ)</t>
  </si>
  <si>
    <t>III.</t>
  </si>
  <si>
    <t>Kapitał (fundusz) własny, po uwzględnieniu proponowanego podziału zysku_x000D_
(pokrycia straty)</t>
  </si>
  <si>
    <t>. . . . . . . . . . . . . . . . . . . . . . . . . . . . . . . . . . . . . . . . . . . . . . . . . . . . . . . . . . . . . . . . . . . . . . . . . . . . . . . . . .               . . . . . . . . . . . . . . . . . . . . . . . . . . . . . . . . . . . . . . . . . . . . . . . . . . . . . . . . . . . . . . . . . . . . . . . . . . . . . . . . . . _x000D_
(Data i podpis osoby, której powierzono prowadzenie ksiąg rachunkowych)                                                       (Data i podpis kierownika jednostki, a jeżeli jednostką kieruje organ_x000D_
                                                                                                                                                                                                                            wieloosobowy, wszystkich członków tego organu)</t>
  </si>
  <si>
    <t>Druk: Wydawnictwo Podatkowe GOFIN sp. z o.o., 66-400 Gorzów Wlkp., ul. Owocowa 8.</t>
  </si>
  <si>
    <t>Rok bieżący</t>
  </si>
  <si>
    <t>Rok poprzedni</t>
  </si>
  <si>
    <t>Wartość</t>
  </si>
  <si>
    <t>642-01</t>
  </si>
  <si>
    <t>Tabela 5a</t>
  </si>
  <si>
    <t>otrzymane nieodpłatnie niefinansowe rzeczowe aktywa trwałe</t>
  </si>
  <si>
    <t>majątek trwały sfinansowany otrzymanymi środkmi pieniężnymi</t>
  </si>
  <si>
    <t>847-846 bez 846-04</t>
  </si>
  <si>
    <t>zaliczki na realizację projektów</t>
  </si>
  <si>
    <t>PK amortyzacji "Wn"</t>
  </si>
  <si>
    <t>Rozliczenia międzyokresowe przychodów 2025 r.</t>
  </si>
  <si>
    <t>odsetki</t>
  </si>
  <si>
    <t>Okres bieżący</t>
  </si>
  <si>
    <t>Podstawa prawna (Obowiązkowa dla warości większych bądź równych 20 000,00 zł)</t>
  </si>
  <si>
    <t>łącznie</t>
  </si>
  <si>
    <t>z zysków kapitałowych (opcjonalne)</t>
  </si>
  <si>
    <t>z innych źródeł przychodów (opcjonalne)</t>
  </si>
  <si>
    <t>art.</t>
  </si>
  <si>
    <t>ust.</t>
  </si>
  <si>
    <t>pkt.</t>
  </si>
  <si>
    <t>lit.</t>
  </si>
  <si>
    <t>A.</t>
  </si>
  <si>
    <t>Zysk (starta) brutto za dany rok</t>
  </si>
  <si>
    <t>B.</t>
  </si>
  <si>
    <t>Przychody zwolnione z opodatkowania *</t>
  </si>
  <si>
    <t>Przychody z subwencji przeznaczone na cele statutowe Art.. 17. ust.1 pkt.4</t>
  </si>
  <si>
    <t>711-20,711-90</t>
  </si>
  <si>
    <t>Przychody dotyczące majątku otrzymanego nieodpłatnie Art.. 12 ust.4 pkt.14</t>
  </si>
  <si>
    <t>Przychody dotyczące realizacji projektów UE Art.. 17 ust.1 pkt.23</t>
  </si>
  <si>
    <r>
      <t>711-53,</t>
    </r>
    <r>
      <rPr>
        <b/>
        <sz val="14"/>
        <color rgb="FFFF0000"/>
        <rFont val="Arial"/>
        <family val="2"/>
        <charset val="238"/>
      </rPr>
      <t>711-59</t>
    </r>
  </si>
  <si>
    <t>C.</t>
  </si>
  <si>
    <t>Przychody niepodlegające opodatkowaniu w roku bieżącym</t>
  </si>
  <si>
    <t xml:space="preserve"> - odsetki statystyczne od lokat z 2025 r.</t>
  </si>
  <si>
    <t>D.</t>
  </si>
  <si>
    <t>Przychody podlegające opodatkowaniu w roku bieżącym, ujęte w księgach rachunkowych lat ubiegłych</t>
  </si>
  <si>
    <t>E.</t>
  </si>
  <si>
    <t>Koszty niestanowiące kosztów uzyskania przychodów *</t>
  </si>
  <si>
    <t>- naliczone lecz nie zapłacone w 2021 r. odsetki od korekty finansowej w ramach projektu</t>
  </si>
  <si>
    <t xml:space="preserve"> - odsetki za zwłokę z tytułu nieterminowych wpłat należności budżetowych i innych należności, do których stosuje się przepisy ordynacji podatkowej</t>
  </si>
  <si>
    <t>757-01-757-02</t>
  </si>
  <si>
    <t>- kara umowna</t>
  </si>
  <si>
    <t>769-02</t>
  </si>
  <si>
    <t xml:space="preserve"> - odpisy aktualizujące wartość należności</t>
  </si>
  <si>
    <t>26a</t>
  </si>
  <si>
    <t>- koszty reprezentacji</t>
  </si>
  <si>
    <t>429-041</t>
  </si>
  <si>
    <t>- wpłaty na PFRON</t>
  </si>
  <si>
    <t>464-130</t>
  </si>
  <si>
    <t>- składki na rzecz organizacji, do których przynależność nie jest obowiązkowa</t>
  </si>
  <si>
    <t>464-131</t>
  </si>
  <si>
    <t>- wydatki związane z eksploacją samochodów osobowych (w części 25% tych wydatków)</t>
  </si>
  <si>
    <t>429-069,429-070,411-020,427-035,411-021</t>
  </si>
  <si>
    <t>- wydatki i koszty bezpośrednio sfinansowane z dochodów (przychodów) o których mowa w art. 16 ust. 1 pkt 58</t>
  </si>
  <si>
    <t>Konto 711-53,711-59,711-20,711-59 (do wysokości poniesionych kosztów)</t>
  </si>
  <si>
    <t>- odpisy amortyzacyjne od wartości początkowej środków trwalych oraz wartości niematerialnych i prawnych nabytych nieodpłatnie</t>
  </si>
  <si>
    <t>F.</t>
  </si>
  <si>
    <t>Koszty nieuznawane za koszty uzyskania przychodów w bieżącym roku</t>
  </si>
  <si>
    <t>- rozliczenie kosztów remontu z lat ubiegłych</t>
  </si>
  <si>
    <t>G.</t>
  </si>
  <si>
    <t>Koszty uznawane za koszty uzyskania przychodów w roku bieżącym ujęte w księgach lat ubiegłych</t>
  </si>
  <si>
    <t>H.</t>
  </si>
  <si>
    <t>Strata z lat ubiegłych</t>
  </si>
  <si>
    <t>Inne zmiany podstawy opodatkowania</t>
  </si>
  <si>
    <t>J.</t>
  </si>
  <si>
    <t>Podstawa opodatkowania podatkiem dochodowym</t>
  </si>
  <si>
    <t>K.</t>
  </si>
  <si>
    <t>9.</t>
  </si>
  <si>
    <t>10.</t>
  </si>
  <si>
    <t>RACHUNEK PRZEPŁYWÓW PIENIĘŻNYCH</t>
  </si>
  <si>
    <t>(metoda pośrednia)</t>
  </si>
  <si>
    <t>Przepływy środków pieniężnych z działalności operacyjnej</t>
  </si>
  <si>
    <t>Korekty razem</t>
  </si>
  <si>
    <t>Zyski (straty) z tytułu różnic kursowych</t>
  </si>
  <si>
    <t>Odsetki i udziały w zyskach (dywidendy)</t>
  </si>
  <si>
    <t>Zysk (strata) z działalności inwestycyjnej</t>
  </si>
  <si>
    <t>Zmiana stanu rezerw</t>
  </si>
  <si>
    <t>Zmiana stanu zapasów</t>
  </si>
  <si>
    <t>Zmiana stanu należności</t>
  </si>
  <si>
    <t>Zmiana stanu zobowiązań krótkoterminowych, z wyjątkiem pożyczek i kredytów</t>
  </si>
  <si>
    <t>Zmiana stanu rozliczeń międzyokresowych</t>
  </si>
  <si>
    <t>Inne korekty</t>
  </si>
  <si>
    <t>Przepływy pieniężne netto z działalności operacyjnej (I+/-II)</t>
  </si>
  <si>
    <t>Przepływy środków pieniężnych z działalności inwestycyjnej</t>
  </si>
  <si>
    <t>Wpływy</t>
  </si>
  <si>
    <t>Zbycie wartości niematerialnych i prawnych oraz rzeczowych aktywów trwałych</t>
  </si>
  <si>
    <t>Zbycie inwestycji w nieruchomości oraz wartości niematerialne i prawne</t>
  </si>
  <si>
    <t>Z aktywów finansowych, w tym:</t>
  </si>
  <si>
    <t xml:space="preserve">    - zbycie aktywów finansowych</t>
  </si>
  <si>
    <t xml:space="preserve">    - dywidendy i udziały w zyskach</t>
  </si>
  <si>
    <t xml:space="preserve">    - spłata udzielonych pożyczek długoterminowych</t>
  </si>
  <si>
    <t xml:space="preserve">    - odsetki</t>
  </si>
  <si>
    <t xml:space="preserve">    - inne wpływy z aktywów finansowych</t>
  </si>
  <si>
    <t>Inne wpływy inwestycyjne</t>
  </si>
  <si>
    <t>Wydatki</t>
  </si>
  <si>
    <t>Nabycie wartości niematerialnych i prawnych oraz rzeczowych aktywów trwałych</t>
  </si>
  <si>
    <t>Inwestycje w nieruchomości oraz wartości niematerialne i prawne</t>
  </si>
  <si>
    <t>Na aktywa finansowe, w tym:</t>
  </si>
  <si>
    <t xml:space="preserve">    - nabycie aktywów finansowych</t>
  </si>
  <si>
    <t xml:space="preserve">    - udzielone pożyczki długoterminowe</t>
  </si>
  <si>
    <t>Inne wydatki inwestycyjne</t>
  </si>
  <si>
    <t>Przepływy pieniężne netto z działalności inwestycyjnej (I-II)</t>
  </si>
  <si>
    <t>Przepływy środków pieniężnych z działalności finansowej</t>
  </si>
  <si>
    <t>Wpływy netto z wydania udziałów (emisji akcji) i innych instrumentów kapitałowych _x000D_
oraz dopłat do kapitału</t>
  </si>
  <si>
    <t>Kredyty i pożyczki</t>
  </si>
  <si>
    <t>Emisja dłużnych papierów wartościowych</t>
  </si>
  <si>
    <t>Inne wpływy finansowe</t>
  </si>
  <si>
    <t>Nabycie udziałów (akcji) własnych</t>
  </si>
  <si>
    <t>Dywidendy i inne wypłaty na rzecz właścicieli</t>
  </si>
  <si>
    <t>Inne, niż wypłaty na rzecz właścicieli, wydatki z tytułu podziału zysku</t>
  </si>
  <si>
    <t>Spłaty kredytów i pożyczek</t>
  </si>
  <si>
    <t>Wykup dłużnych papierów wartościowych</t>
  </si>
  <si>
    <t>Z tytułu innych zobowiązań finansowych</t>
  </si>
  <si>
    <t>Płatności zobowiązań z tytułu umów leasingu finansowego</t>
  </si>
  <si>
    <t>Odsetki</t>
  </si>
  <si>
    <t>Inne wydatki finansowe</t>
  </si>
  <si>
    <t>Przepływy pieniężne netto z działalności finansowej (I-II)</t>
  </si>
  <si>
    <t>Przepływy pieniężne netto, razem (A.III+/-B.III+/-C.III)</t>
  </si>
  <si>
    <t>Bilansowa zmiana stanu środków pieniężnych, w tym:</t>
  </si>
  <si>
    <t xml:space="preserve">    - zmiana stanu środków pieniężnych z tytułu różnic kursowych</t>
  </si>
  <si>
    <t>Środki pieniężne na początek okresu</t>
  </si>
  <si>
    <t>Środki pieniężne na koniec okresu (F+/-D), w tym:</t>
  </si>
  <si>
    <t xml:space="preserve">    - o ograniczonej możliwości dysponowania</t>
  </si>
  <si>
    <t>Specyfikacja innych korekt w rachunku przepływów pieniężnych</t>
  </si>
  <si>
    <t>Opis pozycji</t>
  </si>
  <si>
    <t>Konto księgowe</t>
  </si>
  <si>
    <t>Numer dekretu</t>
  </si>
  <si>
    <t>Umorzenie środków trwałych nie ujęte w amortyzacji (finasnowane z funduszu badań własnych)</t>
  </si>
  <si>
    <t>802-06-26-0903-601-400-006</t>
  </si>
  <si>
    <t>AA/2025/0001</t>
  </si>
  <si>
    <t>AA/2025/0003</t>
  </si>
  <si>
    <t>AA/2025/0005</t>
  </si>
  <si>
    <t>AA/2025/0007</t>
  </si>
  <si>
    <t>AA/2025/0011</t>
  </si>
  <si>
    <t>AA/2025/0014</t>
  </si>
  <si>
    <t>AA/2025/0016</t>
  </si>
  <si>
    <t>802-06-26-0910-601-400-003</t>
  </si>
  <si>
    <t>AA/2025/0018</t>
  </si>
  <si>
    <t>AA/2025/0020</t>
  </si>
  <si>
    <t>802-06-26-0229-002-400-008</t>
  </si>
  <si>
    <t>AA/2025/0022</t>
  </si>
  <si>
    <t>AA/2025/0024</t>
  </si>
  <si>
    <t>AA/2025/0026</t>
  </si>
  <si>
    <t>802-06-26-0809-008-400-007</t>
  </si>
  <si>
    <t>802-06-26-0910-602-400-003</t>
  </si>
  <si>
    <t>rezerwy na zobowiązania Bilans Pasywa 2024</t>
  </si>
  <si>
    <t>rezerwy na zobowiązania Bilans Pasywa 2025</t>
  </si>
  <si>
    <t>Umorzenie środków trwałych nie ujęte w amortyzacji (finasnowane z funduszu badań własnych) Razem:</t>
  </si>
  <si>
    <t>Zapasy Aktywa B.I 2024</t>
  </si>
  <si>
    <t>MINUS</t>
  </si>
  <si>
    <t>Zapasy Aktywa B.I 2025</t>
  </si>
  <si>
    <t>Zmiana stanu należności B.II należności 2024</t>
  </si>
  <si>
    <t>minus</t>
  </si>
  <si>
    <t>Inwestycje zaniechane w roku 2025 Razem:</t>
  </si>
  <si>
    <t>Zmiana stanu należności B.II należności 2025</t>
  </si>
  <si>
    <t>plus</t>
  </si>
  <si>
    <t>odpis tytułem podziału zysku za rok ubiegły (Fundusz stypendialny)</t>
  </si>
  <si>
    <t>802-07</t>
  </si>
  <si>
    <t>PK/2025/0165</t>
  </si>
  <si>
    <t>Zmiana stanu zobowiązań krótkoterminowych B.III Pasywa 2024</t>
  </si>
  <si>
    <t>odpis tytułem podziału zysku za rok ubiegły (Fundusz Badań Własnych)</t>
  </si>
  <si>
    <t>802-08</t>
  </si>
  <si>
    <t>Zmiana stanu zobowiązań krótkoterminowych B.III Pasywa 2025</t>
  </si>
  <si>
    <t>odpis tytułem podziału zysku za rok ubiegły (Zakładowy Fundusz Świadczeń Socjalnych)</t>
  </si>
  <si>
    <t>853-13</t>
  </si>
  <si>
    <t>Zmiana stanu rozliczeń międzyokresowych Pasywa B.IV 2024</t>
  </si>
  <si>
    <t>odpis tytułem podziału zysku za rok ubiegły (Zakładowy Fundusz Nagród)</t>
  </si>
  <si>
    <t>855</t>
  </si>
  <si>
    <t>Zmiana stanu rozliczeń międzyokresowych Pasywa B.IV 2025</t>
  </si>
  <si>
    <t>odpis tytułem podziału zysku za rok ubiegły z wyjątkiem odpisu na fundusz rezerwowy- RZiS zysk netto minus 802-05 Razem:</t>
  </si>
  <si>
    <t>w</t>
  </si>
  <si>
    <t>Inne Korekty razem:</t>
  </si>
  <si>
    <t>zysk -strata netto 2024</t>
  </si>
  <si>
    <t>Fundusz rezerwowy 802-05</t>
  </si>
  <si>
    <t>A. Przepływy środków pieniężnych z działalności operacyjnej</t>
  </si>
  <si>
    <t>I. Zysk netto:</t>
  </si>
  <si>
    <t>II. Korekty razem:</t>
  </si>
  <si>
    <t>1. Amortyzacja</t>
  </si>
  <si>
    <t>2. Zyski (straty) z tytułu różnic kursowych</t>
  </si>
  <si>
    <t xml:space="preserve">3. Odsetki udziały w zyskach </t>
  </si>
  <si>
    <t>Odsetki od lokat powyżej 3 miesięcy bez statystycznych z kont 133- ze znakiem "-"</t>
  </si>
  <si>
    <t>4. Zysk (strata) z działalności inwestycyjnej</t>
  </si>
  <si>
    <t>Zysk (-) lub strata (+) ze sprzedaży środków trwałych</t>
  </si>
  <si>
    <t>5. Zmiana stanu rezerw</t>
  </si>
  <si>
    <t>6. Zmiana stanu zapasów</t>
  </si>
  <si>
    <t>wzrost (-), spadek (+)</t>
  </si>
  <si>
    <t>7. Zmiana stanu należności</t>
  </si>
  <si>
    <t>8. Zmiana stanu zobowiązań krótkoterminowych z wyjątkiem kredytów i pożyczek</t>
  </si>
  <si>
    <t>Pasywa B.III</t>
  </si>
  <si>
    <t>9. Zmiana stanu rozliczeń międzyokresowych</t>
  </si>
  <si>
    <t>Aktywa: wzrost (-), spadek (+)</t>
  </si>
  <si>
    <t>Pasywa wzrost (+), spadek (-)</t>
  </si>
  <si>
    <t>10. Inne korekty, w tym:</t>
  </si>
  <si>
    <t>III. Przepływy pieniężne z działalnosci operacyjnej (I+II)</t>
  </si>
  <si>
    <t>B. Przepływy środków pienieżnych z dzialanosci inwestycyjnej</t>
  </si>
  <si>
    <t>I. Wpływy:</t>
  </si>
  <si>
    <t>1 Zbycie wnip i aktywów rzeczowych trwałych</t>
  </si>
  <si>
    <t>2. Zbycie inwestycji w wnip i nierzeczowe aktywa trwałe</t>
  </si>
  <si>
    <t>3. Z aktywów finansowych, w tym:</t>
  </si>
  <si>
    <t>b) w pozostałych jednostkach, w tym:</t>
  </si>
  <si>
    <t>4. Inne wpływy inwestycyjne</t>
  </si>
  <si>
    <t>(zmiana stanu innych krótkoterminowych aktywów finansowych-jeśli spadek)</t>
  </si>
  <si>
    <t>II. Wydatki:</t>
  </si>
  <si>
    <t>1. Nabycie wnip i aktywów trwałych</t>
  </si>
  <si>
    <t>wydatki na zakup (konto 410-005+konta 010,020,083 dekrety ZI,ZJ,DN,ZJPB,ZJPN)</t>
  </si>
  <si>
    <t>niezapłacone f-ry dotyczące inwestycji (konto 200-03)</t>
  </si>
  <si>
    <t>amortyzacja z kont zespołu 4</t>
  </si>
  <si>
    <t>zmiana stanu środków trwałych i wnip z bilansu</t>
  </si>
  <si>
    <t>amortyzacja z 802-06</t>
  </si>
  <si>
    <t>2. Inwestycje w nieruchomości oraz wnip</t>
  </si>
  <si>
    <t>3. Na aktywa finansowe</t>
  </si>
  <si>
    <t>4. Inne wydatki inwestycyjne</t>
  </si>
  <si>
    <t>(zmiana stanu innych krótkoterminowych aktywów finansowych-jeśli wzrost)</t>
  </si>
  <si>
    <t>III. Przepływy pieniężne z działalności inwestycyjnej (I-II)</t>
  </si>
  <si>
    <t>C. Przepływy środków pieniężnych z działalności finansowej:</t>
  </si>
  <si>
    <t>1. Nabycie udziałów własnych</t>
  </si>
  <si>
    <t>2. Dywidendy i inne wypłaty na rzecz właścicieli</t>
  </si>
  <si>
    <t>3. Inne niż na rzecz właścicieli wydatki z tytułu podziału zysku</t>
  </si>
  <si>
    <t>zysk z 2019 r pomniejszony o odpis na fundusz rezerwowy</t>
  </si>
  <si>
    <t>4. Inne wydatki finansowe(zmiana stanu zobowiązań długoterminowych (Pasywa B.II.2.d))</t>
  </si>
  <si>
    <t>zabezpieczenie wykonania umowy</t>
  </si>
  <si>
    <t>III. Przepływy pieniężne netto z działalności finansowej (I-II)</t>
  </si>
  <si>
    <t>D. Przepływy pieniężne netto razem (A.III+B.III+C.III)</t>
  </si>
  <si>
    <t>Bilansowa zmiana stanu środków pieniężnych</t>
  </si>
  <si>
    <t>Środki pieniężne na koniec okresu</t>
  </si>
  <si>
    <t>Sękocin Stary, 8 czerwca 2026 r.</t>
  </si>
  <si>
    <t>Dekret</t>
  </si>
  <si>
    <t>Data Dekr.</t>
  </si>
  <si>
    <t>Data Dok.</t>
  </si>
  <si>
    <t>Identyf. Pozycji</t>
  </si>
  <si>
    <t>Opis  Pozycji</t>
  </si>
  <si>
    <t>Kwota Wn</t>
  </si>
  <si>
    <t>Kwota Ma</t>
  </si>
  <si>
    <t>Wal</t>
  </si>
  <si>
    <t>Opis Dekretu</t>
  </si>
  <si>
    <t>Identyf. Dekretu</t>
  </si>
  <si>
    <t>Konto Przeciwstawne</t>
  </si>
  <si>
    <t>204-03-00191</t>
  </si>
  <si>
    <t>BO/2025/0001</t>
  </si>
  <si>
    <t>BO - pozycja</t>
  </si>
  <si>
    <t>PLN</t>
  </si>
  <si>
    <t>204-03-02715</t>
  </si>
  <si>
    <t>PK/2025/0040</t>
  </si>
  <si>
    <t>UMOWA NR 1859/2023/WN50/NE-ZS/D ROZLICZENIE WNIOSKU NR 4 W RAMACH KONSORCJUM</t>
  </si>
  <si>
    <t>204-02-00144</t>
  </si>
  <si>
    <t>204-03-00335</t>
  </si>
  <si>
    <t>WB/2025/0271</t>
  </si>
  <si>
    <t>REFUNDACJA WNIOSKU O PLATNOSC NR 2PL-SK DRAPIEZNE POGRANICZE</t>
  </si>
  <si>
    <t>WB/2025/02771 REFUNDACJA WNIOSKU O PLATNOSC NR 2PL-SK DRAPIEZNE POGRANICZECENTRUM KOORDYNACJI PROJEKTOW SRODOWISKOWYCHUL. KOLEJOWA 5/7</t>
  </si>
  <si>
    <t>H023/2025/00001  INTERREG POLSKA-SŁOWACJA</t>
  </si>
  <si>
    <t>H023/2025/00001</t>
  </si>
  <si>
    <t>131-00-023</t>
  </si>
  <si>
    <t>PK/2025/0139</t>
  </si>
  <si>
    <t>RÓŻNICE KURSOWE DO ŚRODKÓW Z WNIOSKU NR 2, UMOWA PLSK.01.02-IP.01-0002/23</t>
  </si>
  <si>
    <t>RÓŻNICE KURSOWE DO ŚRODKÓW Z WNIOSKU NR 2 ZA OKRES 01.10.2024-31.12.2024, UMOWA PLSK.01.02-IP.01-0002/23</t>
  </si>
  <si>
    <t>WN/2025/0011</t>
  </si>
  <si>
    <t>INSTYTUT BADAWCZY LESNICTWA FIN PROJEKTU UMO-2021/43/B/NZ9/00991 KAJT O CH II TRANSZA 2025 200/5 43591 KAJT O CH II TRANSZA 2025 200/5 43591</t>
  </si>
  <si>
    <t>WN/2025/00015 INSTYTUT BADAWCZY LESNICTWA FIN PROJEKTU UMO-2021/43/B/NZ9/00991 KAJT O CH II TRANSZA 2025 200/5 43591INSTYTUT SYSTEMATYKI I EWOLUCJI ZWIERZAT POLSKIEJ AKADEMII NAUK</t>
  </si>
  <si>
    <t>H010/2025/00011  FINANSOWANIE  NCN</t>
  </si>
  <si>
    <t>H010/2025/00011</t>
  </si>
  <si>
    <t>204-03-02325</t>
  </si>
  <si>
    <t>WN/2025/0003</t>
  </si>
  <si>
    <t>PRZELEW SRODKOW DLAPARTNERA ZGODNIE Z UMOWA NR UMO-2022/47/D/HS3/029 4 73/029 4 7</t>
  </si>
  <si>
    <t>WN/2025/00003 PRZELEW SRODKOW DLA PARTNERA ZGODNIE Z UMOWA NR UMO-2022/47/D/HS33/029 4 7INSTYTUTGEOGRAFII I PRZESTRZENNEGOZAGOSPODAROWANIA PAN</t>
  </si>
  <si>
    <t>H010/2025/00003  FINANSOWANIE NCN</t>
  </si>
  <si>
    <t>H010/2025/00003</t>
  </si>
  <si>
    <t>WB/2025/0913</t>
  </si>
  <si>
    <t>REFUNDACJA WYDATKOWWOP NR 1 PROJEKT LTEL</t>
  </si>
  <si>
    <t>WB/2025/16311 REFUNDACJA WYDATKOW WOP NR 1 PROJEKT LTELCENTRUM KOORDYNACJI PROJEKTOW SRODOWISKOWYCH</t>
  </si>
  <si>
    <t>H026/2025/00001  FENX.01.05-IW-0052/24</t>
  </si>
  <si>
    <t>H026/2025/00001</t>
  </si>
  <si>
    <t>131-00-026</t>
  </si>
  <si>
    <t>WN/2025/0009</t>
  </si>
  <si>
    <t>PRZELEW II TRANSZY DLA PARTNERA  UMOWA NR  UMO-2022/47/D/HS3/0294747</t>
  </si>
  <si>
    <t>WN/2025/00013 PRZELEW II TRANSZY DLA PARTNERA  UMOWA NR  UMO-2022/47/D/HS3/029447INSTYTUT GEOGRAFII I PRZESTRZENNEGOZAGOSPODAROWANIA PAN</t>
  </si>
  <si>
    <t>H010/2025/00009  FINANSOWANIE NCN</t>
  </si>
  <si>
    <t>H010/2025/00009</t>
  </si>
  <si>
    <t>204-03-01083</t>
  </si>
  <si>
    <t>WN/2025/0007</t>
  </si>
  <si>
    <t>PROJEKT  NATALIA KORCZ-ZAKŁAD GEOMATYKI</t>
  </si>
  <si>
    <t>WN/2025/00010 UMOWA NR.; UMO-2024/53/B/NZ9/02835/BO/45113011500012124314200002/</t>
  </si>
  <si>
    <t>H010/2025/00007  FINANSOWANIE NCN</t>
  </si>
  <si>
    <t>H010/2025/00007</t>
  </si>
  <si>
    <t>WN/2025/0005</t>
  </si>
  <si>
    <t>UMOWA NR.; UMO-2021/43/I/HS4/01451</t>
  </si>
  <si>
    <t>WN/2025/00008 UMOWA NR.; UMO-2021/43/I/HS4/01451NARODOWE CENTRUM NAUKIUL. UL.TWARDOWSKIEGO16 30-312 KRAK</t>
  </si>
  <si>
    <t>H010/2025/00005  FINANSOWANIE NCN</t>
  </si>
  <si>
    <t>H010/2025/00005</t>
  </si>
  <si>
    <t>WB/2025/0670</t>
  </si>
  <si>
    <t>REFUNDACJA WYDATKOWWOP NR 04 INTERREG DRAPIEZNIKI</t>
  </si>
  <si>
    <t>WB/2025/07324 REFUNDACJA WYDATKOW WOP NR 04 INTERREG DRAPIEZNIKICENTRUM KOORDYNACJI PROJEKTOW SRODOWISKOWYCHUL. KOLEJOWA 5/7</t>
  </si>
  <si>
    <t>H023/2025/00002  INTERREG POLSKA SŁOWACJA</t>
  </si>
  <si>
    <t>H023/2025/00002</t>
  </si>
  <si>
    <t>204-03-00144</t>
  </si>
  <si>
    <t>204-03-00051</t>
  </si>
  <si>
    <t>WN/2025/0001</t>
  </si>
  <si>
    <t>ZW. NIEWYK.SRO.UMO-2021/41/B/NZ9/01397</t>
  </si>
  <si>
    <t>WN/2025/00001 ZW. NIEWYK.SRO.UMO-2021/41/B/NZ9/01397UNIWERSYTET PRZYRODNICZY WE WROCLAWIU</t>
  </si>
  <si>
    <t>H010/2025/00001  FINANSOWANIE NCN</t>
  </si>
  <si>
    <t>H010/2025/00001</t>
  </si>
  <si>
    <t>PK/2025/0271</t>
  </si>
  <si>
    <t>RÓŻNICE KURSOWE DO ŚRODKÓW Z WNIOSKU NR 4; UMOWA PLSK.01.02-IP.01-0002/23</t>
  </si>
  <si>
    <t>RÓŻNICE KURSOWE DO ŚRODKÓW Z WNIOSKU NR 4 ZA OKRES 01.03.2025-30.06.2025; UMOWA NR PLSK.01.02-IP.01-0002/23</t>
  </si>
  <si>
    <t>UMOWA NR.; UMO-2024/53/B/NZ9/02835</t>
  </si>
  <si>
    <t>WN/2025/00004 UMOWA NR.; UMO-2024/53/B/NZ9/02835NARODOWE CENTRUM NAUKIUL. UL.TWARDOWSKIEGO16 30-312 KRAK</t>
  </si>
  <si>
    <t>204-03-02023</t>
  </si>
  <si>
    <t>PK/2025/0220</t>
  </si>
  <si>
    <t>ROZLICZENIE SPRZEDAŻY Z PARTNEREM UMOWA UMO-2021/43/I/HS4/01451</t>
  </si>
  <si>
    <t>RAPORT ROCZNY ZA 2024 PROJEKT NCN 2021/43/I/HS4/01451</t>
  </si>
  <si>
    <t>204-03-00059</t>
  </si>
  <si>
    <t>WN/2025/0006</t>
  </si>
  <si>
    <t>DEC-2024/53/B/NZ8/03098 - I TRANSZA2025 R.</t>
  </si>
  <si>
    <t>WN/2025/00009 DEC-2024/53/B/NZ8/03098 - I TRANSZA2025 R.INSTYTUT DENDROLOGII POLSKIEJ AKADEMII NAUK W KORNIKU</t>
  </si>
  <si>
    <t>H010/2025/00006  FINANSOWANIE  NCN</t>
  </si>
  <si>
    <t>H010/2025/00006</t>
  </si>
  <si>
    <t>WN/2025/0010</t>
  </si>
  <si>
    <t>DEC-2024/53/B/NZ8/03098, II TRANSZA2025 R.</t>
  </si>
  <si>
    <t>WN/2025/00014 DEC-2024/53/B/NZ8/03098, II TRANSZA2025 R.INSTYTUT DENDROLOGII POLSKIEJ AKADEMII NAUK W KORNIKU</t>
  </si>
  <si>
    <t>H010/2025/00010  FINANSOWANIE NCN</t>
  </si>
  <si>
    <t>H010/2025/00010</t>
  </si>
  <si>
    <t>I BADAWCZY LESNICTWA FIN PROJEKTU UMO-2021/43/B/NZ9/00991 KAJTOCH 200 / 13 42441H 200 / 13 42441</t>
  </si>
  <si>
    <t>WN/2025/00005 I BADAWCZY LESNICTWA FIN PROJEKTU UMO-2021/43/B/NZ9/00991 KAJTOCHH 200 / 13 42441INSTYTUT SYSTEMATYKI I EWOLUCJI ZWIERZAT POLSKIEJ AKADEMII NAUK</t>
  </si>
  <si>
    <t>PK/2025/0137</t>
  </si>
  <si>
    <t>SPRZEDAŻ UMOWA NR PLSK.01.02-IP.01-0002/23</t>
  </si>
  <si>
    <t>WNIOSEK NR 2 ZA OKRES 01.10.2024-31.12.2024 UMOWA NR PLSK.01.02-IP.01-0002/23</t>
  </si>
  <si>
    <t>WN/2025/0008</t>
  </si>
  <si>
    <t>UMOWA- UMO 2024/53/B/NZ9/02835,    ZALICZKA NR 2/BN/UNIWERSYTET PRZYRODNICZY UL. AKADEMICKA 13 20-950 LUBLINPRZYRODNICZY UL. AKADEMICKA 13 2</t>
  </si>
  <si>
    <t>WN/2025/00012 UMOWA- UMO 2024/53/B/NZ9/02835,    ZALICZKA NR 2/BN/UNIWERSYTET PPRZYRODNICZY UL. AKADEMICKA 13 20-950 LUBLINUNIWERSYTET PRZYRODNICZY UL. AKADEMICKA 13 20-950 LUBLIN/BI/64124054971111001043309442</t>
  </si>
  <si>
    <t>H010/2025/00008  FINANSOWANIE NCN</t>
  </si>
  <si>
    <t>H010/2025/00008</t>
  </si>
  <si>
    <t>UMOWA- UMO 2024/53/B/NZ9/02835,    ZALICZKA NR 2/BN/UNIWERSYTET JANA KOCHANOWSKIEGO UL. ZEROMSKIEGO 5 25-369 KIELCEJANA KOCHANOWSKIEGO UL. Z</t>
  </si>
  <si>
    <t>WN/2025/00011 UMOWA- UMO 2024/53/B/NZ9/02835,    ZALICZKA NR 2/BN/UNIWERSYTET JJANA KOCHANOWSKIEGO UL. ZEROMSKIEGO 5 25-369 KIELCEUNIWERSYTET JANA KOCHANOWSKIEGO UL. ZEROMSKIEGO 5 25-369 KIELCE/BI/15116022020000000647974114</t>
  </si>
  <si>
    <t>WN/2025/0004</t>
  </si>
  <si>
    <t>UMOWA UMO-2024/53/B/NZ9/02835       ZALICZKA NR 1/BN/UNIWERSYTET JANA KOCHANOWSKIEGO UL. ZEROMSKIEGO 5 25-369 KIELCE JANA KOCHANOWSKIEGO UL.</t>
  </si>
  <si>
    <t>WN/2025/00007 UMOWA UMO-2024/53/B/NZ9/02835       ZALICZKA NR 1/BN/UNIWERSYTET JANA KOCHANOWSKIEGO UL. ZEROMSKIEGO 5 25-369 KIELCEUNIWERSYTET JANA KOCHANOWSKIEGO UL. ZEROMSKIEGO 5 25-369 KIELCE/BI/15116022020000000647974114</t>
  </si>
  <si>
    <t>H010/2025/00004  FINANSOWANIE NCN</t>
  </si>
  <si>
    <t>H010/2025/00004</t>
  </si>
  <si>
    <t>UMOWA UMO-2024/53/B/NZ9/02835       ZALICZKA NR 1/BN/UNIWERSYTET PRZYRODNICZY W LUBLINIE UL. AKADEMICKA 13 20-950 LUBLIN PRZYRODNICZY W LUBL</t>
  </si>
  <si>
    <t>WN/2025/00006 UMOWA UMO-2024/53/B/NZ9/02835       ZALICZKA NR 1/BN/UNIWERSYTET PRZYRODNICZY W LUBLINIE UL. AKADEMICKA 13 20-950 LUBLINUNIWERSYTET PRZYRODNICZY W LUBLINIE UL. AKADEMICKA 13 20-950 LUBLIN/BI/64124054971111001043309442</t>
  </si>
  <si>
    <t>PK/2025/0221</t>
  </si>
  <si>
    <t>SPRZEDAŻ UMOWA UMO-2021/43/B/NZ9/00991</t>
  </si>
  <si>
    <t>RAPORT ROCZNY ZA 2024 PROJEKT NCN 2021/43/B/NZ9/00991</t>
  </si>
  <si>
    <t>711-52-0976-003-06-00191</t>
  </si>
  <si>
    <t>WB/2025/0183</t>
  </si>
  <si>
    <t>REFUNDACJA KOSZTOW PONIESIONYCH Z  WNIOSKU NR 4/1859/2023/WN50/NE-ZS/D/BN/FUNDACJA KONST. EKOLOGII ECOPROBONO UL. WLOKIENNICZA 7A LOK. 14U 1</t>
  </si>
  <si>
    <t>WB/2025/01967 REFUNDACJA KOSZTOW PONIESIONYCH Z  WNIOSKU NR 4/1859/2023/WN50/NEE-ZS/D/BN/FUNDACJA KONST. EKOLOGII ECOPROBONO UL. WLOKIENNICZA 7A LOK. 14U 15-464 BIALYSTOKFUNDACJA KONST. EKOLOGII ECOPROBONO UL. WLOKIENNICZA 7A LOK. 14U 15-464 BIALYSTOK/BI/</t>
  </si>
  <si>
    <t>H401/2025/00058  RACHUNEK PODSTAWOWY</t>
  </si>
  <si>
    <t>H401/2025/00058</t>
  </si>
  <si>
    <t>131-00-401</t>
  </si>
  <si>
    <t>WN/2025/0002</t>
  </si>
  <si>
    <t>ZWROT SRODKOW NIEWYKORZYSTANYCH W   RAMACH UMOWY UMO-2021/41/B/NZ9/01397/BN/NARODOWE CENTRUM NAUKI UL. TWARDOWSKIEGO16 30-312 KRAKOWZ9/01397</t>
  </si>
  <si>
    <t>WN/2025/00002 ZWROT SRODKOW NIEWYKORZYSTANYCH W   RAMACH UMOWY UMO-2021/41/B/NZZ9/01397/BN/NARODOWE CENTRUM NAUKI UL. TWARDOWSKIEGO16 30-312 KRAKOWNARODOWE CENTRUM NAUKI UL. TWARDOWSKIEGO16 30-312 KRAKOW/BI/88113011500012124314200004</t>
  </si>
  <si>
    <t>H010/2025/00002  FINANSOWANIE NCN</t>
  </si>
  <si>
    <t>H010/2025/00002</t>
  </si>
  <si>
    <t>PK/2025/0222</t>
  </si>
  <si>
    <t>SPRZEDAŻ UMOWA UMO-2022/47/D/HS3/02947</t>
  </si>
  <si>
    <t>RAPORT ROCZNY ZA 2024 PROJEKT NCN 2022/47/D/HS3/02947</t>
  </si>
  <si>
    <t>PK/2025/0270</t>
  </si>
  <si>
    <t>WNIOSEK NR 4 ZA OKRES 01.03.2025-30.06.2025 UMOWA NR PLSK.01.02-IP.01-0002/23</t>
  </si>
  <si>
    <t>PK/2025/0219</t>
  </si>
  <si>
    <t>SPRZEDAŻ UMOWA UMO-2021/43/I/HS4/01451</t>
  </si>
  <si>
    <t>711-52-0975-015-06-01083</t>
  </si>
  <si>
    <t>Suma zaznaczonych:</t>
  </si>
  <si>
    <t>Persaldo zaznaczonych:</t>
  </si>
  <si>
    <t>Persaldo:</t>
  </si>
  <si>
    <t>845-04</t>
  </si>
  <si>
    <t>845-05</t>
  </si>
  <si>
    <t>845-44</t>
  </si>
  <si>
    <t>845-51</t>
  </si>
  <si>
    <t>845-55</t>
  </si>
  <si>
    <t>845-56</t>
  </si>
  <si>
    <t xml:space="preserve">2024 rok </t>
  </si>
  <si>
    <t>przyjęcie aparatury</t>
  </si>
  <si>
    <t>przyjęcie ze  środków trwałych w budowie</t>
  </si>
  <si>
    <t>Sękocin Stary,  12 czerwca 2026 r.</t>
  </si>
  <si>
    <t>przyjęcie z aparatury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</si>
</sst>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z_ł_-;\-* #,##0.00\ _z_ł_-;_-* &quot;-&quot;??\ _z_ł_-;_-@_-"/>
    <numFmt numFmtId="165" formatCode="#,##0.00\ &quot;zł&quot;"/>
    <numFmt numFmtId="166" formatCode="#,##0.00_ ;\-#,##0.00\ "/>
    <numFmt numFmtId="167" formatCode="###,###,###,###.00#;[Red]\(###,###,###,###.00#\)"/>
    <numFmt numFmtId="168" formatCode="#,##0.00;[Red]#,##0.00"/>
    <numFmt numFmtId="169" formatCode="yyyy\-mm\-dd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Tahoma"/>
      <family val="2"/>
      <charset val="238"/>
    </font>
    <font>
      <sz val="14"/>
      <name val="Tahoma"/>
      <family val="2"/>
    </font>
    <font>
      <b/>
      <i/>
      <sz val="10"/>
      <color indexed="17"/>
      <name val="Tahoma"/>
      <family val="2"/>
      <charset val="238"/>
    </font>
    <font>
      <sz val="10"/>
      <name val="Arial CE"/>
      <charset val="238"/>
    </font>
    <font>
      <b/>
      <sz val="8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8"/>
      <name val="Tahoma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9"/>
      <name val="Tahoma"/>
      <family val="2"/>
      <charset val="238"/>
    </font>
    <font>
      <b/>
      <sz val="8"/>
      <name val="Tahoma"/>
      <family val="2"/>
      <charset val="238"/>
    </font>
    <font>
      <b/>
      <i/>
      <sz val="10"/>
      <color indexed="17"/>
      <name val="Tahoma"/>
      <family val="2"/>
    </font>
    <font>
      <i/>
      <sz val="10"/>
      <color indexed="17"/>
      <name val="Arial"/>
      <family val="2"/>
      <charset val="238"/>
    </font>
    <font>
      <sz val="10"/>
      <color indexed="17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17"/>
      <name val="Tahoma"/>
      <family val="2"/>
      <charset val="238"/>
    </font>
    <font>
      <sz val="10"/>
      <name val="Tahoma"/>
      <family val="2"/>
    </font>
    <font>
      <b/>
      <vertAlign val="superscript"/>
      <sz val="10"/>
      <color indexed="17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Tahoma"/>
      <family val="2"/>
    </font>
    <font>
      <b/>
      <sz val="11"/>
      <color rgb="FF000000"/>
      <name val="Calibri"/>
      <family val="2"/>
      <charset val="238"/>
    </font>
    <font>
      <sz val="10"/>
      <color theme="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9" tint="-0.499984740745262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6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b/>
      <sz val="16"/>
      <name val="Arial"/>
      <family val="2"/>
      <charset val="238"/>
    </font>
    <font>
      <sz val="16"/>
      <color theme="0"/>
      <name val="Arial"/>
      <family val="2"/>
      <charset val="238"/>
    </font>
    <font>
      <sz val="8"/>
      <color indexed="64"/>
      <name val="Arial"/>
      <family val="2"/>
      <charset val="1"/>
    </font>
    <font>
      <b/>
      <sz val="12"/>
      <color indexed="64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238"/>
    </font>
    <font>
      <b/>
      <i/>
      <sz val="8"/>
      <color rgb="FF00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BABABA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164" fontId="9" fillId="0" borderId="0" applyFont="0" applyFill="0" applyBorder="0" applyAlignment="0" applyProtection="0"/>
    <xf numFmtId="0" fontId="19" fillId="0" borderId="0"/>
    <xf numFmtId="0" fontId="8" fillId="0" borderId="0"/>
    <xf numFmtId="0" fontId="7" fillId="0" borderId="0"/>
    <xf numFmtId="164" fontId="7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66">
    <xf numFmtId="0" fontId="0" fillId="0" borderId="0" xfId="0"/>
    <xf numFmtId="4" fontId="0" fillId="0" borderId="0" xfId="0" applyNumberFormat="1"/>
    <xf numFmtId="0" fontId="11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left"/>
    </xf>
    <xf numFmtId="0" fontId="16" fillId="7" borderId="2" xfId="0" applyFont="1" applyFill="1" applyBorder="1" applyAlignment="1">
      <alignment horizontal="left"/>
    </xf>
    <xf numFmtId="0" fontId="18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16" fillId="7" borderId="3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/>
    </xf>
    <xf numFmtId="0" fontId="16" fillId="7" borderId="3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left" vertical="center" wrapText="1"/>
    </xf>
    <xf numFmtId="0" fontId="15" fillId="7" borderId="3" xfId="0" applyFont="1" applyFill="1" applyBorder="1" applyAlignment="1">
      <alignment horizontal="left" vertical="center"/>
    </xf>
    <xf numFmtId="0" fontId="16" fillId="7" borderId="9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left" vertical="center"/>
    </xf>
    <xf numFmtId="0" fontId="16" fillId="6" borderId="12" xfId="0" applyFont="1" applyFill="1" applyBorder="1" applyAlignment="1">
      <alignment horizontal="left" vertical="center" wrapText="1"/>
    </xf>
    <xf numFmtId="0" fontId="16" fillId="7" borderId="11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left" vertical="center" wrapText="1"/>
    </xf>
    <xf numFmtId="0" fontId="15" fillId="5" borderId="11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left" vertical="center"/>
    </xf>
    <xf numFmtId="0" fontId="16" fillId="7" borderId="12" xfId="0" applyFont="1" applyFill="1" applyBorder="1" applyAlignment="1">
      <alignment horizontal="left" vertical="center"/>
    </xf>
    <xf numFmtId="0" fontId="12" fillId="6" borderId="13" xfId="0" applyFont="1" applyFill="1" applyBorder="1" applyAlignment="1">
      <alignment horizontal="center" wrapText="1"/>
    </xf>
    <xf numFmtId="4" fontId="16" fillId="6" borderId="14" xfId="0" applyNumberFormat="1" applyFont="1" applyFill="1" applyBorder="1" applyAlignment="1">
      <alignment horizontal="right" vertical="center"/>
    </xf>
    <xf numFmtId="4" fontId="16" fillId="7" borderId="2" xfId="0" applyNumberFormat="1" applyFont="1" applyFill="1" applyBorder="1" applyAlignment="1">
      <alignment horizontal="right" vertical="center"/>
    </xf>
    <xf numFmtId="4" fontId="15" fillId="5" borderId="2" xfId="0" applyNumberFormat="1" applyFont="1" applyFill="1" applyBorder="1" applyAlignment="1">
      <alignment horizontal="right" vertical="center"/>
    </xf>
    <xf numFmtId="4" fontId="16" fillId="7" borderId="14" xfId="0" applyNumberFormat="1" applyFont="1" applyFill="1" applyBorder="1" applyAlignment="1">
      <alignment horizontal="right" vertical="center"/>
    </xf>
    <xf numFmtId="4" fontId="12" fillId="6" borderId="14" xfId="0" applyNumberFormat="1" applyFont="1" applyFill="1" applyBorder="1"/>
    <xf numFmtId="4" fontId="15" fillId="5" borderId="14" xfId="0" applyNumberFormat="1" applyFont="1" applyFill="1" applyBorder="1" applyAlignment="1">
      <alignment horizontal="right" vertical="center"/>
    </xf>
    <xf numFmtId="4" fontId="16" fillId="6" borderId="2" xfId="0" applyNumberFormat="1" applyFont="1" applyFill="1" applyBorder="1" applyAlignment="1">
      <alignment horizontal="right"/>
    </xf>
    <xf numFmtId="4" fontId="15" fillId="5" borderId="2" xfId="0" applyNumberFormat="1" applyFont="1" applyFill="1" applyBorder="1" applyAlignment="1">
      <alignment horizontal="right"/>
    </xf>
    <xf numFmtId="4" fontId="16" fillId="7" borderId="2" xfId="0" applyNumberFormat="1" applyFont="1" applyFill="1" applyBorder="1" applyAlignment="1">
      <alignment horizontal="right"/>
    </xf>
    <xf numFmtId="0" fontId="16" fillId="7" borderId="2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left" wrapText="1"/>
    </xf>
    <xf numFmtId="0" fontId="20" fillId="0" borderId="0" xfId="2" applyFont="1" applyAlignment="1">
      <alignment wrapText="1"/>
    </xf>
    <xf numFmtId="0" fontId="19" fillId="0" borderId="0" xfId="2"/>
    <xf numFmtId="0" fontId="20" fillId="0" borderId="0" xfId="2" applyFont="1"/>
    <xf numFmtId="0" fontId="21" fillId="0" borderId="0" xfId="2" applyFont="1" applyAlignment="1">
      <alignment horizontal="right"/>
    </xf>
    <xf numFmtId="0" fontId="24" fillId="2" borderId="2" xfId="2" applyFont="1" applyFill="1" applyBorder="1" applyAlignment="1">
      <alignment horizontal="center" vertical="center" wrapText="1"/>
    </xf>
    <xf numFmtId="0" fontId="25" fillId="2" borderId="2" xfId="2" applyFont="1" applyFill="1" applyBorder="1" applyAlignment="1">
      <alignment horizontal="center" vertical="center" wrapText="1"/>
    </xf>
    <xf numFmtId="49" fontId="25" fillId="2" borderId="2" xfId="2" applyNumberFormat="1" applyFont="1" applyFill="1" applyBorder="1" applyAlignment="1">
      <alignment horizontal="center" vertical="center" wrapText="1"/>
    </xf>
    <xf numFmtId="0" fontId="25" fillId="0" borderId="2" xfId="2" applyFont="1" applyBorder="1" applyAlignment="1">
      <alignment horizontal="left" vertical="center" wrapText="1"/>
    </xf>
    <xf numFmtId="164" fontId="25" fillId="0" borderId="2" xfId="1" applyFont="1" applyBorder="1"/>
    <xf numFmtId="164" fontId="26" fillId="0" borderId="2" xfId="1" applyFont="1" applyBorder="1"/>
    <xf numFmtId="0" fontId="23" fillId="0" borderId="2" xfId="2" applyFont="1" applyBorder="1" applyAlignment="1">
      <alignment horizontal="right" vertical="center" wrapText="1"/>
    </xf>
    <xf numFmtId="164" fontId="23" fillId="0" borderId="2" xfId="1" applyFont="1" applyBorder="1"/>
    <xf numFmtId="0" fontId="23" fillId="0" borderId="0" xfId="2" applyFont="1" applyAlignment="1">
      <alignment horizontal="right" vertical="center" wrapText="1"/>
    </xf>
    <xf numFmtId="4" fontId="25" fillId="0" borderId="0" xfId="2" applyNumberFormat="1" applyFont="1"/>
    <xf numFmtId="0" fontId="25" fillId="2" borderId="2" xfId="2" applyFont="1" applyFill="1" applyBorder="1" applyAlignment="1">
      <alignment horizontal="center"/>
    </xf>
    <xf numFmtId="49" fontId="25" fillId="2" borderId="2" xfId="2" applyNumberFormat="1" applyFont="1" applyFill="1" applyBorder="1" applyAlignment="1">
      <alignment horizontal="center" wrapText="1"/>
    </xf>
    <xf numFmtId="0" fontId="24" fillId="2" borderId="2" xfId="2" applyFont="1" applyFill="1" applyBorder="1" applyAlignment="1">
      <alignment horizontal="center" wrapText="1"/>
    </xf>
    <xf numFmtId="0" fontId="23" fillId="0" borderId="2" xfId="2" applyFont="1" applyBorder="1" applyAlignment="1">
      <alignment horizontal="center" vertical="center" wrapText="1"/>
    </xf>
    <xf numFmtId="0" fontId="23" fillId="0" borderId="2" xfId="2" applyFont="1" applyBorder="1" applyAlignment="1">
      <alignment horizontal="center" wrapText="1"/>
    </xf>
    <xf numFmtId="0" fontId="25" fillId="0" borderId="0" xfId="2" applyFont="1" applyAlignment="1">
      <alignment horizontal="center"/>
    </xf>
    <xf numFmtId="0" fontId="9" fillId="0" borderId="0" xfId="0" applyFont="1"/>
    <xf numFmtId="4" fontId="19" fillId="0" borderId="0" xfId="2" applyNumberFormat="1"/>
    <xf numFmtId="4" fontId="29" fillId="0" borderId="0" xfId="2" applyNumberFormat="1" applyFont="1"/>
    <xf numFmtId="0" fontId="30" fillId="0" borderId="2" xfId="2" applyFont="1" applyBorder="1" applyAlignment="1">
      <alignment horizontal="right" vertical="center" wrapText="1"/>
    </xf>
    <xf numFmtId="164" fontId="30" fillId="0" borderId="2" xfId="1" applyFont="1" applyBorder="1"/>
    <xf numFmtId="0" fontId="17" fillId="0" borderId="0" xfId="0" applyFont="1" applyAlignment="1">
      <alignment wrapText="1"/>
    </xf>
    <xf numFmtId="4" fontId="15" fillId="9" borderId="2" xfId="0" applyNumberFormat="1" applyFont="1" applyFill="1" applyBorder="1" applyAlignment="1">
      <alignment horizontal="right" vertical="center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165" fontId="19" fillId="0" borderId="2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24" fillId="2" borderId="2" xfId="2" applyFont="1" applyFill="1" applyBorder="1" applyAlignment="1">
      <alignment horizontal="center" vertical="center"/>
    </xf>
    <xf numFmtId="0" fontId="24" fillId="2" borderId="2" xfId="2" applyFont="1" applyFill="1" applyBorder="1" applyAlignment="1">
      <alignment horizontal="center"/>
    </xf>
    <xf numFmtId="0" fontId="19" fillId="0" borderId="2" xfId="0" applyFont="1" applyBorder="1"/>
    <xf numFmtId="164" fontId="19" fillId="0" borderId="0" xfId="2" applyNumberFormat="1"/>
    <xf numFmtId="164" fontId="27" fillId="0" borderId="2" xfId="1" applyFont="1" applyFill="1" applyBorder="1"/>
    <xf numFmtId="164" fontId="22" fillId="0" borderId="2" xfId="1" applyFont="1" applyBorder="1"/>
    <xf numFmtId="164" fontId="25" fillId="0" borderId="2" xfId="1" applyFont="1" applyFill="1" applyBorder="1"/>
    <xf numFmtId="4" fontId="36" fillId="0" borderId="0" xfId="2" applyNumberFormat="1" applyFont="1"/>
    <xf numFmtId="0" fontId="19" fillId="0" borderId="0" xfId="0" applyFont="1" applyAlignment="1">
      <alignment wrapText="1"/>
    </xf>
    <xf numFmtId="0" fontId="19" fillId="0" borderId="0" xfId="0" applyFont="1"/>
    <xf numFmtId="0" fontId="34" fillId="8" borderId="23" xfId="2" applyFont="1" applyFill="1" applyBorder="1" applyAlignment="1">
      <alignment horizontal="center"/>
    </xf>
    <xf numFmtId="0" fontId="34" fillId="8" borderId="26" xfId="2" applyFont="1" applyFill="1" applyBorder="1" applyAlignment="1">
      <alignment horizontal="center"/>
    </xf>
    <xf numFmtId="0" fontId="19" fillId="8" borderId="27" xfId="2" applyFill="1" applyBorder="1" applyAlignment="1">
      <alignment horizontal="center"/>
    </xf>
    <xf numFmtId="0" fontId="19" fillId="8" borderId="28" xfId="2" applyFill="1" applyBorder="1" applyAlignment="1">
      <alignment horizontal="center"/>
    </xf>
    <xf numFmtId="0" fontId="19" fillId="8" borderId="29" xfId="2" applyFill="1" applyBorder="1" applyAlignment="1">
      <alignment horizontal="center"/>
    </xf>
    <xf numFmtId="0" fontId="19" fillId="8" borderId="30" xfId="2" applyFill="1" applyBorder="1" applyAlignment="1">
      <alignment horizontal="center"/>
    </xf>
    <xf numFmtId="0" fontId="19" fillId="8" borderId="31" xfId="2" applyFill="1" applyBorder="1" applyAlignment="1">
      <alignment horizontal="center"/>
    </xf>
    <xf numFmtId="0" fontId="19" fillId="0" borderId="2" xfId="2" applyBorder="1" applyAlignment="1">
      <alignment horizontal="left" vertical="center" wrapText="1"/>
    </xf>
    <xf numFmtId="49" fontId="19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right"/>
    </xf>
    <xf numFmtId="0" fontId="34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64" fontId="19" fillId="0" borderId="0" xfId="0" applyNumberFormat="1" applyFont="1"/>
    <xf numFmtId="0" fontId="8" fillId="0" borderId="0" xfId="3"/>
    <xf numFmtId="0" fontId="38" fillId="0" borderId="2" xfId="3" applyFont="1" applyBorder="1"/>
    <xf numFmtId="0" fontId="8" fillId="0" borderId="2" xfId="3" applyBorder="1"/>
    <xf numFmtId="4" fontId="8" fillId="0" borderId="2" xfId="3" applyNumberFormat="1" applyBorder="1"/>
    <xf numFmtId="4" fontId="38" fillId="0" borderId="2" xfId="3" applyNumberFormat="1" applyFont="1" applyBorder="1"/>
    <xf numFmtId="0" fontId="7" fillId="0" borderId="0" xfId="4"/>
    <xf numFmtId="0" fontId="39" fillId="0" borderId="2" xfId="4" applyFont="1" applyBorder="1"/>
    <xf numFmtId="0" fontId="40" fillId="0" borderId="2" xfId="4" applyFont="1" applyBorder="1" applyAlignment="1">
      <alignment horizontal="center"/>
    </xf>
    <xf numFmtId="4" fontId="40" fillId="0" borderId="2" xfId="4" applyNumberFormat="1" applyFont="1" applyBorder="1"/>
    <xf numFmtId="4" fontId="39" fillId="0" borderId="2" xfId="4" applyNumberFormat="1" applyFont="1" applyBorder="1"/>
    <xf numFmtId="164" fontId="0" fillId="0" borderId="0" xfId="0" applyNumberFormat="1"/>
    <xf numFmtId="164" fontId="26" fillId="0" borderId="2" xfId="1" applyFont="1" applyFill="1" applyBorder="1"/>
    <xf numFmtId="164" fontId="28" fillId="0" borderId="2" xfId="1" applyFont="1" applyFill="1" applyBorder="1"/>
    <xf numFmtId="164" fontId="22" fillId="0" borderId="2" xfId="1" applyFont="1" applyFill="1" applyBorder="1"/>
    <xf numFmtId="164" fontId="23" fillId="0" borderId="2" xfId="1" applyFont="1" applyFill="1" applyBorder="1"/>
    <xf numFmtId="4" fontId="25" fillId="0" borderId="0" xfId="2" applyNumberFormat="1" applyFont="1" applyAlignment="1">
      <alignment horizontal="center"/>
    </xf>
    <xf numFmtId="0" fontId="6" fillId="0" borderId="0" xfId="3" applyFont="1"/>
    <xf numFmtId="4" fontId="8" fillId="0" borderId="0" xfId="3" applyNumberFormat="1"/>
    <xf numFmtId="0" fontId="6" fillId="0" borderId="2" xfId="3" applyFont="1" applyBorder="1"/>
    <xf numFmtId="0" fontId="42" fillId="0" borderId="0" xfId="0" applyFont="1"/>
    <xf numFmtId="0" fontId="20" fillId="0" borderId="0" xfId="2" applyFont="1" applyAlignment="1">
      <alignment vertical="center" wrapText="1"/>
    </xf>
    <xf numFmtId="0" fontId="19" fillId="0" borderId="0" xfId="2" applyAlignment="1">
      <alignment vertical="center"/>
    </xf>
    <xf numFmtId="0" fontId="20" fillId="0" borderId="0" xfId="2" applyFont="1" applyAlignment="1">
      <alignment vertical="center"/>
    </xf>
    <xf numFmtId="0" fontId="21" fillId="0" borderId="0" xfId="2" applyFont="1" applyAlignment="1">
      <alignment horizontal="right" vertical="center"/>
    </xf>
    <xf numFmtId="0" fontId="31" fillId="0" borderId="20" xfId="2" applyFont="1" applyBorder="1" applyAlignment="1">
      <alignment vertical="center"/>
    </xf>
    <xf numFmtId="0" fontId="32" fillId="0" borderId="20" xfId="0" applyFont="1" applyBorder="1" applyAlignment="1">
      <alignment vertical="center"/>
    </xf>
    <xf numFmtId="4" fontId="25" fillId="0" borderId="2" xfId="2" applyNumberFormat="1" applyFont="1" applyBorder="1" applyAlignment="1">
      <alignment vertical="center"/>
    </xf>
    <xf numFmtId="4" fontId="41" fillId="0" borderId="2" xfId="2" applyNumberFormat="1" applyFont="1" applyBorder="1" applyAlignment="1">
      <alignment vertical="center"/>
    </xf>
    <xf numFmtId="4" fontId="30" fillId="0" borderId="2" xfId="2" applyNumberFormat="1" applyFont="1" applyBorder="1" applyAlignment="1">
      <alignment vertical="center"/>
    </xf>
    <xf numFmtId="4" fontId="19" fillId="0" borderId="2" xfId="2" applyNumberFormat="1" applyBorder="1" applyAlignment="1">
      <alignment vertical="center"/>
    </xf>
    <xf numFmtId="0" fontId="25" fillId="2" borderId="2" xfId="2" applyFont="1" applyFill="1" applyBorder="1" applyAlignment="1">
      <alignment horizontal="center" vertical="center"/>
    </xf>
    <xf numFmtId="4" fontId="19" fillId="0" borderId="0" xfId="2" applyNumberFormat="1" applyAlignment="1">
      <alignment vertical="center"/>
    </xf>
    <xf numFmtId="0" fontId="25" fillId="0" borderId="0" xfId="2" applyFont="1" applyAlignment="1">
      <alignment horizontal="center" vertical="center"/>
    </xf>
    <xf numFmtId="0" fontId="5" fillId="0" borderId="0" xfId="4" applyFont="1"/>
    <xf numFmtId="0" fontId="43" fillId="0" borderId="0" xfId="0" applyFont="1"/>
    <xf numFmtId="0" fontId="16" fillId="7" borderId="2" xfId="0" quotePrefix="1" applyFont="1" applyFill="1" applyBorder="1" applyAlignment="1">
      <alignment horizontal="center"/>
    </xf>
    <xf numFmtId="0" fontId="15" fillId="5" borderId="2" xfId="0" quotePrefix="1" applyFont="1" applyFill="1" applyBorder="1" applyAlignment="1">
      <alignment horizontal="center"/>
    </xf>
    <xf numFmtId="0" fontId="16" fillId="7" borderId="2" xfId="0" quotePrefix="1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6" fillId="6" borderId="2" xfId="0" applyFont="1" applyFill="1" applyBorder="1" applyAlignment="1">
      <alignment horizontal="left" wrapText="1"/>
    </xf>
    <xf numFmtId="4" fontId="16" fillId="6" borderId="2" xfId="0" applyNumberFormat="1" applyFont="1" applyFill="1" applyBorder="1" applyAlignment="1">
      <alignment horizontal="right" vertical="center"/>
    </xf>
    <xf numFmtId="0" fontId="44" fillId="0" borderId="0" xfId="6" applyFont="1"/>
    <xf numFmtId="4" fontId="44" fillId="0" borderId="0" xfId="6" applyNumberFormat="1" applyFont="1"/>
    <xf numFmtId="0" fontId="45" fillId="4" borderId="2" xfId="6" applyFont="1" applyFill="1" applyBorder="1" applyAlignment="1">
      <alignment horizontal="center"/>
    </xf>
    <xf numFmtId="0" fontId="45" fillId="4" borderId="41" xfId="6" applyFont="1" applyFill="1" applyBorder="1" applyAlignment="1">
      <alignment horizontal="center"/>
    </xf>
    <xf numFmtId="0" fontId="45" fillId="6" borderId="11" xfId="6" applyFont="1" applyFill="1" applyBorder="1" applyAlignment="1">
      <alignment horizontal="center" vertical="center"/>
    </xf>
    <xf numFmtId="0" fontId="45" fillId="6" borderId="12" xfId="6" applyFont="1" applyFill="1" applyBorder="1" applyAlignment="1">
      <alignment horizontal="left" vertical="center"/>
    </xf>
    <xf numFmtId="4" fontId="45" fillId="6" borderId="14" xfId="6" applyNumberFormat="1" applyFont="1" applyFill="1" applyBorder="1" applyAlignment="1">
      <alignment horizontal="right" vertical="center"/>
    </xf>
    <xf numFmtId="4" fontId="45" fillId="6" borderId="15" xfId="6" applyNumberFormat="1" applyFont="1" applyFill="1" applyBorder="1" applyAlignment="1">
      <alignment horizontal="right" vertical="center"/>
    </xf>
    <xf numFmtId="0" fontId="45" fillId="7" borderId="9" xfId="6" applyFont="1" applyFill="1" applyBorder="1" applyAlignment="1">
      <alignment horizontal="center" vertical="center"/>
    </xf>
    <xf numFmtId="0" fontId="45" fillId="7" borderId="3" xfId="6" applyFont="1" applyFill="1" applyBorder="1" applyAlignment="1">
      <alignment horizontal="left" vertical="center" wrapText="1"/>
    </xf>
    <xf numFmtId="4" fontId="45" fillId="7" borderId="2" xfId="6" applyNumberFormat="1" applyFont="1" applyFill="1" applyBorder="1" applyAlignment="1">
      <alignment horizontal="right" vertical="center"/>
    </xf>
    <xf numFmtId="4" fontId="45" fillId="7" borderId="41" xfId="6" applyNumberFormat="1" applyFont="1" applyFill="1" applyBorder="1" applyAlignment="1">
      <alignment horizontal="right" vertical="center"/>
    </xf>
    <xf numFmtId="0" fontId="45" fillId="7" borderId="3" xfId="6" applyFont="1" applyFill="1" applyBorder="1" applyAlignment="1">
      <alignment horizontal="left" vertical="center"/>
    </xf>
    <xf numFmtId="0" fontId="44" fillId="5" borderId="9" xfId="6" applyFont="1" applyFill="1" applyBorder="1" applyAlignment="1">
      <alignment horizontal="center" vertical="center"/>
    </xf>
    <xf numFmtId="0" fontId="44" fillId="5" borderId="3" xfId="6" applyFont="1" applyFill="1" applyBorder="1" applyAlignment="1">
      <alignment horizontal="left" vertical="center" wrapText="1"/>
    </xf>
    <xf numFmtId="4" fontId="44" fillId="5" borderId="2" xfId="6" applyNumberFormat="1" applyFont="1" applyFill="1" applyBorder="1" applyAlignment="1">
      <alignment horizontal="right" vertical="center"/>
    </xf>
    <xf numFmtId="4" fontId="44" fillId="5" borderId="41" xfId="6" applyNumberFormat="1" applyFont="1" applyFill="1" applyBorder="1" applyAlignment="1">
      <alignment horizontal="right" vertical="center"/>
    </xf>
    <xf numFmtId="0" fontId="44" fillId="5" borderId="3" xfId="6" applyFont="1" applyFill="1" applyBorder="1" applyAlignment="1">
      <alignment horizontal="left" vertical="center"/>
    </xf>
    <xf numFmtId="0" fontId="44" fillId="7" borderId="9" xfId="6" applyFont="1" applyFill="1" applyBorder="1" applyAlignment="1">
      <alignment horizontal="center" vertical="center"/>
    </xf>
    <xf numFmtId="0" fontId="44" fillId="7" borderId="3" xfId="6" applyFont="1" applyFill="1" applyBorder="1" applyAlignment="1">
      <alignment horizontal="left" vertical="center" wrapText="1"/>
    </xf>
    <xf numFmtId="4" fontId="44" fillId="7" borderId="2" xfId="6" applyNumberFormat="1" applyFont="1" applyFill="1" applyBorder="1" applyAlignment="1">
      <alignment horizontal="right" vertical="center"/>
    </xf>
    <xf numFmtId="4" fontId="44" fillId="7" borderId="41" xfId="6" applyNumberFormat="1" applyFont="1" applyFill="1" applyBorder="1" applyAlignment="1">
      <alignment horizontal="right" vertical="center"/>
    </xf>
    <xf numFmtId="0" fontId="44" fillId="7" borderId="3" xfId="6" applyFont="1" applyFill="1" applyBorder="1" applyAlignment="1">
      <alignment horizontal="left" vertical="center"/>
    </xf>
    <xf numFmtId="0" fontId="45" fillId="6" borderId="12" xfId="6" applyFont="1" applyFill="1" applyBorder="1" applyAlignment="1">
      <alignment horizontal="left" vertical="center" wrapText="1"/>
    </xf>
    <xf numFmtId="0" fontId="45" fillId="7" borderId="11" xfId="6" applyFont="1" applyFill="1" applyBorder="1" applyAlignment="1">
      <alignment horizontal="center" vertical="center"/>
    </xf>
    <xf numFmtId="0" fontId="45" fillId="7" borderId="12" xfId="6" applyFont="1" applyFill="1" applyBorder="1" applyAlignment="1">
      <alignment horizontal="left" vertical="center" wrapText="1"/>
    </xf>
    <xf numFmtId="4" fontId="45" fillId="7" borderId="14" xfId="6" applyNumberFormat="1" applyFont="1" applyFill="1" applyBorder="1" applyAlignment="1">
      <alignment horizontal="right" vertical="center"/>
    </xf>
    <xf numFmtId="4" fontId="45" fillId="7" borderId="15" xfId="6" applyNumberFormat="1" applyFont="1" applyFill="1" applyBorder="1" applyAlignment="1">
      <alignment horizontal="right" vertical="center"/>
    </xf>
    <xf numFmtId="0" fontId="44" fillId="5" borderId="11" xfId="6" applyFont="1" applyFill="1" applyBorder="1" applyAlignment="1">
      <alignment horizontal="center" vertical="center"/>
    </xf>
    <xf numFmtId="0" fontId="44" fillId="5" borderId="12" xfId="6" applyFont="1" applyFill="1" applyBorder="1" applyAlignment="1">
      <alignment horizontal="left" vertical="center"/>
    </xf>
    <xf numFmtId="4" fontId="44" fillId="5" borderId="14" xfId="6" applyNumberFormat="1" applyFont="1" applyFill="1" applyBorder="1" applyAlignment="1">
      <alignment horizontal="right" vertical="center"/>
    </xf>
    <xf numFmtId="4" fontId="44" fillId="5" borderId="15" xfId="6" applyNumberFormat="1" applyFont="1" applyFill="1" applyBorder="1" applyAlignment="1">
      <alignment horizontal="right" vertical="center"/>
    </xf>
    <xf numFmtId="0" fontId="45" fillId="7" borderId="12" xfId="6" applyFont="1" applyFill="1" applyBorder="1" applyAlignment="1">
      <alignment horizontal="left" vertical="center"/>
    </xf>
    <xf numFmtId="0" fontId="45" fillId="0" borderId="0" xfId="6" applyFont="1"/>
    <xf numFmtId="0" fontId="45" fillId="6" borderId="13" xfId="6" applyFont="1" applyFill="1" applyBorder="1" applyAlignment="1">
      <alignment horizontal="center" wrapText="1"/>
    </xf>
    <xf numFmtId="4" fontId="45" fillId="6" borderId="14" xfId="6" applyNumberFormat="1" applyFont="1" applyFill="1" applyBorder="1"/>
    <xf numFmtId="4" fontId="45" fillId="6" borderId="40" xfId="6" applyNumberFormat="1" applyFont="1" applyFill="1" applyBorder="1"/>
    <xf numFmtId="0" fontId="9" fillId="0" borderId="0" xfId="6"/>
    <xf numFmtId="0" fontId="9" fillId="0" borderId="2" xfId="6" applyBorder="1"/>
    <xf numFmtId="0" fontId="12" fillId="0" borderId="0" xfId="6" applyFont="1"/>
    <xf numFmtId="4" fontId="9" fillId="0" borderId="2" xfId="6" applyNumberFormat="1" applyBorder="1"/>
    <xf numFmtId="0" fontId="14" fillId="0" borderId="0" xfId="6" applyFont="1" applyAlignment="1">
      <alignment horizontal="right"/>
    </xf>
    <xf numFmtId="0" fontId="14" fillId="0" borderId="0" xfId="6" applyFont="1" applyAlignment="1">
      <alignment horizontal="center"/>
    </xf>
    <xf numFmtId="0" fontId="10" fillId="0" borderId="0" xfId="6" applyFont="1" applyAlignment="1">
      <alignment horizontal="center"/>
    </xf>
    <xf numFmtId="0" fontId="12" fillId="4" borderId="2" xfId="6" applyFont="1" applyFill="1" applyBorder="1" applyAlignment="1">
      <alignment horizontal="center"/>
    </xf>
    <xf numFmtId="0" fontId="16" fillId="7" borderId="2" xfId="6" applyFont="1" applyFill="1" applyBorder="1" applyAlignment="1">
      <alignment horizontal="center"/>
    </xf>
    <xf numFmtId="0" fontId="16" fillId="7" borderId="2" xfId="6" applyFont="1" applyFill="1" applyBorder="1" applyAlignment="1">
      <alignment horizontal="left"/>
    </xf>
    <xf numFmtId="4" fontId="16" fillId="7" borderId="2" xfId="6" applyNumberFormat="1" applyFont="1" applyFill="1" applyBorder="1" applyAlignment="1">
      <alignment horizontal="right"/>
    </xf>
    <xf numFmtId="0" fontId="15" fillId="5" borderId="2" xfId="6" applyFont="1" applyFill="1" applyBorder="1" applyAlignment="1">
      <alignment horizontal="center"/>
    </xf>
    <xf numFmtId="0" fontId="15" fillId="5" borderId="2" xfId="6" applyFont="1" applyFill="1" applyBorder="1" applyAlignment="1">
      <alignment horizontal="left"/>
    </xf>
    <xf numFmtId="4" fontId="15" fillId="5" borderId="2" xfId="6" applyNumberFormat="1" applyFont="1" applyFill="1" applyBorder="1" applyAlignment="1">
      <alignment horizontal="right"/>
    </xf>
    <xf numFmtId="0" fontId="15" fillId="5" borderId="2" xfId="6" applyFont="1" applyFill="1" applyBorder="1" applyAlignment="1">
      <alignment horizontal="left" wrapText="1"/>
    </xf>
    <xf numFmtId="4" fontId="15" fillId="5" borderId="2" xfId="6" applyNumberFormat="1" applyFont="1" applyFill="1" applyBorder="1" applyAlignment="1">
      <alignment horizontal="right" vertical="center"/>
    </xf>
    <xf numFmtId="4" fontId="9" fillId="0" borderId="0" xfId="6" applyNumberFormat="1"/>
    <xf numFmtId="0" fontId="16" fillId="6" borderId="2" xfId="6" applyFont="1" applyFill="1" applyBorder="1" applyAlignment="1">
      <alignment horizontal="center"/>
    </xf>
    <xf numFmtId="0" fontId="16" fillId="6" borderId="2" xfId="6" applyFont="1" applyFill="1" applyBorder="1" applyAlignment="1">
      <alignment horizontal="left"/>
    </xf>
    <xf numFmtId="4" fontId="16" fillId="6" borderId="2" xfId="6" applyNumberFormat="1" applyFont="1" applyFill="1" applyBorder="1" applyAlignment="1">
      <alignment horizontal="right"/>
    </xf>
    <xf numFmtId="0" fontId="18" fillId="0" borderId="0" xfId="6" applyFont="1"/>
    <xf numFmtId="0" fontId="4" fillId="0" borderId="0" xfId="7" applyAlignment="1">
      <alignment wrapText="1"/>
    </xf>
    <xf numFmtId="0" fontId="49" fillId="0" borderId="0" xfId="7" applyFont="1" applyAlignment="1">
      <alignment horizontal="left" vertical="center" wrapText="1"/>
    </xf>
    <xf numFmtId="0" fontId="3" fillId="0" borderId="0" xfId="8"/>
    <xf numFmtId="0" fontId="3" fillId="0" borderId="0" xfId="8" applyAlignment="1">
      <alignment wrapText="1"/>
    </xf>
    <xf numFmtId="4" fontId="3" fillId="0" borderId="0" xfId="8" applyNumberFormat="1" applyAlignment="1">
      <alignment wrapText="1"/>
    </xf>
    <xf numFmtId="0" fontId="48" fillId="0" borderId="0" xfId="8" applyFont="1" applyAlignment="1">
      <alignment horizontal="left" vertical="center"/>
    </xf>
    <xf numFmtId="0" fontId="49" fillId="0" borderId="0" xfId="8" applyFont="1" applyAlignment="1">
      <alignment horizontal="left" vertical="center"/>
    </xf>
    <xf numFmtId="4" fontId="49" fillId="0" borderId="0" xfId="8" applyNumberFormat="1" applyFont="1" applyAlignment="1">
      <alignment horizontal="left" vertical="center" wrapText="1"/>
    </xf>
    <xf numFmtId="4" fontId="3" fillId="0" borderId="0" xfId="8" applyNumberFormat="1"/>
    <xf numFmtId="0" fontId="47" fillId="0" borderId="0" xfId="8" applyFont="1"/>
    <xf numFmtId="4" fontId="47" fillId="0" borderId="0" xfId="8" applyNumberFormat="1" applyFont="1" applyAlignment="1">
      <alignment wrapText="1"/>
    </xf>
    <xf numFmtId="0" fontId="47" fillId="0" borderId="0" xfId="8" applyFont="1" applyAlignment="1">
      <alignment horizontal="left" vertical="center"/>
    </xf>
    <xf numFmtId="4" fontId="47" fillId="0" borderId="0" xfId="8" applyNumberFormat="1" applyFont="1" applyAlignment="1">
      <alignment horizontal="left" vertical="center" wrapText="1"/>
    </xf>
    <xf numFmtId="4" fontId="47" fillId="0" borderId="0" xfId="8" applyNumberFormat="1" applyFont="1"/>
    <xf numFmtId="0" fontId="9" fillId="0" borderId="0" xfId="6" applyAlignment="1">
      <alignment horizontal="right"/>
    </xf>
    <xf numFmtId="164" fontId="43" fillId="0" borderId="0" xfId="0" applyNumberFormat="1" applyFont="1"/>
    <xf numFmtId="0" fontId="51" fillId="0" borderId="2" xfId="6" applyFont="1" applyBorder="1"/>
    <xf numFmtId="49" fontId="51" fillId="0" borderId="2" xfId="6" applyNumberFormat="1" applyFont="1" applyBorder="1"/>
    <xf numFmtId="0" fontId="53" fillId="0" borderId="0" xfId="6" applyFont="1"/>
    <xf numFmtId="0" fontId="52" fillId="0" borderId="2" xfId="6" applyFont="1" applyBorder="1"/>
    <xf numFmtId="49" fontId="52" fillId="0" borderId="2" xfId="6" applyNumberFormat="1" applyFont="1" applyBorder="1" applyAlignment="1">
      <alignment horizontal="right"/>
    </xf>
    <xf numFmtId="4" fontId="52" fillId="0" borderId="2" xfId="6" applyNumberFormat="1" applyFont="1" applyBorder="1" applyAlignment="1">
      <alignment horizontal="center" vertical="center"/>
    </xf>
    <xf numFmtId="0" fontId="52" fillId="0" borderId="2" xfId="6" applyFont="1" applyBorder="1" applyAlignment="1">
      <alignment horizontal="center" vertical="center" wrapText="1"/>
    </xf>
    <xf numFmtId="0" fontId="52" fillId="0" borderId="2" xfId="6" applyFont="1" applyBorder="1" applyAlignment="1">
      <alignment horizontal="center" vertical="center"/>
    </xf>
    <xf numFmtId="0" fontId="54" fillId="0" borderId="2" xfId="6" applyFont="1" applyBorder="1" applyAlignment="1">
      <alignment horizontal="center"/>
    </xf>
    <xf numFmtId="49" fontId="54" fillId="0" borderId="2" xfId="6" applyNumberFormat="1" applyFont="1" applyBorder="1" applyAlignment="1">
      <alignment wrapText="1"/>
    </xf>
    <xf numFmtId="4" fontId="54" fillId="0" borderId="2" xfId="6" applyNumberFormat="1" applyFont="1" applyBorder="1"/>
    <xf numFmtId="0" fontId="52" fillId="3" borderId="2" xfId="6" applyFont="1" applyFill="1" applyBorder="1"/>
    <xf numFmtId="0" fontId="54" fillId="3" borderId="2" xfId="6" applyFont="1" applyFill="1" applyBorder="1"/>
    <xf numFmtId="0" fontId="13" fillId="0" borderId="0" xfId="6" applyFont="1"/>
    <xf numFmtId="0" fontId="52" fillId="0" borderId="2" xfId="6" applyFont="1" applyBorder="1" applyAlignment="1">
      <alignment horizontal="center"/>
    </xf>
    <xf numFmtId="49" fontId="52" fillId="0" borderId="2" xfId="6" applyNumberFormat="1" applyFont="1" applyBorder="1" applyAlignment="1">
      <alignment wrapText="1"/>
    </xf>
    <xf numFmtId="4" fontId="52" fillId="0" borderId="2" xfId="6" applyNumberFormat="1" applyFont="1" applyBorder="1"/>
    <xf numFmtId="49" fontId="52" fillId="3" borderId="2" xfId="6" applyNumberFormat="1" applyFont="1" applyFill="1" applyBorder="1" applyAlignment="1">
      <alignment wrapText="1"/>
    </xf>
    <xf numFmtId="4" fontId="56" fillId="0" borderId="2" xfId="6" applyNumberFormat="1" applyFont="1" applyBorder="1"/>
    <xf numFmtId="0" fontId="56" fillId="0" borderId="0" xfId="6" applyFont="1"/>
    <xf numFmtId="4" fontId="53" fillId="0" borderId="0" xfId="6" applyNumberFormat="1" applyFont="1"/>
    <xf numFmtId="0" fontId="3" fillId="0" borderId="0" xfId="8" applyAlignment="1">
      <alignment horizontal="center" vertical="center"/>
    </xf>
    <xf numFmtId="0" fontId="3" fillId="0" borderId="2" xfId="8" applyBorder="1" applyAlignment="1">
      <alignment horizontal="center" vertical="center"/>
    </xf>
    <xf numFmtId="4" fontId="54" fillId="11" borderId="2" xfId="6" applyNumberFormat="1" applyFont="1" applyFill="1" applyBorder="1"/>
    <xf numFmtId="4" fontId="52" fillId="11" borderId="2" xfId="6" applyNumberFormat="1" applyFont="1" applyFill="1" applyBorder="1"/>
    <xf numFmtId="4" fontId="51" fillId="0" borderId="0" xfId="6" applyNumberFormat="1" applyFont="1"/>
    <xf numFmtId="4" fontId="57" fillId="0" borderId="0" xfId="6" applyNumberFormat="1" applyFont="1"/>
    <xf numFmtId="4" fontId="12" fillId="12" borderId="2" xfId="6" applyNumberFormat="1" applyFont="1" applyFill="1" applyBorder="1"/>
    <xf numFmtId="0" fontId="15" fillId="5" borderId="2" xfId="6" quotePrefix="1" applyFont="1" applyFill="1" applyBorder="1" applyAlignment="1">
      <alignment horizontal="center"/>
    </xf>
    <xf numFmtId="4" fontId="15" fillId="0" borderId="2" xfId="6" applyNumberFormat="1" applyFont="1" applyBorder="1" applyAlignment="1">
      <alignment horizontal="right"/>
    </xf>
    <xf numFmtId="4" fontId="9" fillId="11" borderId="0" xfId="6" applyNumberFormat="1" applyFill="1"/>
    <xf numFmtId="0" fontId="16" fillId="7" borderId="2" xfId="6" quotePrefix="1" applyFont="1" applyFill="1" applyBorder="1" applyAlignment="1">
      <alignment horizontal="center"/>
    </xf>
    <xf numFmtId="0" fontId="16" fillId="7" borderId="2" xfId="6" quotePrefix="1" applyFont="1" applyFill="1" applyBorder="1" applyAlignment="1">
      <alignment horizontal="center" vertical="center"/>
    </xf>
    <xf numFmtId="0" fontId="16" fillId="7" borderId="2" xfId="6" applyFont="1" applyFill="1" applyBorder="1" applyAlignment="1">
      <alignment horizontal="left" vertical="center" wrapText="1"/>
    </xf>
    <xf numFmtId="4" fontId="16" fillId="7" borderId="2" xfId="6" applyNumberFormat="1" applyFont="1" applyFill="1" applyBorder="1" applyAlignment="1">
      <alignment horizontal="right" vertical="center"/>
    </xf>
    <xf numFmtId="0" fontId="9" fillId="0" borderId="0" xfId="6" applyAlignment="1">
      <alignment vertical="center"/>
    </xf>
    <xf numFmtId="0" fontId="16" fillId="6" borderId="2" xfId="6" applyFont="1" applyFill="1" applyBorder="1" applyAlignment="1">
      <alignment horizontal="left" wrapText="1"/>
    </xf>
    <xf numFmtId="4" fontId="16" fillId="6" borderId="2" xfId="6" applyNumberFormat="1" applyFont="1" applyFill="1" applyBorder="1" applyAlignment="1">
      <alignment horizontal="right" vertical="center"/>
    </xf>
    <xf numFmtId="0" fontId="2" fillId="0" borderId="0" xfId="9" applyAlignment="1">
      <alignment vertical="center"/>
    </xf>
    <xf numFmtId="0" fontId="14" fillId="0" borderId="2" xfId="9" applyFont="1" applyBorder="1" applyAlignment="1">
      <alignment vertical="center" wrapText="1"/>
    </xf>
    <xf numFmtId="4" fontId="39" fillId="0" borderId="2" xfId="9" applyNumberFormat="1" applyFont="1" applyBorder="1" applyAlignment="1">
      <alignment vertical="center"/>
    </xf>
    <xf numFmtId="0" fontId="38" fillId="0" borderId="2" xfId="9" applyFont="1" applyBorder="1" applyAlignment="1">
      <alignment vertical="center"/>
    </xf>
    <xf numFmtId="0" fontId="10" fillId="0" borderId="2" xfId="9" applyFont="1" applyBorder="1" applyAlignment="1">
      <alignment vertical="center" wrapText="1"/>
    </xf>
    <xf numFmtId="167" fontId="10" fillId="0" borderId="2" xfId="6" applyNumberFormat="1" applyFont="1" applyBorder="1" applyAlignment="1">
      <alignment horizontal="right" vertical="center"/>
    </xf>
    <xf numFmtId="0" fontId="10" fillId="0" borderId="2" xfId="6" applyFont="1" applyBorder="1" applyAlignment="1">
      <alignment horizontal="left" vertical="center" wrapText="1"/>
    </xf>
    <xf numFmtId="4" fontId="2" fillId="0" borderId="0" xfId="9" applyNumberFormat="1" applyAlignment="1">
      <alignment vertical="center"/>
    </xf>
    <xf numFmtId="1" fontId="2" fillId="0" borderId="0" xfId="9" applyNumberFormat="1" applyAlignment="1">
      <alignment vertical="center"/>
    </xf>
    <xf numFmtId="0" fontId="9" fillId="0" borderId="2" xfId="9" applyFont="1" applyBorder="1" applyAlignment="1">
      <alignment vertical="center" wrapText="1"/>
    </xf>
    <xf numFmtId="167" fontId="58" fillId="0" borderId="2" xfId="9" applyNumberFormat="1" applyFont="1" applyBorder="1" applyAlignment="1">
      <alignment horizontal="right" vertical="center"/>
    </xf>
    <xf numFmtId="0" fontId="58" fillId="0" borderId="2" xfId="9" applyFont="1" applyBorder="1" applyAlignment="1">
      <alignment horizontal="left" vertical="center" wrapText="1"/>
    </xf>
    <xf numFmtId="0" fontId="14" fillId="11" borderId="2" xfId="9" applyFont="1" applyFill="1" applyBorder="1" applyAlignment="1">
      <alignment vertical="center" wrapText="1"/>
    </xf>
    <xf numFmtId="167" fontId="59" fillId="11" borderId="2" xfId="9" applyNumberFormat="1" applyFont="1" applyFill="1" applyBorder="1" applyAlignment="1">
      <alignment horizontal="right" vertical="center"/>
    </xf>
    <xf numFmtId="0" fontId="58" fillId="11" borderId="2" xfId="9" applyFont="1" applyFill="1" applyBorder="1" applyAlignment="1">
      <alignment horizontal="left" vertical="center" wrapText="1"/>
    </xf>
    <xf numFmtId="4" fontId="39" fillId="11" borderId="2" xfId="9" applyNumberFormat="1" applyFont="1" applyFill="1" applyBorder="1" applyAlignment="1">
      <alignment vertical="center"/>
    </xf>
    <xf numFmtId="0" fontId="2" fillId="11" borderId="2" xfId="9" applyFill="1" applyBorder="1" applyAlignment="1">
      <alignment vertical="center"/>
    </xf>
    <xf numFmtId="4" fontId="60" fillId="0" borderId="2" xfId="9" applyNumberFormat="1" applyFont="1" applyBorder="1" applyAlignment="1">
      <alignment vertical="center"/>
    </xf>
    <xf numFmtId="0" fontId="14" fillId="13" borderId="2" xfId="9" applyFont="1" applyFill="1" applyBorder="1" applyAlignment="1">
      <alignment vertical="center" wrapText="1"/>
    </xf>
    <xf numFmtId="168" fontId="61" fillId="11" borderId="2" xfId="9" applyNumberFormat="1" applyFont="1" applyFill="1" applyBorder="1" applyAlignment="1">
      <alignment vertical="center"/>
    </xf>
    <xf numFmtId="0" fontId="39" fillId="11" borderId="2" xfId="9" applyFont="1" applyFill="1" applyBorder="1" applyAlignment="1">
      <alignment vertical="center"/>
    </xf>
    <xf numFmtId="0" fontId="2" fillId="13" borderId="0" xfId="9" applyFill="1" applyAlignment="1">
      <alignment horizontal="right" vertical="center"/>
    </xf>
    <xf numFmtId="0" fontId="2" fillId="0" borderId="0" xfId="9" applyAlignment="1">
      <alignment horizontal="right" vertical="center"/>
    </xf>
    <xf numFmtId="4" fontId="38" fillId="0" borderId="11" xfId="9" applyNumberFormat="1" applyFont="1" applyBorder="1" applyAlignment="1">
      <alignment vertical="center"/>
    </xf>
    <xf numFmtId="4" fontId="9" fillId="11" borderId="2" xfId="6" applyNumberFormat="1" applyFill="1" applyBorder="1"/>
    <xf numFmtId="0" fontId="9" fillId="14" borderId="0" xfId="6" applyFill="1"/>
    <xf numFmtId="4" fontId="9" fillId="15" borderId="2" xfId="6" applyNumberFormat="1" applyFill="1" applyBorder="1"/>
    <xf numFmtId="4" fontId="9" fillId="15" borderId="0" xfId="6" applyNumberFormat="1" applyFill="1"/>
    <xf numFmtId="4" fontId="9" fillId="3" borderId="2" xfId="6" applyNumberFormat="1" applyFill="1" applyBorder="1"/>
    <xf numFmtId="0" fontId="50" fillId="0" borderId="0" xfId="6" applyFont="1"/>
    <xf numFmtId="0" fontId="50" fillId="0" borderId="0" xfId="6" applyFont="1" applyAlignment="1">
      <alignment vertical="center"/>
    </xf>
    <xf numFmtId="4" fontId="50" fillId="0" borderId="0" xfId="6" applyNumberFormat="1" applyFont="1"/>
    <xf numFmtId="0" fontId="50" fillId="0" borderId="0" xfId="0" applyFont="1"/>
    <xf numFmtId="0" fontId="50" fillId="0" borderId="0" xfId="0" applyFont="1" applyAlignment="1">
      <alignment vertical="center"/>
    </xf>
    <xf numFmtId="4" fontId="50" fillId="0" borderId="0" xfId="0" applyNumberFormat="1" applyFont="1"/>
    <xf numFmtId="0" fontId="3" fillId="0" borderId="0" xfId="8" applyAlignment="1">
      <alignment vertical="center"/>
    </xf>
    <xf numFmtId="0" fontId="3" fillId="0" borderId="0" xfId="8" applyAlignment="1">
      <alignment horizontal="center"/>
    </xf>
    <xf numFmtId="4" fontId="38" fillId="0" borderId="2" xfId="8" applyNumberFormat="1" applyFont="1" applyBorder="1" applyAlignment="1">
      <alignment vertical="center" wrapText="1"/>
    </xf>
    <xf numFmtId="4" fontId="3" fillId="0" borderId="2" xfId="8" applyNumberFormat="1" applyBorder="1" applyAlignment="1">
      <alignment vertical="center"/>
    </xf>
    <xf numFmtId="0" fontId="4" fillId="0" borderId="0" xfId="7" applyAlignment="1">
      <alignment horizontal="center"/>
    </xf>
    <xf numFmtId="0" fontId="38" fillId="0" borderId="0" xfId="7" applyFont="1" applyAlignment="1">
      <alignment horizontal="left" vertical="center"/>
    </xf>
    <xf numFmtId="4" fontId="46" fillId="0" borderId="0" xfId="8" applyNumberFormat="1" applyFont="1" applyAlignment="1">
      <alignment vertical="center" wrapText="1"/>
    </xf>
    <xf numFmtId="0" fontId="47" fillId="0" borderId="0" xfId="8" applyFont="1" applyAlignment="1">
      <alignment vertical="center"/>
    </xf>
    <xf numFmtId="4" fontId="38" fillId="0" borderId="2" xfId="8" applyNumberFormat="1" applyFont="1" applyBorder="1" applyAlignment="1">
      <alignment vertical="center"/>
    </xf>
    <xf numFmtId="4" fontId="46" fillId="0" borderId="0" xfId="8" applyNumberFormat="1" applyFont="1" applyAlignment="1">
      <alignment vertical="center"/>
    </xf>
    <xf numFmtId="4" fontId="3" fillId="0" borderId="2" xfId="8" applyNumberFormat="1" applyBorder="1" applyAlignment="1">
      <alignment vertical="center" wrapText="1"/>
    </xf>
    <xf numFmtId="4" fontId="47" fillId="0" borderId="0" xfId="8" applyNumberFormat="1" applyFont="1" applyAlignment="1">
      <alignment vertical="center"/>
    </xf>
    <xf numFmtId="4" fontId="47" fillId="0" borderId="0" xfId="8" applyNumberFormat="1" applyFont="1" applyAlignment="1">
      <alignment vertical="center" wrapText="1"/>
    </xf>
    <xf numFmtId="0" fontId="47" fillId="0" borderId="0" xfId="3" applyFont="1" applyAlignment="1">
      <alignment vertical="center"/>
    </xf>
    <xf numFmtId="4" fontId="47" fillId="0" borderId="0" xfId="3" applyNumberFormat="1" applyFont="1" applyAlignment="1">
      <alignment vertical="center"/>
    </xf>
    <xf numFmtId="0" fontId="46" fillId="0" borderId="0" xfId="3" applyFont="1" applyAlignment="1">
      <alignment vertical="center"/>
    </xf>
    <xf numFmtId="0" fontId="38" fillId="10" borderId="2" xfId="8" applyFont="1" applyFill="1" applyBorder="1" applyAlignment="1">
      <alignment horizontal="center" vertical="center"/>
    </xf>
    <xf numFmtId="0" fontId="38" fillId="0" borderId="2" xfId="8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38" fillId="10" borderId="2" xfId="8" applyFont="1" applyFill="1" applyBorder="1" applyAlignment="1">
      <alignment horizontal="center" vertical="center" wrapText="1"/>
    </xf>
    <xf numFmtId="4" fontId="38" fillId="10" borderId="2" xfId="8" applyNumberFormat="1" applyFont="1" applyFill="1" applyBorder="1" applyAlignment="1">
      <alignment horizontal="center" vertical="center" wrapText="1"/>
    </xf>
    <xf numFmtId="0" fontId="46" fillId="0" borderId="0" xfId="8" applyFont="1" applyAlignment="1">
      <alignment horizontal="center" vertical="center"/>
    </xf>
    <xf numFmtId="4" fontId="46" fillId="0" borderId="0" xfId="8" applyNumberFormat="1" applyFont="1" applyAlignment="1">
      <alignment horizontal="center" vertical="center" wrapText="1"/>
    </xf>
    <xf numFmtId="0" fontId="47" fillId="0" borderId="0" xfId="8" applyFont="1" applyAlignment="1">
      <alignment horizontal="center" vertical="center"/>
    </xf>
    <xf numFmtId="0" fontId="62" fillId="0" borderId="42" xfId="0" applyFont="1" applyBorder="1" applyAlignment="1">
      <alignment horizontal="center" vertical="top" wrapText="1"/>
    </xf>
    <xf numFmtId="0" fontId="63" fillId="0" borderId="42" xfId="0" applyFont="1" applyBorder="1" applyAlignment="1">
      <alignment horizontal="left" vertical="top" wrapText="1"/>
    </xf>
    <xf numFmtId="169" fontId="63" fillId="0" borderId="42" xfId="0" applyNumberFormat="1" applyFont="1" applyBorder="1" applyAlignment="1">
      <alignment horizontal="center" vertical="top"/>
    </xf>
    <xf numFmtId="169" fontId="10" fillId="0" borderId="42" xfId="0" applyNumberFormat="1" applyFont="1" applyBorder="1" applyAlignment="1">
      <alignment horizontal="center" vertical="top"/>
    </xf>
    <xf numFmtId="167" fontId="63" fillId="0" borderId="42" xfId="0" applyNumberFormat="1" applyFont="1" applyBorder="1" applyAlignment="1">
      <alignment horizontal="right" vertical="top"/>
    </xf>
    <xf numFmtId="0" fontId="64" fillId="0" borderId="42" xfId="0" applyFont="1" applyBorder="1" applyAlignment="1">
      <alignment horizontal="center" vertical="top"/>
    </xf>
    <xf numFmtId="0" fontId="65" fillId="0" borderId="42" xfId="0" applyFont="1" applyBorder="1" applyAlignment="1">
      <alignment horizontal="right" vertical="top" wrapText="1"/>
    </xf>
    <xf numFmtId="167" fontId="64" fillId="0" borderId="42" xfId="0" applyNumberFormat="1" applyFont="1" applyBorder="1" applyAlignment="1">
      <alignment horizontal="right" vertical="top"/>
    </xf>
    <xf numFmtId="166" fontId="26" fillId="0" borderId="2" xfId="1" applyNumberFormat="1" applyFont="1" applyFill="1" applyBorder="1" applyAlignment="1">
      <alignment vertical="center"/>
    </xf>
    <xf numFmtId="166" fontId="25" fillId="0" borderId="2" xfId="1" applyNumberFormat="1" applyFont="1" applyFill="1" applyBorder="1" applyAlignment="1">
      <alignment vertical="center"/>
    </xf>
    <xf numFmtId="166" fontId="27" fillId="0" borderId="2" xfId="1" applyNumberFormat="1" applyFont="1" applyFill="1" applyBorder="1" applyAlignment="1">
      <alignment vertical="center"/>
    </xf>
    <xf numFmtId="166" fontId="28" fillId="0" borderId="2" xfId="1" applyNumberFormat="1" applyFont="1" applyFill="1" applyBorder="1" applyAlignment="1">
      <alignment vertical="center"/>
    </xf>
    <xf numFmtId="166" fontId="22" fillId="0" borderId="2" xfId="1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6" fontId="25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vertical="center"/>
    </xf>
    <xf numFmtId="166" fontId="26" fillId="0" borderId="2" xfId="1" applyNumberFormat="1" applyFont="1" applyBorder="1" applyAlignment="1">
      <alignment vertical="center"/>
    </xf>
    <xf numFmtId="166" fontId="23" fillId="0" borderId="2" xfId="1" applyNumberFormat="1" applyFont="1" applyBorder="1" applyAlignment="1">
      <alignment vertical="center"/>
    </xf>
    <xf numFmtId="166" fontId="23" fillId="0" borderId="2" xfId="1" applyNumberFormat="1" applyFont="1" applyFill="1" applyBorder="1" applyAlignment="1">
      <alignment vertical="center"/>
    </xf>
    <xf numFmtId="4" fontId="25" fillId="0" borderId="2" xfId="1" applyNumberFormat="1" applyFont="1" applyFill="1" applyBorder="1" applyAlignment="1">
      <alignment vertical="center"/>
    </xf>
    <xf numFmtId="4" fontId="26" fillId="0" borderId="2" xfId="1" applyNumberFormat="1" applyFont="1" applyFill="1" applyBorder="1" applyAlignment="1">
      <alignment vertical="center"/>
    </xf>
    <xf numFmtId="4" fontId="27" fillId="0" borderId="2" xfId="1" applyNumberFormat="1" applyFont="1" applyFill="1" applyBorder="1" applyAlignment="1">
      <alignment vertical="center"/>
    </xf>
    <xf numFmtId="4" fontId="25" fillId="0" borderId="2" xfId="1" applyNumberFormat="1" applyFont="1" applyBorder="1" applyAlignment="1">
      <alignment vertical="center"/>
    </xf>
    <xf numFmtId="4" fontId="26" fillId="0" borderId="2" xfId="1" applyNumberFormat="1" applyFont="1" applyBorder="1" applyAlignment="1">
      <alignment vertical="center"/>
    </xf>
    <xf numFmtId="166" fontId="30" fillId="0" borderId="2" xfId="1" applyNumberFormat="1" applyFont="1" applyBorder="1" applyAlignment="1">
      <alignment vertical="center"/>
    </xf>
    <xf numFmtId="0" fontId="25" fillId="0" borderId="44" xfId="2" applyFont="1" applyBorder="1" applyAlignment="1">
      <alignment horizontal="left" vertical="center" wrapText="1"/>
    </xf>
    <xf numFmtId="4" fontId="24" fillId="0" borderId="43" xfId="2" applyNumberFormat="1" applyFont="1" applyBorder="1" applyAlignment="1">
      <alignment horizontal="left" vertical="center" wrapText="1"/>
    </xf>
    <xf numFmtId="4" fontId="19" fillId="0" borderId="32" xfId="2" applyNumberFormat="1" applyBorder="1" applyAlignment="1">
      <alignment vertical="center"/>
    </xf>
    <xf numFmtId="4" fontId="19" fillId="0" borderId="17" xfId="2" applyNumberFormat="1" applyBorder="1" applyAlignment="1">
      <alignment vertical="center"/>
    </xf>
    <xf numFmtId="4" fontId="19" fillId="0" borderId="4" xfId="2" applyNumberFormat="1" applyBorder="1" applyAlignment="1">
      <alignment vertical="center"/>
    </xf>
    <xf numFmtId="4" fontId="19" fillId="0" borderId="33" xfId="2" applyNumberFormat="1" applyBorder="1" applyAlignment="1">
      <alignment vertical="center"/>
    </xf>
    <xf numFmtId="4" fontId="19" fillId="0" borderId="34" xfId="2" applyNumberFormat="1" applyBorder="1" applyAlignment="1">
      <alignment vertical="center"/>
    </xf>
    <xf numFmtId="4" fontId="19" fillId="0" borderId="10" xfId="2" applyNumberFormat="1" applyBorder="1" applyAlignment="1">
      <alignment vertical="center"/>
    </xf>
    <xf numFmtId="4" fontId="34" fillId="0" borderId="11" xfId="2" applyNumberFormat="1" applyFont="1" applyBorder="1" applyAlignment="1">
      <alignment vertical="center" wrapText="1"/>
    </xf>
    <xf numFmtId="4" fontId="34" fillId="0" borderId="11" xfId="2" applyNumberFormat="1" applyFont="1" applyBorder="1" applyAlignment="1">
      <alignment vertical="center"/>
    </xf>
    <xf numFmtId="4" fontId="34" fillId="0" borderId="35" xfId="2" applyNumberFormat="1" applyFont="1" applyBorder="1" applyAlignment="1">
      <alignment vertical="center"/>
    </xf>
    <xf numFmtId="4" fontId="34" fillId="0" borderId="14" xfId="2" applyNumberFormat="1" applyFont="1" applyBorder="1" applyAlignment="1">
      <alignment vertical="center"/>
    </xf>
    <xf numFmtId="4" fontId="34" fillId="0" borderId="36" xfId="2" applyNumberFormat="1" applyFont="1" applyBorder="1" applyAlignment="1">
      <alignment vertical="center"/>
    </xf>
    <xf numFmtId="4" fontId="34" fillId="0" borderId="12" xfId="2" applyNumberFormat="1" applyFont="1" applyBorder="1" applyAlignment="1">
      <alignment vertical="center"/>
    </xf>
    <xf numFmtId="4" fontId="34" fillId="0" borderId="15" xfId="2" applyNumberFormat="1" applyFont="1" applyBorder="1" applyAlignment="1">
      <alignment vertical="center"/>
    </xf>
    <xf numFmtId="0" fontId="30" fillId="0" borderId="2" xfId="0" applyFont="1" applyBorder="1" applyAlignment="1">
      <alignment horizontal="center" vertical="center"/>
    </xf>
    <xf numFmtId="165" fontId="33" fillId="0" borderId="2" xfId="1" applyNumberFormat="1" applyFont="1" applyBorder="1"/>
    <xf numFmtId="165" fontId="19" fillId="0" borderId="2" xfId="1" applyNumberFormat="1" applyFont="1" applyBorder="1"/>
    <xf numFmtId="165" fontId="19" fillId="0" borderId="2" xfId="0" applyNumberFormat="1" applyFont="1" applyBorder="1" applyAlignment="1">
      <alignment vertical="center"/>
    </xf>
    <xf numFmtId="165" fontId="35" fillId="0" borderId="2" xfId="1" applyNumberFormat="1" applyFont="1" applyFill="1" applyBorder="1" applyAlignment="1"/>
    <xf numFmtId="165" fontId="34" fillId="0" borderId="2" xfId="1" applyNumberFormat="1" applyFont="1" applyFill="1" applyBorder="1" applyAlignment="1"/>
    <xf numFmtId="0" fontId="1" fillId="0" borderId="0" xfId="10"/>
    <xf numFmtId="0" fontId="38" fillId="0" borderId="2" xfId="10" applyFont="1" applyBorder="1"/>
    <xf numFmtId="0" fontId="1" fillId="0" borderId="2" xfId="10" applyBorder="1"/>
    <xf numFmtId="4" fontId="1" fillId="0" borderId="2" xfId="10" applyNumberFormat="1" applyBorder="1"/>
    <xf numFmtId="4" fontId="38" fillId="0" borderId="2" xfId="10" applyNumberFormat="1" applyFont="1" applyBorder="1"/>
    <xf numFmtId="4" fontId="1" fillId="0" borderId="43" xfId="10" applyNumberFormat="1" applyBorder="1"/>
    <xf numFmtId="0" fontId="1" fillId="0" borderId="43" xfId="10" applyBorder="1"/>
    <xf numFmtId="4" fontId="1" fillId="0" borderId="0" xfId="10" applyNumberFormat="1"/>
    <xf numFmtId="0" fontId="44" fillId="0" borderId="0" xfId="6" applyFont="1" applyAlignment="1">
      <alignment vertical="center"/>
    </xf>
    <xf numFmtId="0" fontId="45" fillId="4" borderId="2" xfId="6" applyFont="1" applyFill="1" applyBorder="1" applyAlignment="1">
      <alignment horizontal="center" vertical="center"/>
    </xf>
    <xf numFmtId="0" fontId="45" fillId="4" borderId="41" xfId="6" applyFont="1" applyFill="1" applyBorder="1" applyAlignment="1">
      <alignment horizontal="center" vertical="center"/>
    </xf>
    <xf numFmtId="0" fontId="45" fillId="0" borderId="0" xfId="6" applyFont="1" applyAlignment="1">
      <alignment vertical="center"/>
    </xf>
    <xf numFmtId="0" fontId="45" fillId="6" borderId="13" xfId="6" applyFont="1" applyFill="1" applyBorder="1" applyAlignment="1">
      <alignment horizontal="center" vertical="center" wrapText="1"/>
    </xf>
    <xf numFmtId="4" fontId="45" fillId="6" borderId="14" xfId="6" applyNumberFormat="1" applyFont="1" applyFill="1" applyBorder="1" applyAlignment="1">
      <alignment vertical="center"/>
    </xf>
    <xf numFmtId="4" fontId="45" fillId="6" borderId="40" xfId="6" applyNumberFormat="1" applyFont="1" applyFill="1" applyBorder="1" applyAlignment="1">
      <alignment vertical="center"/>
    </xf>
    <xf numFmtId="4" fontId="44" fillId="0" borderId="0" xfId="6" applyNumberFormat="1" applyFont="1" applyAlignment="1">
      <alignment vertical="center"/>
    </xf>
    <xf numFmtId="0" fontId="17" fillId="0" borderId="0" xfId="6" applyFont="1" applyAlignment="1">
      <alignment wrapText="1"/>
    </xf>
    <xf numFmtId="0" fontId="9" fillId="0" borderId="0" xfId="6"/>
    <xf numFmtId="0" fontId="10" fillId="0" borderId="0" xfId="6" applyFont="1" applyAlignment="1">
      <alignment wrapText="1"/>
    </xf>
    <xf numFmtId="0" fontId="13" fillId="0" borderId="0" xfId="6" applyFont="1" applyAlignment="1">
      <alignment horizontal="center"/>
    </xf>
    <xf numFmtId="0" fontId="9" fillId="0" borderId="0" xfId="6" applyAlignment="1">
      <alignment horizontal="center"/>
    </xf>
    <xf numFmtId="0" fontId="10" fillId="0" borderId="0" xfId="6" applyFont="1" applyAlignment="1">
      <alignment horizontal="center"/>
    </xf>
    <xf numFmtId="0" fontId="12" fillId="4" borderId="1" xfId="6" applyFont="1" applyFill="1" applyBorder="1" applyAlignment="1">
      <alignment horizontal="center" vertical="center"/>
    </xf>
    <xf numFmtId="0" fontId="9" fillId="0" borderId="4" xfId="6" applyBorder="1" applyAlignment="1">
      <alignment horizontal="center" vertical="center"/>
    </xf>
    <xf numFmtId="0" fontId="12" fillId="4" borderId="8" xfId="6" applyFont="1" applyFill="1" applyBorder="1" applyAlignment="1">
      <alignment horizontal="center"/>
    </xf>
    <xf numFmtId="0" fontId="9" fillId="0" borderId="7" xfId="6" applyBorder="1" applyAlignment="1">
      <alignment horizontal="center"/>
    </xf>
    <xf numFmtId="0" fontId="44" fillId="0" borderId="0" xfId="6" applyFont="1" applyAlignment="1">
      <alignment wrapText="1"/>
    </xf>
    <xf numFmtId="0" fontId="44" fillId="0" borderId="0" xfId="6" applyFont="1"/>
    <xf numFmtId="0" fontId="45" fillId="0" borderId="0" xfId="6" applyFont="1" applyAlignment="1">
      <alignment horizontal="center"/>
    </xf>
    <xf numFmtId="0" fontId="44" fillId="0" borderId="0" xfId="6" applyFont="1" applyAlignment="1">
      <alignment horizontal="center"/>
    </xf>
    <xf numFmtId="0" fontId="45" fillId="0" borderId="0" xfId="6" applyFont="1" applyAlignment="1">
      <alignment horizontal="right"/>
    </xf>
    <xf numFmtId="0" fontId="44" fillId="0" borderId="0" xfId="6" applyFont="1" applyAlignment="1">
      <alignment horizontal="right"/>
    </xf>
    <xf numFmtId="14" fontId="45" fillId="0" borderId="0" xfId="6" applyNumberFormat="1" applyFont="1" applyAlignment="1">
      <alignment horizontal="left"/>
    </xf>
    <xf numFmtId="0" fontId="44" fillId="0" borderId="0" xfId="6" applyFont="1" applyAlignment="1">
      <alignment horizontal="left"/>
    </xf>
    <xf numFmtId="0" fontId="45" fillId="4" borderId="16" xfId="6" applyFont="1" applyFill="1" applyBorder="1" applyAlignment="1">
      <alignment horizontal="center" vertical="center"/>
    </xf>
    <xf numFmtId="0" fontId="44" fillId="0" borderId="17" xfId="6" applyFont="1" applyBorder="1" applyAlignment="1">
      <alignment horizontal="center" vertical="center"/>
    </xf>
    <xf numFmtId="0" fontId="45" fillId="4" borderId="18" xfId="6" applyFont="1" applyFill="1" applyBorder="1" applyAlignment="1">
      <alignment horizontal="center"/>
    </xf>
    <xf numFmtId="0" fontId="44" fillId="0" borderId="19" xfId="6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1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right"/>
    </xf>
    <xf numFmtId="0" fontId="12" fillId="4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2" fillId="4" borderId="18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44" fillId="0" borderId="0" xfId="6" applyFont="1" applyAlignment="1">
      <alignment horizontal="right" vertical="center"/>
    </xf>
    <xf numFmtId="0" fontId="45" fillId="4" borderId="18" xfId="6" applyFont="1" applyFill="1" applyBorder="1" applyAlignment="1">
      <alignment horizontal="center" vertical="center"/>
    </xf>
    <xf numFmtId="0" fontId="44" fillId="0" borderId="19" xfId="6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0" fillId="0" borderId="0" xfId="0"/>
    <xf numFmtId="0" fontId="10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4" borderId="8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0" xfId="6" applyFont="1" applyAlignment="1">
      <alignment horizontal="center" wrapText="1"/>
    </xf>
    <xf numFmtId="0" fontId="9" fillId="0" borderId="0" xfId="6" applyAlignment="1">
      <alignment horizontal="center" wrapText="1"/>
    </xf>
    <xf numFmtId="0" fontId="21" fillId="0" borderId="20" xfId="2" applyFont="1" applyBorder="1" applyAlignment="1">
      <alignment horizontal="left"/>
    </xf>
    <xf numFmtId="0" fontId="23" fillId="2" borderId="2" xfId="2" applyFont="1" applyFill="1" applyBorder="1" applyAlignment="1">
      <alignment horizontal="center" vertical="center" wrapText="1"/>
    </xf>
    <xf numFmtId="0" fontId="24" fillId="2" borderId="8" xfId="2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4" fillId="2" borderId="2" xfId="2" applyFont="1" applyFill="1" applyBorder="1" applyAlignment="1">
      <alignment horizontal="center" vertical="center"/>
    </xf>
    <xf numFmtId="0" fontId="24" fillId="2" borderId="2" xfId="2" applyFont="1" applyFill="1" applyBorder="1" applyAlignment="1">
      <alignment horizontal="center"/>
    </xf>
    <xf numFmtId="0" fontId="21" fillId="0" borderId="21" xfId="2" applyFont="1" applyBorder="1" applyAlignment="1">
      <alignment horizontal="center" vertical="center" wrapText="1"/>
    </xf>
    <xf numFmtId="0" fontId="34" fillId="8" borderId="22" xfId="2" applyFont="1" applyFill="1" applyBorder="1" applyAlignment="1">
      <alignment horizontal="center" vertical="center" wrapText="1"/>
    </xf>
    <xf numFmtId="0" fontId="34" fillId="8" borderId="25" xfId="2" applyFont="1" applyFill="1" applyBorder="1" applyAlignment="1">
      <alignment horizontal="center" vertical="center" wrapText="1"/>
    </xf>
    <xf numFmtId="0" fontId="34" fillId="8" borderId="24" xfId="2" applyFont="1" applyFill="1" applyBorder="1" applyAlignment="1">
      <alignment horizontal="center"/>
    </xf>
    <xf numFmtId="0" fontId="34" fillId="8" borderId="5" xfId="2" applyFont="1" applyFill="1" applyBorder="1" applyAlignment="1">
      <alignment horizontal="center"/>
    </xf>
    <xf numFmtId="0" fontId="34" fillId="8" borderId="19" xfId="2" applyFont="1" applyFill="1" applyBorder="1" applyAlignment="1">
      <alignment horizontal="center"/>
    </xf>
    <xf numFmtId="0" fontId="34" fillId="0" borderId="0" xfId="2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34" fillId="0" borderId="1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19" fillId="0" borderId="1" xfId="0" applyFont="1" applyBorder="1"/>
    <xf numFmtId="0" fontId="19" fillId="0" borderId="4" xfId="0" applyFont="1" applyBorder="1"/>
    <xf numFmtId="0" fontId="19" fillId="0" borderId="1" xfId="0" applyFont="1" applyBorder="1" applyAlignment="1">
      <alignment wrapText="1"/>
    </xf>
    <xf numFmtId="0" fontId="19" fillId="0" borderId="4" xfId="0" applyFont="1" applyBorder="1" applyAlignment="1">
      <alignment wrapText="1"/>
    </xf>
    <xf numFmtId="0" fontId="34" fillId="0" borderId="1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49" fontId="21" fillId="0" borderId="20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8" fillId="0" borderId="2" xfId="3" applyFont="1" applyBorder="1" applyAlignment="1">
      <alignment horizontal="center"/>
    </xf>
    <xf numFmtId="0" fontId="38" fillId="0" borderId="2" xfId="10" applyFont="1" applyBorder="1" applyAlignment="1">
      <alignment horizontal="center"/>
    </xf>
    <xf numFmtId="0" fontId="39" fillId="0" borderId="2" xfId="4" applyFont="1" applyBorder="1" applyAlignment="1">
      <alignment horizontal="center"/>
    </xf>
    <xf numFmtId="0" fontId="52" fillId="0" borderId="2" xfId="6" applyFont="1" applyBorder="1" applyAlignment="1">
      <alignment horizontal="center"/>
    </xf>
    <xf numFmtId="0" fontId="52" fillId="0" borderId="8" xfId="6" applyFont="1" applyBorder="1" applyAlignment="1">
      <alignment horizontal="center" vertical="center"/>
    </xf>
    <xf numFmtId="0" fontId="52" fillId="0" borderId="6" xfId="6" applyFont="1" applyBorder="1" applyAlignment="1">
      <alignment horizontal="center" vertical="center"/>
    </xf>
    <xf numFmtId="0" fontId="52" fillId="0" borderId="7" xfId="6" applyFont="1" applyBorder="1" applyAlignment="1">
      <alignment horizontal="center" vertical="center"/>
    </xf>
    <xf numFmtId="0" fontId="52" fillId="0" borderId="2" xfId="6" applyFont="1" applyBorder="1" applyAlignment="1">
      <alignment horizontal="center" vertical="center" wrapText="1"/>
    </xf>
    <xf numFmtId="0" fontId="14" fillId="11" borderId="8" xfId="9" applyFont="1" applyFill="1" applyBorder="1" applyAlignment="1">
      <alignment horizontal="center" vertical="center" wrapText="1"/>
    </xf>
    <xf numFmtId="0" fontId="14" fillId="11" borderId="6" xfId="9" applyFont="1" applyFill="1" applyBorder="1" applyAlignment="1">
      <alignment horizontal="center" vertical="center" wrapText="1"/>
    </xf>
    <xf numFmtId="0" fontId="14" fillId="11" borderId="7" xfId="9" applyFont="1" applyFill="1" applyBorder="1" applyAlignment="1">
      <alignment horizontal="center" vertical="center" wrapText="1"/>
    </xf>
  </cellXfs>
  <cellStyles count="11">
    <cellStyle name="Dziesiętny" xfId="1" builtinId="3"/>
    <cellStyle name="Dziesiętny 2" xfId="5" xr:uid="{00000000-0005-0000-0000-000001000000}"/>
    <cellStyle name="Normalny" xfId="0" builtinId="0"/>
    <cellStyle name="Normalny 2" xfId="3" xr:uid="{00000000-0005-0000-0000-000003000000}"/>
    <cellStyle name="Normalny 2 2" xfId="9" xr:uid="{50E3B93E-01A1-4E61-860A-DBC9047AEBDD}"/>
    <cellStyle name="Normalny 3" xfId="4" xr:uid="{00000000-0005-0000-0000-000004000000}"/>
    <cellStyle name="Normalny 4" xfId="6" xr:uid="{38C00798-1B34-4A61-BF9A-09FA76BABBCB}"/>
    <cellStyle name="Normalny 5" xfId="7" xr:uid="{C1E4092B-FDE7-4556-8450-C8901FB94809}"/>
    <cellStyle name="Normalny 6" xfId="8" xr:uid="{03C654D9-31C6-445A-8A53-C400ED19F3F9}"/>
    <cellStyle name="Normalny 7" xfId="10" xr:uid="{6CD55AA7-7014-4F7D-B6BD-ED827EAD5837}"/>
    <cellStyle name="Normalny_Arkusz1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Y\BADANIE%20SPRAWOZDANIA%202025\SPRAWOZDANIE%202025%20standaryzowane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Y"/>
      <sheetName val="DANE"/>
      <sheetName val="Dane 2021"/>
      <sheetName val="DANE _bez formuł"/>
      <sheetName val="BILANS"/>
      <sheetName val="Bilans standaryzowany"/>
      <sheetName val="KAPITAŁ_standaryzowany"/>
      <sheetName val="RZiS"/>
      <sheetName val="Rachunek standaryzowany"/>
      <sheetName val="Przepływy standaryzowany"/>
    </sheetNames>
    <sheetDataSet>
      <sheetData sheetId="0">
        <row r="14">
          <cell r="E14">
            <v>1</v>
          </cell>
        </row>
      </sheetData>
      <sheetData sheetId="1">
        <row r="22">
          <cell r="C22">
            <v>19284153.670000002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59">
          <cell r="D59">
            <v>3215891.4299999895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5B67F-81A8-4339-8718-4A6B0AF2A926}">
  <sheetPr>
    <tabColor theme="0" tint="-0.249977111117893"/>
    <pageSetUpPr fitToPage="1"/>
  </sheetPr>
  <dimension ref="A1:J100"/>
  <sheetViews>
    <sheetView zoomScale="60" zoomScaleNormal="60" workbookViewId="0">
      <selection activeCell="H98" sqref="A1:H98"/>
    </sheetView>
  </sheetViews>
  <sheetFormatPr defaultColWidth="8.88671875" defaultRowHeight="13.8" x14ac:dyDescent="0.25"/>
  <cols>
    <col min="1" max="1" width="4.5546875" style="142" customWidth="1"/>
    <col min="2" max="4" width="28.33203125" style="142" customWidth="1"/>
    <col min="5" max="5" width="6.44140625" style="142" customWidth="1"/>
    <col min="6" max="8" width="28.33203125" style="142" customWidth="1"/>
    <col min="9" max="9" width="19.88671875" style="142" customWidth="1"/>
    <col min="10" max="10" width="14.6640625" style="142" bestFit="1" customWidth="1"/>
    <col min="11" max="16384" width="8.88671875" style="142"/>
  </cols>
  <sheetData>
    <row r="1" spans="1:9" x14ac:dyDescent="0.25">
      <c r="H1" s="142">
        <v>2025</v>
      </c>
      <c r="I1" s="142">
        <v>2024</v>
      </c>
    </row>
    <row r="2" spans="1:9" ht="24" customHeight="1" x14ac:dyDescent="0.25">
      <c r="A2" s="385" t="s">
        <v>327</v>
      </c>
      <c r="B2" s="386"/>
      <c r="H2" s="143">
        <f>C95-G95</f>
        <v>-32961.089999988675</v>
      </c>
      <c r="I2" s="143">
        <f>D95-H95</f>
        <v>0</v>
      </c>
    </row>
    <row r="3" spans="1:9" x14ac:dyDescent="0.25">
      <c r="B3" s="387" t="s">
        <v>12</v>
      </c>
      <c r="C3" s="388"/>
      <c r="D3" s="388"/>
      <c r="E3" s="388"/>
      <c r="F3" s="388"/>
      <c r="G3" s="388"/>
    </row>
    <row r="4" spans="1:9" x14ac:dyDescent="0.25">
      <c r="B4" s="389" t="s">
        <v>13</v>
      </c>
      <c r="C4" s="390"/>
      <c r="D4" s="390"/>
      <c r="E4" s="390"/>
      <c r="F4" s="391">
        <v>46022</v>
      </c>
      <c r="G4" s="392"/>
    </row>
    <row r="5" spans="1:9" ht="14.4" thickBot="1" x14ac:dyDescent="0.3">
      <c r="C5" s="142" t="s">
        <v>1</v>
      </c>
      <c r="D5" s="142">
        <v>2025</v>
      </c>
      <c r="F5" s="390" t="s">
        <v>4</v>
      </c>
      <c r="G5" s="390"/>
      <c r="H5" s="390"/>
    </row>
    <row r="6" spans="1:9" x14ac:dyDescent="0.25">
      <c r="B6" s="393" t="s">
        <v>14</v>
      </c>
      <c r="C6" s="395" t="s">
        <v>15</v>
      </c>
      <c r="D6" s="396"/>
      <c r="F6" s="393" t="s">
        <v>16</v>
      </c>
      <c r="G6" s="395" t="s">
        <v>15</v>
      </c>
      <c r="H6" s="396"/>
    </row>
    <row r="7" spans="1:9" ht="14.4" thickBot="1" x14ac:dyDescent="0.3">
      <c r="B7" s="394"/>
      <c r="C7" s="144" t="s">
        <v>401</v>
      </c>
      <c r="D7" s="145" t="s">
        <v>402</v>
      </c>
      <c r="F7" s="394"/>
      <c r="G7" s="144" t="s">
        <v>401</v>
      </c>
      <c r="H7" s="145" t="s">
        <v>402</v>
      </c>
    </row>
    <row r="8" spans="1:9" ht="14.4" thickBot="1" x14ac:dyDescent="0.3">
      <c r="A8" s="146" t="s">
        <v>17</v>
      </c>
      <c r="B8" s="147" t="s">
        <v>18</v>
      </c>
      <c r="C8" s="148">
        <f>C9+C14+C23+C27+C47</f>
        <v>40949228.210000001</v>
      </c>
      <c r="D8" s="149">
        <f>D9+D14</f>
        <v>41594667.919999994</v>
      </c>
      <c r="E8" s="146" t="s">
        <v>17</v>
      </c>
      <c r="F8" s="147" t="s">
        <v>19</v>
      </c>
      <c r="G8" s="148">
        <f>SUM(G9:G10)+G12+G14+SUM(G17:G19)</f>
        <v>84103215.769999996</v>
      </c>
      <c r="H8" s="148">
        <f>SUM(H9:H10)+H12+H14+SUM(H17:H19)</f>
        <v>83562117.50999999</v>
      </c>
    </row>
    <row r="9" spans="1:9" ht="27.6" x14ac:dyDescent="0.25">
      <c r="A9" s="150" t="s">
        <v>20</v>
      </c>
      <c r="B9" s="151" t="s">
        <v>21</v>
      </c>
      <c r="C9" s="152">
        <f>SUM(C10:C13)</f>
        <v>371298.8</v>
      </c>
      <c r="D9" s="153">
        <f>SUM(D10:D13)</f>
        <v>351635.93</v>
      </c>
      <c r="E9" s="150" t="s">
        <v>20</v>
      </c>
      <c r="F9" s="154" t="s">
        <v>22</v>
      </c>
      <c r="G9" s="152">
        <v>76147279.25</v>
      </c>
      <c r="H9" s="153">
        <v>76147279.25</v>
      </c>
    </row>
    <row r="10" spans="1:9" ht="41.4" x14ac:dyDescent="0.25">
      <c r="A10" s="155">
        <v>1</v>
      </c>
      <c r="B10" s="156" t="s">
        <v>23</v>
      </c>
      <c r="C10" s="157">
        <f>0</f>
        <v>0</v>
      </c>
      <c r="D10" s="158">
        <f>0</f>
        <v>0</v>
      </c>
      <c r="E10" s="150" t="s">
        <v>24</v>
      </c>
      <c r="F10" s="151" t="s">
        <v>25</v>
      </c>
      <c r="G10" s="152">
        <f>0</f>
        <v>0</v>
      </c>
      <c r="H10" s="153">
        <f>0</f>
        <v>0</v>
      </c>
    </row>
    <row r="11" spans="1:9" ht="82.8" x14ac:dyDescent="0.25">
      <c r="A11" s="155">
        <v>2</v>
      </c>
      <c r="B11" s="159" t="s">
        <v>26</v>
      </c>
      <c r="C11" s="157">
        <f>0</f>
        <v>0</v>
      </c>
      <c r="D11" s="158">
        <f>0</f>
        <v>0</v>
      </c>
      <c r="E11" s="160"/>
      <c r="F11" s="161" t="s">
        <v>27</v>
      </c>
      <c r="G11" s="162">
        <f>0</f>
        <v>0</v>
      </c>
      <c r="H11" s="163">
        <f>0</f>
        <v>0</v>
      </c>
    </row>
    <row r="12" spans="1:9" ht="41.4" x14ac:dyDescent="0.25">
      <c r="A12" s="155">
        <v>3</v>
      </c>
      <c r="B12" s="156" t="s">
        <v>28</v>
      </c>
      <c r="C12" s="157">
        <v>371298.8</v>
      </c>
      <c r="D12" s="158">
        <v>351635.93</v>
      </c>
      <c r="E12" s="150" t="s">
        <v>29</v>
      </c>
      <c r="F12" s="151" t="s">
        <v>30</v>
      </c>
      <c r="G12" s="152">
        <v>2247610.7799999998</v>
      </c>
      <c r="H12" s="153">
        <v>2247610.7799999998</v>
      </c>
    </row>
    <row r="13" spans="1:9" ht="41.4" x14ac:dyDescent="0.25">
      <c r="A13" s="155">
        <v>4</v>
      </c>
      <c r="B13" s="156" t="s">
        <v>31</v>
      </c>
      <c r="C13" s="157">
        <f>0</f>
        <v>0</v>
      </c>
      <c r="D13" s="158">
        <f>0</f>
        <v>0</v>
      </c>
      <c r="E13" s="160"/>
      <c r="F13" s="161" t="s">
        <v>32</v>
      </c>
      <c r="G13" s="162">
        <f>0</f>
        <v>0</v>
      </c>
      <c r="H13" s="163">
        <f>0</f>
        <v>0</v>
      </c>
    </row>
    <row r="14" spans="1:9" ht="41.4" x14ac:dyDescent="0.25">
      <c r="A14" s="150" t="s">
        <v>24</v>
      </c>
      <c r="B14" s="154" t="s">
        <v>33</v>
      </c>
      <c r="C14" s="152">
        <f>C15+C21+C22</f>
        <v>40577929.410000004</v>
      </c>
      <c r="D14" s="153">
        <f>D15+D21+D22</f>
        <v>41243031.989999995</v>
      </c>
      <c r="E14" s="150" t="s">
        <v>34</v>
      </c>
      <c r="F14" s="151" t="s">
        <v>35</v>
      </c>
      <c r="G14" s="152">
        <v>2202608.0499999998</v>
      </c>
      <c r="H14" s="153">
        <v>1951336.05</v>
      </c>
    </row>
    <row r="15" spans="1:9" ht="41.4" x14ac:dyDescent="0.25">
      <c r="A15" s="155">
        <v>1</v>
      </c>
      <c r="B15" s="159" t="s">
        <v>36</v>
      </c>
      <c r="C15" s="157">
        <f>SUM(C16:C20)</f>
        <v>40205461.080000006</v>
      </c>
      <c r="D15" s="158">
        <f>SUM(D16:D20)</f>
        <v>39201369.919999994</v>
      </c>
      <c r="E15" s="160"/>
      <c r="F15" s="161" t="s">
        <v>37</v>
      </c>
      <c r="G15" s="162">
        <f>0</f>
        <v>0</v>
      </c>
      <c r="H15" s="163">
        <f>0</f>
        <v>0</v>
      </c>
    </row>
    <row r="16" spans="1:9" ht="41.4" x14ac:dyDescent="0.25">
      <c r="A16" s="155" t="s">
        <v>38</v>
      </c>
      <c r="B16" s="156" t="s">
        <v>39</v>
      </c>
      <c r="C16" s="157">
        <v>308177.07</v>
      </c>
      <c r="D16" s="158">
        <v>330189.71999999997</v>
      </c>
      <c r="E16" s="160"/>
      <c r="F16" s="164" t="s">
        <v>40</v>
      </c>
      <c r="G16" s="162">
        <f>0</f>
        <v>0</v>
      </c>
      <c r="H16" s="163">
        <f>0</f>
        <v>0</v>
      </c>
    </row>
    <row r="17" spans="1:8" ht="55.2" x14ac:dyDescent="0.25">
      <c r="A17" s="155" t="s">
        <v>41</v>
      </c>
      <c r="B17" s="156" t="s">
        <v>42</v>
      </c>
      <c r="C17" s="157">
        <v>35718717.539999999</v>
      </c>
      <c r="D17" s="158">
        <v>37027120.670000002</v>
      </c>
      <c r="E17" s="150" t="s">
        <v>43</v>
      </c>
      <c r="F17" s="154" t="s">
        <v>44</v>
      </c>
      <c r="G17" s="152">
        <f>0</f>
        <v>0</v>
      </c>
      <c r="H17" s="153">
        <f>0</f>
        <v>0</v>
      </c>
    </row>
    <row r="18" spans="1:8" x14ac:dyDescent="0.25">
      <c r="A18" s="155" t="s">
        <v>45</v>
      </c>
      <c r="B18" s="159" t="s">
        <v>46</v>
      </c>
      <c r="C18" s="157">
        <v>3354304.27</v>
      </c>
      <c r="D18" s="158">
        <v>832186.55</v>
      </c>
      <c r="E18" s="150" t="s">
        <v>47</v>
      </c>
      <c r="F18" s="154" t="s">
        <v>48</v>
      </c>
      <c r="G18" s="152">
        <f>RZiS!C59</f>
        <v>3505717.6899999916</v>
      </c>
      <c r="H18" s="153">
        <v>3215891.4299999895</v>
      </c>
    </row>
    <row r="19" spans="1:8" ht="55.8" thickBot="1" x14ac:dyDescent="0.3">
      <c r="A19" s="155" t="s">
        <v>49</v>
      </c>
      <c r="B19" s="159" t="s">
        <v>50</v>
      </c>
      <c r="C19" s="157">
        <v>370515.75</v>
      </c>
      <c r="D19" s="158">
        <v>494925.5</v>
      </c>
      <c r="E19" s="150" t="s">
        <v>51</v>
      </c>
      <c r="F19" s="151" t="s">
        <v>52</v>
      </c>
      <c r="G19" s="152">
        <f>0</f>
        <v>0</v>
      </c>
      <c r="H19" s="153">
        <f>0</f>
        <v>0</v>
      </c>
    </row>
    <row r="20" spans="1:8" ht="42" thickBot="1" x14ac:dyDescent="0.3">
      <c r="A20" s="155" t="s">
        <v>53</v>
      </c>
      <c r="B20" s="159" t="s">
        <v>54</v>
      </c>
      <c r="C20" s="157">
        <v>453746.45</v>
      </c>
      <c r="D20" s="158">
        <v>516947.48</v>
      </c>
      <c r="E20" s="146" t="s">
        <v>55</v>
      </c>
      <c r="F20" s="165" t="s">
        <v>56</v>
      </c>
      <c r="G20" s="148">
        <f>G21+G29+G38+G62</f>
        <v>32441559.969999999</v>
      </c>
      <c r="H20" s="149">
        <f>H21+H29+H38+H62</f>
        <v>30805625.410000004</v>
      </c>
    </row>
    <row r="21" spans="1:8" x14ac:dyDescent="0.25">
      <c r="A21" s="155">
        <v>2</v>
      </c>
      <c r="B21" s="159" t="s">
        <v>57</v>
      </c>
      <c r="C21" s="157">
        <v>372468.33</v>
      </c>
      <c r="D21" s="158">
        <v>2041662.07</v>
      </c>
      <c r="E21" s="150" t="s">
        <v>20</v>
      </c>
      <c r="F21" s="154" t="s">
        <v>58</v>
      </c>
      <c r="G21" s="152">
        <f>G22+G23+G26</f>
        <v>11184166.189999999</v>
      </c>
      <c r="H21" s="153">
        <f>H22+H23+H26</f>
        <v>10159571.960000001</v>
      </c>
    </row>
    <row r="22" spans="1:8" ht="41.4" x14ac:dyDescent="0.25">
      <c r="A22" s="155">
        <v>3</v>
      </c>
      <c r="B22" s="156" t="s">
        <v>59</v>
      </c>
      <c r="C22" s="157">
        <v>0</v>
      </c>
      <c r="D22" s="158">
        <f>0</f>
        <v>0</v>
      </c>
      <c r="E22" s="155">
        <v>1</v>
      </c>
      <c r="F22" s="156" t="s">
        <v>60</v>
      </c>
      <c r="G22" s="157">
        <f>0</f>
        <v>0</v>
      </c>
      <c r="H22" s="158">
        <f>0</f>
        <v>0</v>
      </c>
    </row>
    <row r="23" spans="1:8" ht="27.6" x14ac:dyDescent="0.25">
      <c r="A23" s="150" t="s">
        <v>29</v>
      </c>
      <c r="B23" s="154" t="s">
        <v>61</v>
      </c>
      <c r="C23" s="152">
        <f>SUM(C24:C26)</f>
        <v>0</v>
      </c>
      <c r="D23" s="153">
        <f>SUM(D24:D26)</f>
        <v>0</v>
      </c>
      <c r="E23" s="155">
        <v>2</v>
      </c>
      <c r="F23" s="156" t="s">
        <v>62</v>
      </c>
      <c r="G23" s="157">
        <f>G24+G25</f>
        <v>11184166.189999999</v>
      </c>
      <c r="H23" s="158">
        <f>H24+H25</f>
        <v>10159571.960000001</v>
      </c>
    </row>
    <row r="24" spans="1:8" x14ac:dyDescent="0.25">
      <c r="A24" s="155">
        <v>1</v>
      </c>
      <c r="B24" s="159" t="s">
        <v>63</v>
      </c>
      <c r="C24" s="157">
        <f>0</f>
        <v>0</v>
      </c>
      <c r="D24" s="158">
        <f>0</f>
        <v>0</v>
      </c>
      <c r="E24" s="155"/>
      <c r="F24" s="159" t="s">
        <v>64</v>
      </c>
      <c r="G24" s="157">
        <v>8964002</v>
      </c>
      <c r="H24" s="158">
        <v>8121754</v>
      </c>
    </row>
    <row r="25" spans="1:8" ht="55.2" x14ac:dyDescent="0.25">
      <c r="A25" s="155">
        <v>2</v>
      </c>
      <c r="B25" s="156" t="s">
        <v>65</v>
      </c>
      <c r="C25" s="157">
        <f>0</f>
        <v>0</v>
      </c>
      <c r="D25" s="158">
        <f>0</f>
        <v>0</v>
      </c>
      <c r="E25" s="155"/>
      <c r="F25" s="159" t="s">
        <v>66</v>
      </c>
      <c r="G25" s="157">
        <v>2220164.19</v>
      </c>
      <c r="H25" s="158">
        <v>2037817.96</v>
      </c>
    </row>
    <row r="26" spans="1:8" x14ac:dyDescent="0.25">
      <c r="A26" s="155">
        <v>3</v>
      </c>
      <c r="B26" s="159" t="s">
        <v>67</v>
      </c>
      <c r="C26" s="157">
        <f>0</f>
        <v>0</v>
      </c>
      <c r="D26" s="158">
        <f>0</f>
        <v>0</v>
      </c>
      <c r="E26" s="155">
        <v>3</v>
      </c>
      <c r="F26" s="159" t="s">
        <v>68</v>
      </c>
      <c r="G26" s="157">
        <f>G27+G28</f>
        <v>0</v>
      </c>
      <c r="H26" s="158">
        <f>H27+H28</f>
        <v>0</v>
      </c>
    </row>
    <row r="27" spans="1:8" x14ac:dyDescent="0.25">
      <c r="A27" s="150" t="s">
        <v>34</v>
      </c>
      <c r="B27" s="154" t="s">
        <v>69</v>
      </c>
      <c r="C27" s="152">
        <f>C28+C29+C30+C46</f>
        <v>0</v>
      </c>
      <c r="D27" s="153">
        <f>D28+D29+D30+D46</f>
        <v>0</v>
      </c>
      <c r="E27" s="155"/>
      <c r="F27" s="159" t="s">
        <v>70</v>
      </c>
      <c r="G27" s="157">
        <f>0</f>
        <v>0</v>
      </c>
      <c r="H27" s="158">
        <f>0</f>
        <v>0</v>
      </c>
    </row>
    <row r="28" spans="1:8" x14ac:dyDescent="0.25">
      <c r="A28" s="155">
        <v>1</v>
      </c>
      <c r="B28" s="159" t="s">
        <v>71</v>
      </c>
      <c r="C28" s="157">
        <f>0</f>
        <v>0</v>
      </c>
      <c r="D28" s="158">
        <f>0</f>
        <v>0</v>
      </c>
      <c r="E28" s="155"/>
      <c r="F28" s="159" t="s">
        <v>72</v>
      </c>
      <c r="G28" s="157">
        <v>0</v>
      </c>
      <c r="H28" s="158">
        <v>0</v>
      </c>
    </row>
    <row r="29" spans="1:8" x14ac:dyDescent="0.25">
      <c r="A29" s="155">
        <v>2</v>
      </c>
      <c r="B29" s="159" t="s">
        <v>73</v>
      </c>
      <c r="C29" s="157">
        <f>0</f>
        <v>0</v>
      </c>
      <c r="D29" s="158">
        <f>0</f>
        <v>0</v>
      </c>
      <c r="E29" s="150" t="s">
        <v>24</v>
      </c>
      <c r="F29" s="154" t="s">
        <v>74</v>
      </c>
      <c r="G29" s="152">
        <f>G30+G31+G32</f>
        <v>0</v>
      </c>
      <c r="H29" s="153">
        <f>H30+H31+H32</f>
        <v>25470.43</v>
      </c>
    </row>
    <row r="30" spans="1:8" ht="27.6" x14ac:dyDescent="0.25">
      <c r="A30" s="155">
        <v>3</v>
      </c>
      <c r="B30" s="156" t="s">
        <v>75</v>
      </c>
      <c r="C30" s="157">
        <f>C31+C36+C41</f>
        <v>0</v>
      </c>
      <c r="D30" s="158">
        <f>D31+D36+D41</f>
        <v>0</v>
      </c>
      <c r="E30" s="155">
        <v>1</v>
      </c>
      <c r="F30" s="159" t="s">
        <v>76</v>
      </c>
      <c r="G30" s="157">
        <f>0</f>
        <v>0</v>
      </c>
      <c r="H30" s="158">
        <f>0</f>
        <v>0</v>
      </c>
    </row>
    <row r="31" spans="1:8" ht="55.2" x14ac:dyDescent="0.25">
      <c r="A31" s="155" t="s">
        <v>38</v>
      </c>
      <c r="B31" s="159" t="s">
        <v>77</v>
      </c>
      <c r="C31" s="157">
        <f>SUM(C32:C35)</f>
        <v>0</v>
      </c>
      <c r="D31" s="158">
        <f>SUM(D32:D35)</f>
        <v>0</v>
      </c>
      <c r="E31" s="155">
        <v>2</v>
      </c>
      <c r="F31" s="156" t="s">
        <v>78</v>
      </c>
      <c r="G31" s="157">
        <f>0</f>
        <v>0</v>
      </c>
      <c r="H31" s="158">
        <f>0</f>
        <v>0</v>
      </c>
    </row>
    <row r="32" spans="1:8" x14ac:dyDescent="0.25">
      <c r="A32" s="155"/>
      <c r="B32" s="159" t="s">
        <v>79</v>
      </c>
      <c r="C32" s="157">
        <f>0</f>
        <v>0</v>
      </c>
      <c r="D32" s="158">
        <f>0</f>
        <v>0</v>
      </c>
      <c r="E32" s="155">
        <v>3</v>
      </c>
      <c r="F32" s="159" t="s">
        <v>80</v>
      </c>
      <c r="G32" s="157">
        <f>SUM(G33:G37)</f>
        <v>0</v>
      </c>
      <c r="H32" s="158">
        <f>SUM(H33:H37)</f>
        <v>25470.43</v>
      </c>
    </row>
    <row r="33" spans="1:8" x14ac:dyDescent="0.25">
      <c r="A33" s="155"/>
      <c r="B33" s="159" t="s">
        <v>81</v>
      </c>
      <c r="C33" s="157">
        <f>0</f>
        <v>0</v>
      </c>
      <c r="D33" s="158">
        <f>0</f>
        <v>0</v>
      </c>
      <c r="E33" s="155" t="s">
        <v>38</v>
      </c>
      <c r="F33" s="159" t="s">
        <v>82</v>
      </c>
      <c r="G33" s="157">
        <f>0</f>
        <v>0</v>
      </c>
      <c r="H33" s="158">
        <f>0</f>
        <v>0</v>
      </c>
    </row>
    <row r="34" spans="1:8" ht="27.6" x14ac:dyDescent="0.25">
      <c r="A34" s="155"/>
      <c r="B34" s="159" t="s">
        <v>83</v>
      </c>
      <c r="C34" s="157">
        <f>0</f>
        <v>0</v>
      </c>
      <c r="D34" s="158">
        <f>0</f>
        <v>0</v>
      </c>
      <c r="E34" s="155" t="s">
        <v>41</v>
      </c>
      <c r="F34" s="156" t="s">
        <v>84</v>
      </c>
      <c r="G34" s="157">
        <f>0</f>
        <v>0</v>
      </c>
      <c r="H34" s="158">
        <f>0</f>
        <v>0</v>
      </c>
    </row>
    <row r="35" spans="1:8" ht="41.4" x14ac:dyDescent="0.25">
      <c r="A35" s="155"/>
      <c r="B35" s="156" t="s">
        <v>85</v>
      </c>
      <c r="C35" s="157">
        <f>0</f>
        <v>0</v>
      </c>
      <c r="D35" s="158">
        <f>0</f>
        <v>0</v>
      </c>
      <c r="E35" s="155" t="s">
        <v>45</v>
      </c>
      <c r="F35" s="159" t="s">
        <v>86</v>
      </c>
      <c r="G35" s="157">
        <f>0</f>
        <v>0</v>
      </c>
      <c r="H35" s="158">
        <f>0</f>
        <v>0</v>
      </c>
    </row>
    <row r="36" spans="1:8" ht="41.4" x14ac:dyDescent="0.25">
      <c r="A36" s="155" t="s">
        <v>41</v>
      </c>
      <c r="B36" s="156" t="s">
        <v>87</v>
      </c>
      <c r="C36" s="157">
        <f>SUM(C37:C40)</f>
        <v>0</v>
      </c>
      <c r="D36" s="158">
        <f>SUM(D37:D40)</f>
        <v>0</v>
      </c>
      <c r="E36" s="155" t="s">
        <v>49</v>
      </c>
      <c r="F36" s="159" t="s">
        <v>88</v>
      </c>
      <c r="G36" s="157">
        <f>0</f>
        <v>0</v>
      </c>
      <c r="H36" s="158">
        <f>0</f>
        <v>0</v>
      </c>
    </row>
    <row r="37" spans="1:8" x14ac:dyDescent="0.25">
      <c r="A37" s="155"/>
      <c r="B37" s="159" t="s">
        <v>79</v>
      </c>
      <c r="C37" s="157">
        <f>0</f>
        <v>0</v>
      </c>
      <c r="D37" s="158">
        <f>0</f>
        <v>0</v>
      </c>
      <c r="E37" s="155" t="s">
        <v>53</v>
      </c>
      <c r="F37" s="159" t="s">
        <v>89</v>
      </c>
      <c r="G37" s="157">
        <v>0</v>
      </c>
      <c r="H37" s="158">
        <v>25470.43</v>
      </c>
    </row>
    <row r="38" spans="1:8" ht="27.6" x14ac:dyDescent="0.25">
      <c r="A38" s="155"/>
      <c r="B38" s="159" t="s">
        <v>81</v>
      </c>
      <c r="C38" s="157">
        <f>0</f>
        <v>0</v>
      </c>
      <c r="D38" s="158">
        <f>0</f>
        <v>0</v>
      </c>
      <c r="E38" s="150" t="s">
        <v>29</v>
      </c>
      <c r="F38" s="151" t="s">
        <v>90</v>
      </c>
      <c r="G38" s="152">
        <f>G39+G44+G49+G61</f>
        <v>15388344.020000001</v>
      </c>
      <c r="H38" s="153">
        <f>H39+H44+H49+H61</f>
        <v>12437123.170000002</v>
      </c>
    </row>
    <row r="39" spans="1:8" ht="27.6" x14ac:dyDescent="0.25">
      <c r="A39" s="155"/>
      <c r="B39" s="159" t="s">
        <v>83</v>
      </c>
      <c r="C39" s="157">
        <f>0</f>
        <v>0</v>
      </c>
      <c r="D39" s="158">
        <f>0</f>
        <v>0</v>
      </c>
      <c r="E39" s="155">
        <v>1</v>
      </c>
      <c r="F39" s="156" t="s">
        <v>91</v>
      </c>
      <c r="G39" s="157">
        <f>G40+G43</f>
        <v>0</v>
      </c>
      <c r="H39" s="158">
        <f>H40+H43</f>
        <v>0</v>
      </c>
    </row>
    <row r="40" spans="1:8" ht="41.4" x14ac:dyDescent="0.25">
      <c r="A40" s="155"/>
      <c r="B40" s="156" t="s">
        <v>85</v>
      </c>
      <c r="C40" s="157">
        <f>0</f>
        <v>0</v>
      </c>
      <c r="D40" s="158">
        <f>0</f>
        <v>0</v>
      </c>
      <c r="E40" s="155" t="s">
        <v>38</v>
      </c>
      <c r="F40" s="156" t="s">
        <v>92</v>
      </c>
      <c r="G40" s="157">
        <f>G41+G42</f>
        <v>0</v>
      </c>
      <c r="H40" s="158">
        <f>H41+H42</f>
        <v>0</v>
      </c>
    </row>
    <row r="41" spans="1:8" x14ac:dyDescent="0.25">
      <c r="A41" s="155" t="s">
        <v>45</v>
      </c>
      <c r="B41" s="159" t="s">
        <v>93</v>
      </c>
      <c r="C41" s="157">
        <f>SUM(C42:C45)</f>
        <v>0</v>
      </c>
      <c r="D41" s="158">
        <f>SUM(D42:D45)</f>
        <v>0</v>
      </c>
      <c r="E41" s="155"/>
      <c r="F41" s="159" t="s">
        <v>94</v>
      </c>
      <c r="G41" s="157">
        <f>0</f>
        <v>0</v>
      </c>
      <c r="H41" s="158">
        <f>0</f>
        <v>0</v>
      </c>
    </row>
    <row r="42" spans="1:8" x14ac:dyDescent="0.25">
      <c r="A42" s="155"/>
      <c r="B42" s="159" t="s">
        <v>79</v>
      </c>
      <c r="C42" s="157">
        <f>0</f>
        <v>0</v>
      </c>
      <c r="D42" s="158">
        <f>0</f>
        <v>0</v>
      </c>
      <c r="E42" s="155"/>
      <c r="F42" s="159" t="s">
        <v>95</v>
      </c>
      <c r="G42" s="157">
        <f>0</f>
        <v>0</v>
      </c>
      <c r="H42" s="158">
        <f>0</f>
        <v>0</v>
      </c>
    </row>
    <row r="43" spans="1:8" x14ac:dyDescent="0.25">
      <c r="A43" s="155"/>
      <c r="B43" s="159" t="s">
        <v>81</v>
      </c>
      <c r="C43" s="157">
        <f>0</f>
        <v>0</v>
      </c>
      <c r="D43" s="158">
        <f>0</f>
        <v>0</v>
      </c>
      <c r="E43" s="155" t="s">
        <v>41</v>
      </c>
      <c r="F43" s="159" t="s">
        <v>89</v>
      </c>
      <c r="G43" s="157">
        <f>0</f>
        <v>0</v>
      </c>
      <c r="H43" s="158">
        <f>0</f>
        <v>0</v>
      </c>
    </row>
    <row r="44" spans="1:8" ht="55.2" x14ac:dyDescent="0.25">
      <c r="A44" s="155"/>
      <c r="B44" s="159" t="s">
        <v>83</v>
      </c>
      <c r="C44" s="157">
        <f>0</f>
        <v>0</v>
      </c>
      <c r="D44" s="158">
        <f>0</f>
        <v>0</v>
      </c>
      <c r="E44" s="155">
        <v>2</v>
      </c>
      <c r="F44" s="156" t="s">
        <v>96</v>
      </c>
      <c r="G44" s="157">
        <f>G45+G48</f>
        <v>0</v>
      </c>
      <c r="H44" s="158">
        <f>H45+H48</f>
        <v>0</v>
      </c>
    </row>
    <row r="45" spans="1:8" ht="27.6" x14ac:dyDescent="0.25">
      <c r="A45" s="155"/>
      <c r="B45" s="156" t="s">
        <v>97</v>
      </c>
      <c r="C45" s="157">
        <f>0</f>
        <v>0</v>
      </c>
      <c r="D45" s="158">
        <f>0</f>
        <v>0</v>
      </c>
      <c r="E45" s="155" t="s">
        <v>38</v>
      </c>
      <c r="F45" s="156" t="s">
        <v>98</v>
      </c>
      <c r="G45" s="157">
        <f>G46+G47</f>
        <v>0</v>
      </c>
      <c r="H45" s="158">
        <f>H46+H47</f>
        <v>0</v>
      </c>
    </row>
    <row r="46" spans="1:8" x14ac:dyDescent="0.25">
      <c r="A46" s="155">
        <v>4</v>
      </c>
      <c r="B46" s="159" t="s">
        <v>99</v>
      </c>
      <c r="C46" s="157">
        <f>0</f>
        <v>0</v>
      </c>
      <c r="D46" s="158">
        <f>0</f>
        <v>0</v>
      </c>
      <c r="E46" s="155"/>
      <c r="F46" s="159" t="s">
        <v>94</v>
      </c>
      <c r="G46" s="157">
        <f>0</f>
        <v>0</v>
      </c>
      <c r="H46" s="158">
        <f>0</f>
        <v>0</v>
      </c>
    </row>
    <row r="47" spans="1:8" ht="41.4" x14ac:dyDescent="0.25">
      <c r="A47" s="150" t="s">
        <v>43</v>
      </c>
      <c r="B47" s="151" t="s">
        <v>100</v>
      </c>
      <c r="C47" s="152">
        <f>C48+C49</f>
        <v>0</v>
      </c>
      <c r="D47" s="153">
        <f>D48+D49</f>
        <v>0</v>
      </c>
      <c r="E47" s="155"/>
      <c r="F47" s="159" t="s">
        <v>95</v>
      </c>
      <c r="G47" s="157">
        <f>0</f>
        <v>0</v>
      </c>
      <c r="H47" s="158">
        <f>0</f>
        <v>0</v>
      </c>
    </row>
    <row r="48" spans="1:8" ht="27.6" x14ac:dyDescent="0.25">
      <c r="A48" s="155">
        <v>1</v>
      </c>
      <c r="B48" s="156" t="s">
        <v>101</v>
      </c>
      <c r="C48" s="157">
        <f>0</f>
        <v>0</v>
      </c>
      <c r="D48" s="158">
        <f>0</f>
        <v>0</v>
      </c>
      <c r="E48" s="155" t="s">
        <v>41</v>
      </c>
      <c r="F48" s="159" t="s">
        <v>89</v>
      </c>
      <c r="G48" s="157">
        <f>0</f>
        <v>0</v>
      </c>
      <c r="H48" s="158">
        <f>0</f>
        <v>0</v>
      </c>
    </row>
    <row r="49" spans="1:8" ht="28.2" thickBot="1" x14ac:dyDescent="0.3">
      <c r="A49" s="155">
        <v>2</v>
      </c>
      <c r="B49" s="156" t="s">
        <v>102</v>
      </c>
      <c r="C49" s="157">
        <v>0</v>
      </c>
      <c r="D49" s="158">
        <v>0</v>
      </c>
      <c r="E49" s="155">
        <v>3</v>
      </c>
      <c r="F49" s="156" t="s">
        <v>103</v>
      </c>
      <c r="G49" s="157">
        <f>SUM(G50:G53)+SUM(G56:G60)</f>
        <v>8934468.620000001</v>
      </c>
      <c r="H49" s="158">
        <f>SUM(H50:H53)+SUM(H56:H60)</f>
        <v>5938740.9400000004</v>
      </c>
    </row>
    <row r="50" spans="1:8" ht="14.4" thickBot="1" x14ac:dyDescent="0.3">
      <c r="A50" s="146" t="s">
        <v>55</v>
      </c>
      <c r="B50" s="147" t="s">
        <v>104</v>
      </c>
      <c r="C50" s="148">
        <f>C51+C57+C75+C92</f>
        <v>75562586.440000013</v>
      </c>
      <c r="D50" s="149">
        <f>D51+D57+D75+D92</f>
        <v>72773075</v>
      </c>
      <c r="E50" s="155" t="s">
        <v>38</v>
      </c>
      <c r="F50" s="159" t="s">
        <v>82</v>
      </c>
      <c r="G50" s="157">
        <f>0</f>
        <v>0</v>
      </c>
      <c r="H50" s="158">
        <f>0</f>
        <v>0</v>
      </c>
    </row>
    <row r="51" spans="1:8" ht="27.6" x14ac:dyDescent="0.25">
      <c r="A51" s="150" t="s">
        <v>20</v>
      </c>
      <c r="B51" s="154" t="s">
        <v>105</v>
      </c>
      <c r="C51" s="152">
        <f>SUM(C52:C56)</f>
        <v>9349667.3900000006</v>
      </c>
      <c r="D51" s="153">
        <f>SUM(D52:D56)</f>
        <v>6991216.6500000004</v>
      </c>
      <c r="E51" s="155" t="s">
        <v>41</v>
      </c>
      <c r="F51" s="156" t="s">
        <v>84</v>
      </c>
      <c r="G51" s="157">
        <f>0</f>
        <v>0</v>
      </c>
      <c r="H51" s="158">
        <f>0</f>
        <v>0</v>
      </c>
    </row>
    <row r="52" spans="1:8" x14ac:dyDescent="0.25">
      <c r="A52" s="155">
        <v>1</v>
      </c>
      <c r="B52" s="159" t="s">
        <v>106</v>
      </c>
      <c r="C52" s="157">
        <v>0</v>
      </c>
      <c r="D52" s="158">
        <v>0</v>
      </c>
      <c r="E52" s="155" t="s">
        <v>45</v>
      </c>
      <c r="F52" s="159" t="s">
        <v>86</v>
      </c>
      <c r="G52" s="157">
        <f>0</f>
        <v>0</v>
      </c>
      <c r="H52" s="158">
        <f>0</f>
        <v>0</v>
      </c>
    </row>
    <row r="53" spans="1:8" ht="27.6" x14ac:dyDescent="0.25">
      <c r="A53" s="155">
        <v>2</v>
      </c>
      <c r="B53" s="159" t="s">
        <v>107</v>
      </c>
      <c r="C53" s="157">
        <v>9349667.3900000006</v>
      </c>
      <c r="D53" s="158">
        <v>6991216.6500000004</v>
      </c>
      <c r="E53" s="155" t="s">
        <v>49</v>
      </c>
      <c r="F53" s="156" t="s">
        <v>98</v>
      </c>
      <c r="G53" s="157">
        <f>G54+G55</f>
        <v>4594535.21</v>
      </c>
      <c r="H53" s="158">
        <f>H54+H55</f>
        <v>1322812.25</v>
      </c>
    </row>
    <row r="54" spans="1:8" x14ac:dyDescent="0.25">
      <c r="A54" s="155">
        <v>3</v>
      </c>
      <c r="B54" s="159" t="s">
        <v>108</v>
      </c>
      <c r="C54" s="157">
        <f>0</f>
        <v>0</v>
      </c>
      <c r="D54" s="158">
        <f>0</f>
        <v>0</v>
      </c>
      <c r="E54" s="155"/>
      <c r="F54" s="159" t="s">
        <v>94</v>
      </c>
      <c r="G54" s="157">
        <f>4647194.95-52659.74</f>
        <v>4594535.21</v>
      </c>
      <c r="H54" s="158">
        <v>1322812.25</v>
      </c>
    </row>
    <row r="55" spans="1:8" x14ac:dyDescent="0.25">
      <c r="A55" s="155">
        <v>4</v>
      </c>
      <c r="B55" s="159" t="s">
        <v>109</v>
      </c>
      <c r="C55" s="157">
        <f>0</f>
        <v>0</v>
      </c>
      <c r="D55" s="158">
        <f>0</f>
        <v>0</v>
      </c>
      <c r="E55" s="155"/>
      <c r="F55" s="159" t="s">
        <v>95</v>
      </c>
      <c r="G55" s="157">
        <f>0</f>
        <v>0</v>
      </c>
      <c r="H55" s="158">
        <f>0</f>
        <v>0</v>
      </c>
    </row>
    <row r="56" spans="1:8" ht="41.4" x14ac:dyDescent="0.25">
      <c r="A56" s="155">
        <v>5</v>
      </c>
      <c r="B56" s="159" t="s">
        <v>110</v>
      </c>
      <c r="C56" s="157">
        <f>0</f>
        <v>0</v>
      </c>
      <c r="D56" s="158">
        <f>0</f>
        <v>0</v>
      </c>
      <c r="E56" s="155" t="s">
        <v>53</v>
      </c>
      <c r="F56" s="156" t="s">
        <v>111</v>
      </c>
      <c r="G56" s="157">
        <v>0</v>
      </c>
      <c r="H56" s="158">
        <v>0</v>
      </c>
    </row>
    <row r="57" spans="1:8" x14ac:dyDescent="0.25">
      <c r="A57" s="150" t="s">
        <v>24</v>
      </c>
      <c r="B57" s="154" t="s">
        <v>112</v>
      </c>
      <c r="C57" s="152">
        <f>C58+C63+C68</f>
        <v>12391141.700000001</v>
      </c>
      <c r="D57" s="153">
        <f>D58+D63+D68</f>
        <v>19767574.5</v>
      </c>
      <c r="E57" s="155" t="s">
        <v>113</v>
      </c>
      <c r="F57" s="159" t="s">
        <v>88</v>
      </c>
      <c r="G57" s="157">
        <f>0</f>
        <v>0</v>
      </c>
      <c r="H57" s="158">
        <f>0</f>
        <v>0</v>
      </c>
    </row>
    <row r="58" spans="1:8" ht="55.2" x14ac:dyDescent="0.25">
      <c r="A58" s="155">
        <v>1</v>
      </c>
      <c r="B58" s="156" t="s">
        <v>114</v>
      </c>
      <c r="C58" s="157">
        <f>C59+C62</f>
        <v>0</v>
      </c>
      <c r="D58" s="158">
        <f>D59+D62</f>
        <v>0</v>
      </c>
      <c r="E58" s="155" t="s">
        <v>115</v>
      </c>
      <c r="F58" s="156" t="s">
        <v>116</v>
      </c>
      <c r="G58" s="157">
        <v>4218814.1100000003</v>
      </c>
      <c r="H58" s="158">
        <v>4552347.8499999996</v>
      </c>
    </row>
    <row r="59" spans="1:8" ht="27.6" x14ac:dyDescent="0.25">
      <c r="A59" s="155" t="s">
        <v>38</v>
      </c>
      <c r="B59" s="156" t="s">
        <v>117</v>
      </c>
      <c r="C59" s="157">
        <f>C60+C61</f>
        <v>0</v>
      </c>
      <c r="D59" s="158">
        <f>D60+D61</f>
        <v>0</v>
      </c>
      <c r="E59" s="155" t="s">
        <v>118</v>
      </c>
      <c r="F59" s="159" t="s">
        <v>119</v>
      </c>
      <c r="G59" s="157">
        <v>1432.22</v>
      </c>
      <c r="H59" s="158">
        <v>1783.94</v>
      </c>
    </row>
    <row r="60" spans="1:8" x14ac:dyDescent="0.25">
      <c r="A60" s="155"/>
      <c r="B60" s="159" t="s">
        <v>94</v>
      </c>
      <c r="C60" s="157">
        <f>0</f>
        <v>0</v>
      </c>
      <c r="D60" s="158">
        <f>0</f>
        <v>0</v>
      </c>
      <c r="E60" s="155" t="s">
        <v>120</v>
      </c>
      <c r="F60" s="159" t="s">
        <v>89</v>
      </c>
      <c r="G60" s="157">
        <v>119687.08</v>
      </c>
      <c r="H60" s="158">
        <v>61796.9</v>
      </c>
    </row>
    <row r="61" spans="1:8" x14ac:dyDescent="0.25">
      <c r="A61" s="155"/>
      <c r="B61" s="159" t="s">
        <v>95</v>
      </c>
      <c r="C61" s="157">
        <f>0</f>
        <v>0</v>
      </c>
      <c r="D61" s="158">
        <f>0</f>
        <v>0</v>
      </c>
      <c r="E61" s="155">
        <v>4</v>
      </c>
      <c r="F61" s="159" t="s">
        <v>121</v>
      </c>
      <c r="G61" s="157">
        <v>6453875.4000000004</v>
      </c>
      <c r="H61" s="158">
        <v>6498382.2300000004</v>
      </c>
    </row>
    <row r="62" spans="1:8" x14ac:dyDescent="0.25">
      <c r="A62" s="155" t="s">
        <v>41</v>
      </c>
      <c r="B62" s="159" t="s">
        <v>89</v>
      </c>
      <c r="C62" s="157">
        <f>0</f>
        <v>0</v>
      </c>
      <c r="D62" s="158">
        <f>0</f>
        <v>0</v>
      </c>
      <c r="E62" s="150" t="s">
        <v>34</v>
      </c>
      <c r="F62" s="154" t="s">
        <v>122</v>
      </c>
      <c r="G62" s="152">
        <f>G63+G64</f>
        <v>5869049.7599999998</v>
      </c>
      <c r="H62" s="153">
        <f>H63+H64</f>
        <v>8183459.8499999996</v>
      </c>
    </row>
    <row r="63" spans="1:8" ht="69" x14ac:dyDescent="0.25">
      <c r="A63" s="155">
        <v>2</v>
      </c>
      <c r="B63" s="156" t="s">
        <v>123</v>
      </c>
      <c r="C63" s="157">
        <f>C64+C67</f>
        <v>0</v>
      </c>
      <c r="D63" s="158">
        <f>D64+D67</f>
        <v>0</v>
      </c>
      <c r="E63" s="155">
        <v>1</v>
      </c>
      <c r="F63" s="159" t="s">
        <v>124</v>
      </c>
      <c r="G63" s="157">
        <f>0</f>
        <v>0</v>
      </c>
      <c r="H63" s="158">
        <f>0</f>
        <v>0</v>
      </c>
    </row>
    <row r="64" spans="1:8" ht="27.6" x14ac:dyDescent="0.25">
      <c r="A64" s="155" t="s">
        <v>38</v>
      </c>
      <c r="B64" s="156" t="s">
        <v>117</v>
      </c>
      <c r="C64" s="157">
        <f>C65+C66</f>
        <v>0</v>
      </c>
      <c r="D64" s="158">
        <f>D65+D66</f>
        <v>0</v>
      </c>
      <c r="E64" s="155">
        <v>2</v>
      </c>
      <c r="F64" s="156" t="s">
        <v>102</v>
      </c>
      <c r="G64" s="157">
        <f>G65+G66</f>
        <v>5869049.7599999998</v>
      </c>
      <c r="H64" s="158">
        <f>H65+H66</f>
        <v>8183459.8499999996</v>
      </c>
    </row>
    <row r="65" spans="1:8" x14ac:dyDescent="0.25">
      <c r="A65" s="155"/>
      <c r="B65" s="159" t="s">
        <v>94</v>
      </c>
      <c r="C65" s="157">
        <f>0</f>
        <v>0</v>
      </c>
      <c r="D65" s="158">
        <v>0</v>
      </c>
      <c r="E65" s="155"/>
      <c r="F65" s="159" t="s">
        <v>125</v>
      </c>
      <c r="G65" s="157">
        <v>3745618.2</v>
      </c>
      <c r="H65" s="158">
        <v>3425391.86</v>
      </c>
    </row>
    <row r="66" spans="1:8" x14ac:dyDescent="0.25">
      <c r="A66" s="155"/>
      <c r="B66" s="159" t="s">
        <v>95</v>
      </c>
      <c r="C66" s="157">
        <f>0</f>
        <v>0</v>
      </c>
      <c r="D66" s="158">
        <f>0</f>
        <v>0</v>
      </c>
      <c r="E66" s="155"/>
      <c r="F66" s="159" t="s">
        <v>126</v>
      </c>
      <c r="G66" s="157">
        <v>2123431.56</v>
      </c>
      <c r="H66" s="158">
        <v>4758067.99</v>
      </c>
    </row>
    <row r="67" spans="1:8" x14ac:dyDescent="0.25">
      <c r="A67" s="155" t="s">
        <v>41</v>
      </c>
      <c r="B67" s="159" t="s">
        <v>89</v>
      </c>
      <c r="C67" s="157">
        <f>0</f>
        <v>0</v>
      </c>
      <c r="D67" s="158">
        <f>0</f>
        <v>0</v>
      </c>
      <c r="E67" s="155"/>
      <c r="F67" s="159"/>
      <c r="G67" s="157"/>
      <c r="H67" s="158"/>
    </row>
    <row r="68" spans="1:8" ht="27.6" x14ac:dyDescent="0.25">
      <c r="A68" s="155">
        <v>3</v>
      </c>
      <c r="B68" s="156" t="s">
        <v>127</v>
      </c>
      <c r="C68" s="157">
        <f>C69+SUM(C72:C74)</f>
        <v>12391141.700000001</v>
      </c>
      <c r="D68" s="158">
        <f>D69+SUM(D72:D74)</f>
        <v>19767574.5</v>
      </c>
      <c r="E68" s="155"/>
      <c r="F68" s="159"/>
      <c r="G68" s="157"/>
      <c r="H68" s="158"/>
    </row>
    <row r="69" spans="1:8" ht="27.6" x14ac:dyDescent="0.25">
      <c r="A69" s="155" t="s">
        <v>38</v>
      </c>
      <c r="B69" s="156" t="s">
        <v>117</v>
      </c>
      <c r="C69" s="157">
        <f>C70+C71</f>
        <v>11882856.390000001</v>
      </c>
      <c r="D69" s="158">
        <f>D70+D71</f>
        <v>19284153.670000002</v>
      </c>
      <c r="E69" s="155"/>
      <c r="F69" s="159"/>
      <c r="G69" s="157"/>
      <c r="H69" s="158"/>
    </row>
    <row r="70" spans="1:8" x14ac:dyDescent="0.25">
      <c r="A70" s="155"/>
      <c r="B70" s="159" t="s">
        <v>94</v>
      </c>
      <c r="C70" s="157">
        <v>11882856.390000001</v>
      </c>
      <c r="D70" s="158">
        <v>19284153.670000002</v>
      </c>
      <c r="E70" s="155"/>
      <c r="F70" s="159"/>
      <c r="G70" s="157"/>
      <c r="H70" s="158"/>
    </row>
    <row r="71" spans="1:8" x14ac:dyDescent="0.25">
      <c r="A71" s="155"/>
      <c r="B71" s="159" t="s">
        <v>95</v>
      </c>
      <c r="C71" s="157">
        <f>0</f>
        <v>0</v>
      </c>
      <c r="D71" s="158">
        <f>0</f>
        <v>0</v>
      </c>
      <c r="E71" s="155"/>
      <c r="F71" s="159"/>
      <c r="G71" s="157"/>
      <c r="H71" s="158"/>
    </row>
    <row r="72" spans="1:8" ht="69" x14ac:dyDescent="0.25">
      <c r="A72" s="155" t="s">
        <v>41</v>
      </c>
      <c r="B72" s="156" t="s">
        <v>128</v>
      </c>
      <c r="C72" s="157">
        <v>265820.55</v>
      </c>
      <c r="D72" s="158">
        <v>295188.05</v>
      </c>
      <c r="E72" s="155"/>
      <c r="F72" s="159"/>
      <c r="G72" s="157"/>
      <c r="H72" s="158"/>
    </row>
    <row r="73" spans="1:8" x14ac:dyDescent="0.25">
      <c r="A73" s="155" t="s">
        <v>45</v>
      </c>
      <c r="B73" s="159" t="s">
        <v>89</v>
      </c>
      <c r="C73" s="157">
        <v>242464.76</v>
      </c>
      <c r="D73" s="158">
        <v>188232.78</v>
      </c>
      <c r="E73" s="155"/>
      <c r="F73" s="159"/>
      <c r="G73" s="157"/>
      <c r="H73" s="158"/>
    </row>
    <row r="74" spans="1:8" x14ac:dyDescent="0.25">
      <c r="A74" s="155" t="s">
        <v>49</v>
      </c>
      <c r="B74" s="159" t="s">
        <v>129</v>
      </c>
      <c r="C74" s="157">
        <f>0</f>
        <v>0</v>
      </c>
      <c r="D74" s="158">
        <f>0</f>
        <v>0</v>
      </c>
      <c r="E74" s="155"/>
      <c r="F74" s="159"/>
      <c r="G74" s="157"/>
      <c r="H74" s="158"/>
    </row>
    <row r="75" spans="1:8" x14ac:dyDescent="0.25">
      <c r="A75" s="150" t="s">
        <v>29</v>
      </c>
      <c r="B75" s="154" t="s">
        <v>130</v>
      </c>
      <c r="C75" s="152">
        <f>C76+C91</f>
        <v>53707494.840000004</v>
      </c>
      <c r="D75" s="153">
        <f>D76+D91</f>
        <v>45792165.57</v>
      </c>
      <c r="E75" s="155"/>
      <c r="F75" s="159"/>
      <c r="G75" s="157"/>
      <c r="H75" s="158"/>
    </row>
    <row r="76" spans="1:8" ht="27.6" x14ac:dyDescent="0.25">
      <c r="A76" s="155">
        <v>1</v>
      </c>
      <c r="B76" s="156" t="s">
        <v>131</v>
      </c>
      <c r="C76" s="157">
        <v>53707494.840000004</v>
      </c>
      <c r="D76" s="158">
        <v>45792165.57</v>
      </c>
      <c r="E76" s="155"/>
      <c r="F76" s="159"/>
      <c r="G76" s="157"/>
      <c r="H76" s="158"/>
    </row>
    <row r="77" spans="1:8" x14ac:dyDescent="0.25">
      <c r="A77" s="155" t="s">
        <v>38</v>
      </c>
      <c r="B77" s="159" t="s">
        <v>77</v>
      </c>
      <c r="C77" s="157">
        <f>SUM(C78:C81)</f>
        <v>0</v>
      </c>
      <c r="D77" s="158">
        <f>SUM(D78:D81)</f>
        <v>0</v>
      </c>
      <c r="E77" s="155"/>
      <c r="F77" s="159"/>
      <c r="G77" s="157"/>
      <c r="H77" s="158"/>
    </row>
    <row r="78" spans="1:8" x14ac:dyDescent="0.25">
      <c r="A78" s="155"/>
      <c r="B78" s="159" t="s">
        <v>79</v>
      </c>
      <c r="C78" s="157">
        <f>0</f>
        <v>0</v>
      </c>
      <c r="D78" s="158">
        <f>0</f>
        <v>0</v>
      </c>
      <c r="E78" s="155"/>
      <c r="F78" s="159"/>
      <c r="G78" s="157"/>
      <c r="H78" s="158"/>
    </row>
    <row r="79" spans="1:8" x14ac:dyDescent="0.25">
      <c r="A79" s="155"/>
      <c r="B79" s="159" t="s">
        <v>81</v>
      </c>
      <c r="C79" s="157">
        <f>0</f>
        <v>0</v>
      </c>
      <c r="D79" s="158">
        <f>0</f>
        <v>0</v>
      </c>
      <c r="E79" s="155"/>
      <c r="F79" s="159"/>
      <c r="G79" s="157"/>
      <c r="H79" s="158"/>
    </row>
    <row r="80" spans="1:8" x14ac:dyDescent="0.25">
      <c r="A80" s="155"/>
      <c r="B80" s="159" t="s">
        <v>132</v>
      </c>
      <c r="C80" s="157">
        <f>0</f>
        <v>0</v>
      </c>
      <c r="D80" s="158">
        <f>0</f>
        <v>0</v>
      </c>
      <c r="E80" s="155"/>
      <c r="F80" s="159"/>
      <c r="G80" s="157"/>
      <c r="H80" s="158"/>
    </row>
    <row r="81" spans="1:10" ht="41.4" x14ac:dyDescent="0.25">
      <c r="A81" s="155"/>
      <c r="B81" s="156" t="s">
        <v>133</v>
      </c>
      <c r="C81" s="157">
        <f>0</f>
        <v>0</v>
      </c>
      <c r="D81" s="158">
        <f>0</f>
        <v>0</v>
      </c>
      <c r="E81" s="155"/>
      <c r="F81" s="159"/>
      <c r="G81" s="157"/>
      <c r="H81" s="158"/>
    </row>
    <row r="82" spans="1:10" x14ac:dyDescent="0.25">
      <c r="A82" s="155" t="s">
        <v>41</v>
      </c>
      <c r="B82" s="159" t="s">
        <v>93</v>
      </c>
      <c r="C82" s="157">
        <f>SUM(C83:C86)</f>
        <v>0</v>
      </c>
      <c r="D82" s="158">
        <f>SUM(D83:D86)</f>
        <v>0</v>
      </c>
      <c r="E82" s="155"/>
      <c r="F82" s="159"/>
      <c r="G82" s="157"/>
      <c r="H82" s="158"/>
    </row>
    <row r="83" spans="1:10" x14ac:dyDescent="0.25">
      <c r="A83" s="155"/>
      <c r="B83" s="159" t="s">
        <v>79</v>
      </c>
      <c r="C83" s="157">
        <f>0</f>
        <v>0</v>
      </c>
      <c r="D83" s="158">
        <f>0</f>
        <v>0</v>
      </c>
      <c r="E83" s="155"/>
      <c r="F83" s="159"/>
      <c r="G83" s="157"/>
      <c r="H83" s="158"/>
    </row>
    <row r="84" spans="1:10" x14ac:dyDescent="0.25">
      <c r="A84" s="155"/>
      <c r="B84" s="159" t="s">
        <v>81</v>
      </c>
      <c r="C84" s="157">
        <f>0</f>
        <v>0</v>
      </c>
      <c r="D84" s="158">
        <f>0</f>
        <v>0</v>
      </c>
      <c r="E84" s="155"/>
      <c r="F84" s="159"/>
      <c r="G84" s="157"/>
      <c r="H84" s="158"/>
    </row>
    <row r="85" spans="1:10" x14ac:dyDescent="0.25">
      <c r="A85" s="155"/>
      <c r="B85" s="159" t="s">
        <v>132</v>
      </c>
      <c r="C85" s="157">
        <f>0</f>
        <v>0</v>
      </c>
      <c r="D85" s="158">
        <f>0</f>
        <v>0</v>
      </c>
      <c r="E85" s="155"/>
      <c r="F85" s="159"/>
      <c r="G85" s="157"/>
      <c r="H85" s="158"/>
    </row>
    <row r="86" spans="1:10" ht="41.4" x14ac:dyDescent="0.25">
      <c r="A86" s="155"/>
      <c r="B86" s="156" t="s">
        <v>133</v>
      </c>
      <c r="C86" s="157">
        <v>0</v>
      </c>
      <c r="D86" s="158">
        <v>0</v>
      </c>
      <c r="E86" s="155"/>
      <c r="F86" s="159"/>
      <c r="G86" s="157"/>
      <c r="H86" s="158"/>
    </row>
    <row r="87" spans="1:10" ht="41.4" x14ac:dyDescent="0.25">
      <c r="A87" s="155" t="s">
        <v>45</v>
      </c>
      <c r="B87" s="156" t="s">
        <v>134</v>
      </c>
      <c r="C87" s="157">
        <v>53698149.960000001</v>
      </c>
      <c r="D87" s="158">
        <f>SUM(D88:D90)</f>
        <v>45792165.57</v>
      </c>
      <c r="E87" s="155"/>
      <c r="F87" s="159"/>
      <c r="G87" s="157"/>
      <c r="H87" s="158"/>
    </row>
    <row r="88" spans="1:10" ht="41.4" x14ac:dyDescent="0.25">
      <c r="A88" s="155"/>
      <c r="B88" s="156" t="s">
        <v>135</v>
      </c>
      <c r="C88" s="157">
        <v>53698149.960000001</v>
      </c>
      <c r="D88" s="158">
        <v>45792165.57</v>
      </c>
      <c r="E88" s="155"/>
      <c r="F88" s="159"/>
      <c r="G88" s="157"/>
      <c r="H88" s="158"/>
    </row>
    <row r="89" spans="1:10" x14ac:dyDescent="0.25">
      <c r="A89" s="155"/>
      <c r="B89" s="159" t="s">
        <v>136</v>
      </c>
      <c r="C89" s="157">
        <v>0</v>
      </c>
      <c r="D89" s="158">
        <v>0</v>
      </c>
      <c r="E89" s="155"/>
      <c r="F89" s="159"/>
      <c r="G89" s="157"/>
      <c r="H89" s="158"/>
    </row>
    <row r="90" spans="1:10" x14ac:dyDescent="0.25">
      <c r="A90" s="155"/>
      <c r="B90" s="159" t="s">
        <v>137</v>
      </c>
      <c r="C90" s="157">
        <v>9344.8799999999992</v>
      </c>
      <c r="D90" s="158">
        <v>0</v>
      </c>
      <c r="E90" s="155"/>
      <c r="F90" s="159"/>
      <c r="G90" s="157"/>
      <c r="H90" s="158"/>
    </row>
    <row r="91" spans="1:10" ht="27.6" x14ac:dyDescent="0.25">
      <c r="A91" s="155">
        <v>2</v>
      </c>
      <c r="B91" s="156" t="s">
        <v>138</v>
      </c>
      <c r="C91" s="157">
        <f>0</f>
        <v>0</v>
      </c>
      <c r="D91" s="158">
        <f>0</f>
        <v>0</v>
      </c>
      <c r="E91" s="155"/>
      <c r="F91" s="159"/>
      <c r="G91" s="157"/>
      <c r="H91" s="158"/>
    </row>
    <row r="92" spans="1:10" ht="42" thickBot="1" x14ac:dyDescent="0.3">
      <c r="A92" s="150" t="s">
        <v>34</v>
      </c>
      <c r="B92" s="151" t="s">
        <v>139</v>
      </c>
      <c r="C92" s="152">
        <v>114282.51</v>
      </c>
      <c r="D92" s="153">
        <v>222118.28</v>
      </c>
      <c r="E92" s="155"/>
      <c r="F92" s="159"/>
      <c r="G92" s="157"/>
      <c r="H92" s="158"/>
    </row>
    <row r="93" spans="1:10" ht="28.2" thickBot="1" x14ac:dyDescent="0.3">
      <c r="A93" s="166" t="s">
        <v>140</v>
      </c>
      <c r="B93" s="167" t="s">
        <v>141</v>
      </c>
      <c r="C93" s="168">
        <f>0</f>
        <v>0</v>
      </c>
      <c r="D93" s="169">
        <f>0</f>
        <v>0</v>
      </c>
      <c r="E93" s="170"/>
      <c r="F93" s="171"/>
      <c r="G93" s="172"/>
      <c r="H93" s="173"/>
    </row>
    <row r="94" spans="1:10" ht="14.4" thickBot="1" x14ac:dyDescent="0.3">
      <c r="A94" s="166" t="s">
        <v>142</v>
      </c>
      <c r="B94" s="174" t="s">
        <v>143</v>
      </c>
      <c r="C94" s="168">
        <f>0</f>
        <v>0</v>
      </c>
      <c r="D94" s="169">
        <f>0</f>
        <v>0</v>
      </c>
      <c r="E94" s="170"/>
      <c r="F94" s="171"/>
      <c r="G94" s="172"/>
      <c r="H94" s="173"/>
    </row>
    <row r="95" spans="1:10" ht="28.2" thickBot="1" x14ac:dyDescent="0.3">
      <c r="A95" s="175"/>
      <c r="B95" s="176" t="s">
        <v>144</v>
      </c>
      <c r="C95" s="177">
        <f>C8+C50+C93+C94</f>
        <v>116511814.65000001</v>
      </c>
      <c r="D95" s="178">
        <f>D8+D50+D93+D94</f>
        <v>114367742.91999999</v>
      </c>
      <c r="E95" s="175"/>
      <c r="F95" s="176" t="s">
        <v>145</v>
      </c>
      <c r="G95" s="177">
        <f>G8+G20</f>
        <v>116544775.73999999</v>
      </c>
      <c r="H95" s="178">
        <f>H8+H20</f>
        <v>114367742.91999999</v>
      </c>
      <c r="J95" s="143">
        <f>G95-C95</f>
        <v>32961.089999988675</v>
      </c>
    </row>
    <row r="98" spans="1:8" x14ac:dyDescent="0.25">
      <c r="F98" s="143"/>
      <c r="H98" s="143"/>
    </row>
    <row r="99" spans="1:8" ht="36" customHeight="1" x14ac:dyDescent="0.25">
      <c r="A99" s="385" t="s">
        <v>399</v>
      </c>
      <c r="B99" s="386"/>
      <c r="C99" s="386"/>
      <c r="D99" s="386"/>
      <c r="E99" s="386"/>
      <c r="F99" s="386"/>
      <c r="G99" s="386"/>
      <c r="H99" s="386"/>
    </row>
    <row r="100" spans="1:8" x14ac:dyDescent="0.25">
      <c r="A100" s="142" t="s">
        <v>400</v>
      </c>
    </row>
  </sheetData>
  <mergeCells count="10">
    <mergeCell ref="A99:H99"/>
    <mergeCell ref="A2:B2"/>
    <mergeCell ref="B3:G3"/>
    <mergeCell ref="B4:E4"/>
    <mergeCell ref="F4:G4"/>
    <mergeCell ref="F5:H5"/>
    <mergeCell ref="B6:B7"/>
    <mergeCell ref="C6:D6"/>
    <mergeCell ref="F6:F7"/>
    <mergeCell ref="G6:H6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8121F-2732-449A-AD8E-EB068A97319F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7"/>
  <sheetViews>
    <sheetView topLeftCell="A28" zoomScale="115" zoomScaleNormal="115" workbookViewId="0">
      <selection activeCell="B24" sqref="B24:B29"/>
    </sheetView>
  </sheetViews>
  <sheetFormatPr defaultRowHeight="13.2" x14ac:dyDescent="0.25"/>
  <cols>
    <col min="1" max="1" width="7.5546875" customWidth="1"/>
    <col min="2" max="2" width="74.5546875" customWidth="1"/>
    <col min="3" max="4" width="16.5546875" customWidth="1"/>
    <col min="5" max="5" width="11.6640625" bestFit="1" customWidth="1"/>
    <col min="6" max="6" width="11.88671875" bestFit="1" customWidth="1"/>
    <col min="8" max="10" width="14" customWidth="1"/>
    <col min="13" max="13" width="14.88671875" customWidth="1"/>
  </cols>
  <sheetData>
    <row r="1" spans="1:4" ht="17.399999999999999" x14ac:dyDescent="0.3">
      <c r="B1" s="397" t="s">
        <v>146</v>
      </c>
      <c r="C1" s="398"/>
    </row>
    <row r="2" spans="1:4" ht="15.6" x14ac:dyDescent="0.3">
      <c r="B2" s="3" t="s">
        <v>3</v>
      </c>
      <c r="C2" s="4" t="s">
        <v>1</v>
      </c>
      <c r="D2" s="4">
        <v>2025</v>
      </c>
    </row>
    <row r="3" spans="1:4" x14ac:dyDescent="0.25">
      <c r="B3" s="12" t="s">
        <v>147</v>
      </c>
      <c r="C3" s="416" t="s">
        <v>4</v>
      </c>
      <c r="D3" s="398"/>
    </row>
    <row r="4" spans="1:4" x14ac:dyDescent="0.25">
      <c r="A4" s="417" t="s">
        <v>5</v>
      </c>
      <c r="B4" s="417" t="s">
        <v>0</v>
      </c>
      <c r="C4" s="419" t="s">
        <v>6</v>
      </c>
      <c r="D4" s="420"/>
    </row>
    <row r="5" spans="1:4" x14ac:dyDescent="0.25">
      <c r="A5" s="418"/>
      <c r="B5" s="418"/>
      <c r="C5" s="5">
        <v>2025</v>
      </c>
      <c r="D5" s="5">
        <v>2024</v>
      </c>
    </row>
    <row r="6" spans="1:4" x14ac:dyDescent="0.25">
      <c r="A6" s="41" t="s">
        <v>17</v>
      </c>
      <c r="B6" s="10" t="s">
        <v>148</v>
      </c>
      <c r="C6" s="40">
        <v>49515801.530000001</v>
      </c>
      <c r="D6" s="40">
        <v>49515801.530000001</v>
      </c>
    </row>
    <row r="7" spans="1:4" x14ac:dyDescent="0.25">
      <c r="A7" s="6"/>
      <c r="B7" s="7" t="s">
        <v>149</v>
      </c>
      <c r="C7" s="39">
        <v>0</v>
      </c>
      <c r="D7" s="39">
        <v>0</v>
      </c>
    </row>
    <row r="8" spans="1:4" x14ac:dyDescent="0.25">
      <c r="A8" s="6" t="s">
        <v>20</v>
      </c>
      <c r="B8" s="7" t="s">
        <v>150</v>
      </c>
      <c r="C8" s="39">
        <v>46673248.549999997</v>
      </c>
      <c r="D8" s="39">
        <v>46673248.549999997</v>
      </c>
    </row>
    <row r="9" spans="1:4" ht="23.4" x14ac:dyDescent="0.25">
      <c r="A9" s="6" t="s">
        <v>24</v>
      </c>
      <c r="B9" s="42" t="s">
        <v>151</v>
      </c>
      <c r="C9" s="34">
        <v>2842552.98</v>
      </c>
      <c r="D9" s="34">
        <v>2842552.98</v>
      </c>
    </row>
    <row r="10" spans="1:4" x14ac:dyDescent="0.25">
      <c r="A10" s="6" t="s">
        <v>29</v>
      </c>
      <c r="B10" s="7" t="s">
        <v>152</v>
      </c>
      <c r="C10" s="39">
        <v>0</v>
      </c>
      <c r="D10" s="39">
        <v>0</v>
      </c>
    </row>
    <row r="11" spans="1:4" x14ac:dyDescent="0.25">
      <c r="A11" s="6" t="s">
        <v>34</v>
      </c>
      <c r="B11" s="7" t="s">
        <v>153</v>
      </c>
      <c r="C11" s="39">
        <v>0</v>
      </c>
      <c r="D11" s="39">
        <v>0</v>
      </c>
    </row>
    <row r="12" spans="1:4" x14ac:dyDescent="0.25">
      <c r="A12" s="6"/>
      <c r="B12" s="7"/>
      <c r="C12" s="39"/>
      <c r="D12" s="39"/>
    </row>
    <row r="13" spans="1:4" x14ac:dyDescent="0.25">
      <c r="A13" s="41" t="s">
        <v>55</v>
      </c>
      <c r="B13" s="10" t="s">
        <v>154</v>
      </c>
      <c r="C13" s="40">
        <v>48885268.299999997</v>
      </c>
      <c r="D13" s="40">
        <v>48885268.299999997</v>
      </c>
    </row>
    <row r="14" spans="1:4" x14ac:dyDescent="0.25">
      <c r="A14" s="6" t="s">
        <v>20</v>
      </c>
      <c r="B14" s="7" t="s">
        <v>155</v>
      </c>
      <c r="C14" s="39">
        <v>2400487.48</v>
      </c>
      <c r="D14" s="39">
        <v>2400487.48</v>
      </c>
    </row>
    <row r="15" spans="1:4" x14ac:dyDescent="0.25">
      <c r="A15" s="6" t="s">
        <v>24</v>
      </c>
      <c r="B15" s="7" t="s">
        <v>156</v>
      </c>
      <c r="C15" s="39">
        <v>3307595.35</v>
      </c>
      <c r="D15" s="39">
        <v>3307595.35</v>
      </c>
    </row>
    <row r="16" spans="1:4" x14ac:dyDescent="0.25">
      <c r="A16" s="6" t="s">
        <v>29</v>
      </c>
      <c r="B16" s="7" t="s">
        <v>157</v>
      </c>
      <c r="C16" s="39">
        <v>14923086.23</v>
      </c>
      <c r="D16" s="39">
        <v>14923086.23</v>
      </c>
    </row>
    <row r="17" spans="1:4" x14ac:dyDescent="0.25">
      <c r="A17" s="6" t="s">
        <v>34</v>
      </c>
      <c r="B17" s="7" t="s">
        <v>158</v>
      </c>
      <c r="C17" s="39">
        <v>738553.43</v>
      </c>
      <c r="D17" s="39">
        <v>738553.43</v>
      </c>
    </row>
    <row r="18" spans="1:4" x14ac:dyDescent="0.25">
      <c r="A18" s="6"/>
      <c r="B18" s="7" t="s">
        <v>159</v>
      </c>
      <c r="C18" s="39">
        <v>0</v>
      </c>
      <c r="D18" s="39">
        <v>0</v>
      </c>
    </row>
    <row r="19" spans="1:4" x14ac:dyDescent="0.25">
      <c r="A19" s="6" t="s">
        <v>43</v>
      </c>
      <c r="B19" s="7" t="s">
        <v>160</v>
      </c>
      <c r="C19" s="39">
        <v>21791733.370000001</v>
      </c>
      <c r="D19" s="39">
        <v>21791733.370000001</v>
      </c>
    </row>
    <row r="20" spans="1:4" x14ac:dyDescent="0.25">
      <c r="A20" s="6" t="s">
        <v>47</v>
      </c>
      <c r="B20" s="7" t="s">
        <v>161</v>
      </c>
      <c r="C20" s="39">
        <v>4582542.0999999996</v>
      </c>
      <c r="D20" s="39">
        <v>4582542.0999999996</v>
      </c>
    </row>
    <row r="21" spans="1:4" x14ac:dyDescent="0.25">
      <c r="A21" s="6"/>
      <c r="B21" s="7" t="s">
        <v>162</v>
      </c>
      <c r="C21" s="39">
        <v>2183140.3199999998</v>
      </c>
      <c r="D21" s="39">
        <v>2183140.3199999998</v>
      </c>
    </row>
    <row r="22" spans="1:4" x14ac:dyDescent="0.25">
      <c r="A22" s="6" t="s">
        <v>51</v>
      </c>
      <c r="B22" s="7" t="s">
        <v>163</v>
      </c>
      <c r="C22" s="39">
        <v>1141270.3400000001</v>
      </c>
      <c r="D22" s="39">
        <v>1141270.3400000001</v>
      </c>
    </row>
    <row r="23" spans="1:4" x14ac:dyDescent="0.25">
      <c r="A23" s="6" t="s">
        <v>164</v>
      </c>
      <c r="B23" s="7" t="s">
        <v>165</v>
      </c>
      <c r="C23" s="39">
        <v>0</v>
      </c>
      <c r="D23" s="39">
        <v>0</v>
      </c>
    </row>
    <row r="24" spans="1:4" x14ac:dyDescent="0.25">
      <c r="A24" s="8" t="s">
        <v>140</v>
      </c>
      <c r="B24" s="9" t="s">
        <v>166</v>
      </c>
      <c r="C24" s="38">
        <v>630533.23</v>
      </c>
      <c r="D24" s="38">
        <v>630533.23</v>
      </c>
    </row>
    <row r="25" spans="1:4" x14ac:dyDescent="0.25">
      <c r="A25" s="41" t="s">
        <v>142</v>
      </c>
      <c r="B25" s="10" t="s">
        <v>167</v>
      </c>
      <c r="C25" s="40">
        <v>1416171.22</v>
      </c>
      <c r="D25" s="40">
        <v>1416171.22</v>
      </c>
    </row>
    <row r="26" spans="1:4" x14ac:dyDescent="0.25">
      <c r="A26" s="6" t="s">
        <v>20</v>
      </c>
      <c r="B26" s="7" t="s">
        <v>168</v>
      </c>
      <c r="C26" s="39">
        <v>0</v>
      </c>
      <c r="D26" s="39">
        <v>0</v>
      </c>
    </row>
    <row r="27" spans="1:4" x14ac:dyDescent="0.25">
      <c r="A27" s="6" t="s">
        <v>24</v>
      </c>
      <c r="B27" s="7" t="s">
        <v>169</v>
      </c>
      <c r="C27" s="39">
        <v>532002.66</v>
      </c>
      <c r="D27" s="39">
        <v>532002.66</v>
      </c>
    </row>
    <row r="28" spans="1:4" x14ac:dyDescent="0.25">
      <c r="A28" s="6" t="s">
        <v>29</v>
      </c>
      <c r="B28" s="7" t="s">
        <v>170</v>
      </c>
      <c r="C28" s="39">
        <v>0</v>
      </c>
      <c r="D28" s="39">
        <v>0</v>
      </c>
    </row>
    <row r="29" spans="1:4" x14ac:dyDescent="0.25">
      <c r="A29" s="6" t="s">
        <v>34</v>
      </c>
      <c r="B29" s="7" t="s">
        <v>171</v>
      </c>
      <c r="C29" s="39">
        <v>884168.56</v>
      </c>
      <c r="D29" s="39">
        <v>884168.56</v>
      </c>
    </row>
    <row r="30" spans="1:4" x14ac:dyDescent="0.25">
      <c r="A30" s="41" t="s">
        <v>172</v>
      </c>
      <c r="B30" s="10" t="s">
        <v>173</v>
      </c>
      <c r="C30" s="40">
        <v>590269.87</v>
      </c>
      <c r="D30" s="40">
        <v>590269.87</v>
      </c>
    </row>
    <row r="31" spans="1:4" x14ac:dyDescent="0.25">
      <c r="A31" s="6" t="s">
        <v>20</v>
      </c>
      <c r="B31" s="7" t="s">
        <v>174</v>
      </c>
      <c r="C31" s="39">
        <v>17393.38</v>
      </c>
      <c r="D31" s="39">
        <v>17393.38</v>
      </c>
    </row>
    <row r="32" spans="1:4" x14ac:dyDescent="0.25">
      <c r="A32" s="6" t="s">
        <v>24</v>
      </c>
      <c r="B32" s="7" t="s">
        <v>170</v>
      </c>
      <c r="C32" s="39">
        <v>0</v>
      </c>
      <c r="D32" s="39">
        <v>0</v>
      </c>
    </row>
    <row r="33" spans="1:4" x14ac:dyDescent="0.25">
      <c r="A33" s="6" t="s">
        <v>29</v>
      </c>
      <c r="B33" s="7" t="s">
        <v>175</v>
      </c>
      <c r="C33" s="39">
        <v>572876.49</v>
      </c>
      <c r="D33" s="39">
        <v>572876.49</v>
      </c>
    </row>
    <row r="34" spans="1:4" x14ac:dyDescent="0.25">
      <c r="A34" s="8" t="s">
        <v>176</v>
      </c>
      <c r="B34" s="9" t="s">
        <v>177</v>
      </c>
      <c r="C34" s="38">
        <v>1456434.58</v>
      </c>
      <c r="D34" s="38">
        <v>1456434.58</v>
      </c>
    </row>
    <row r="35" spans="1:4" x14ac:dyDescent="0.25">
      <c r="A35" s="41" t="s">
        <v>178</v>
      </c>
      <c r="B35" s="10" t="s">
        <v>179</v>
      </c>
      <c r="C35" s="40">
        <v>1876008.23</v>
      </c>
      <c r="D35" s="40">
        <v>1876008.23</v>
      </c>
    </row>
    <row r="36" spans="1:4" x14ac:dyDescent="0.25">
      <c r="A36" s="6" t="s">
        <v>20</v>
      </c>
      <c r="B36" s="7" t="s">
        <v>180</v>
      </c>
      <c r="C36" s="39">
        <v>0</v>
      </c>
      <c r="D36" s="39">
        <v>0</v>
      </c>
    </row>
    <row r="37" spans="1:4" x14ac:dyDescent="0.25">
      <c r="A37" s="6"/>
      <c r="B37" s="7" t="s">
        <v>181</v>
      </c>
      <c r="C37" s="39">
        <v>0</v>
      </c>
      <c r="D37" s="39">
        <v>0</v>
      </c>
    </row>
    <row r="38" spans="1:4" x14ac:dyDescent="0.25">
      <c r="A38" s="6"/>
      <c r="B38" s="7" t="s">
        <v>182</v>
      </c>
      <c r="C38" s="39">
        <v>0</v>
      </c>
      <c r="D38" s="39">
        <v>0</v>
      </c>
    </row>
    <row r="39" spans="1:4" x14ac:dyDescent="0.25">
      <c r="A39" s="6"/>
      <c r="B39" s="7" t="s">
        <v>183</v>
      </c>
      <c r="C39" s="39">
        <v>0</v>
      </c>
      <c r="D39" s="39">
        <v>0</v>
      </c>
    </row>
    <row r="40" spans="1:4" x14ac:dyDescent="0.25">
      <c r="A40" s="6"/>
      <c r="B40" s="7" t="s">
        <v>182</v>
      </c>
      <c r="C40" s="39">
        <v>0</v>
      </c>
      <c r="D40" s="39">
        <v>0</v>
      </c>
    </row>
    <row r="41" spans="1:4" x14ac:dyDescent="0.25">
      <c r="A41" s="6" t="s">
        <v>24</v>
      </c>
      <c r="B41" s="7" t="s">
        <v>184</v>
      </c>
      <c r="C41" s="39">
        <v>1876008.23</v>
      </c>
      <c r="D41" s="39">
        <v>1876008.23</v>
      </c>
    </row>
    <row r="42" spans="1:4" x14ac:dyDescent="0.25">
      <c r="A42" s="6"/>
      <c r="B42" s="7" t="s">
        <v>149</v>
      </c>
      <c r="C42" s="39">
        <v>0</v>
      </c>
      <c r="D42" s="39">
        <v>0</v>
      </c>
    </row>
    <row r="43" spans="1:4" x14ac:dyDescent="0.25">
      <c r="A43" s="6" t="s">
        <v>29</v>
      </c>
      <c r="B43" s="7" t="s">
        <v>185</v>
      </c>
      <c r="C43" s="39">
        <v>0</v>
      </c>
      <c r="D43" s="39">
        <v>0</v>
      </c>
    </row>
    <row r="44" spans="1:4" x14ac:dyDescent="0.25">
      <c r="A44" s="6"/>
      <c r="B44" s="7" t="s">
        <v>186</v>
      </c>
      <c r="C44" s="39">
        <v>0</v>
      </c>
      <c r="D44" s="39">
        <v>0</v>
      </c>
    </row>
    <row r="45" spans="1:4" x14ac:dyDescent="0.25">
      <c r="A45" s="6" t="s">
        <v>34</v>
      </c>
      <c r="B45" s="7" t="s">
        <v>187</v>
      </c>
      <c r="C45" s="39">
        <v>0</v>
      </c>
      <c r="D45" s="39">
        <v>0</v>
      </c>
    </row>
    <row r="46" spans="1:4" x14ac:dyDescent="0.25">
      <c r="A46" s="6" t="s">
        <v>43</v>
      </c>
      <c r="B46" s="7" t="s">
        <v>188</v>
      </c>
      <c r="C46" s="39">
        <v>0</v>
      </c>
      <c r="D46" s="39">
        <v>0</v>
      </c>
    </row>
    <row r="47" spans="1:4" x14ac:dyDescent="0.25">
      <c r="A47" s="41" t="s">
        <v>189</v>
      </c>
      <c r="B47" s="10" t="s">
        <v>190</v>
      </c>
      <c r="C47" s="40">
        <v>4964.38</v>
      </c>
      <c r="D47" s="40">
        <v>4964.38</v>
      </c>
    </row>
    <row r="48" spans="1:4" x14ac:dyDescent="0.25">
      <c r="A48" s="6" t="s">
        <v>20</v>
      </c>
      <c r="B48" s="7" t="s">
        <v>184</v>
      </c>
      <c r="C48" s="39">
        <v>1700.38</v>
      </c>
      <c r="D48" s="39">
        <v>1700.38</v>
      </c>
    </row>
    <row r="49" spans="1:6" x14ac:dyDescent="0.25">
      <c r="A49" s="6"/>
      <c r="B49" s="7" t="s">
        <v>149</v>
      </c>
      <c r="C49" s="39">
        <v>0</v>
      </c>
      <c r="D49" s="39">
        <v>0</v>
      </c>
    </row>
    <row r="50" spans="1:6" x14ac:dyDescent="0.25">
      <c r="A50" s="6" t="s">
        <v>24</v>
      </c>
      <c r="B50" s="7" t="s">
        <v>191</v>
      </c>
      <c r="C50" s="39">
        <v>0</v>
      </c>
      <c r="D50" s="39">
        <v>0</v>
      </c>
    </row>
    <row r="51" spans="1:6" x14ac:dyDescent="0.25">
      <c r="A51" s="6"/>
      <c r="B51" s="7" t="s">
        <v>186</v>
      </c>
      <c r="C51" s="39">
        <v>0</v>
      </c>
      <c r="D51" s="39">
        <v>0</v>
      </c>
    </row>
    <row r="52" spans="1:6" x14ac:dyDescent="0.25">
      <c r="A52" s="6" t="s">
        <v>29</v>
      </c>
      <c r="B52" s="7" t="s">
        <v>187</v>
      </c>
      <c r="C52" s="39">
        <v>0</v>
      </c>
      <c r="D52" s="39">
        <v>0</v>
      </c>
    </row>
    <row r="53" spans="1:6" x14ac:dyDescent="0.25">
      <c r="A53" s="6" t="s">
        <v>34</v>
      </c>
      <c r="B53" s="7" t="s">
        <v>188</v>
      </c>
      <c r="C53" s="39">
        <v>3264</v>
      </c>
      <c r="D53" s="39">
        <v>3264</v>
      </c>
    </row>
    <row r="54" spans="1:6" x14ac:dyDescent="0.25">
      <c r="A54" s="8" t="s">
        <v>20</v>
      </c>
      <c r="B54" s="9" t="s">
        <v>192</v>
      </c>
      <c r="C54" s="38">
        <v>3327478.43</v>
      </c>
      <c r="D54" s="38">
        <v>3327478.43</v>
      </c>
      <c r="E54" s="1"/>
      <c r="F54" s="1"/>
    </row>
    <row r="55" spans="1:6" x14ac:dyDescent="0.25">
      <c r="A55" s="41" t="s">
        <v>193</v>
      </c>
      <c r="B55" s="10" t="s">
        <v>194</v>
      </c>
      <c r="C55" s="40">
        <v>111587</v>
      </c>
      <c r="D55" s="40">
        <v>111587</v>
      </c>
    </row>
    <row r="56" spans="1:6" x14ac:dyDescent="0.25">
      <c r="A56" s="41" t="s">
        <v>195</v>
      </c>
      <c r="B56" s="10" t="s">
        <v>196</v>
      </c>
      <c r="C56" s="40">
        <v>0</v>
      </c>
      <c r="D56" s="40">
        <v>0</v>
      </c>
    </row>
    <row r="57" spans="1:6" x14ac:dyDescent="0.25">
      <c r="A57" s="8" t="s">
        <v>197</v>
      </c>
      <c r="B57" s="9" t="s">
        <v>198</v>
      </c>
      <c r="C57" s="38">
        <v>3215891.43</v>
      </c>
      <c r="D57" s="38">
        <v>3215891.43</v>
      </c>
    </row>
  </sheetData>
  <mergeCells count="5">
    <mergeCell ref="B1:C1"/>
    <mergeCell ref="C3:D3"/>
    <mergeCell ref="A4:A5"/>
    <mergeCell ref="B4:B5"/>
    <mergeCell ref="C4:D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M37"/>
  <sheetViews>
    <sheetView topLeftCell="A19" workbookViewId="0">
      <selection activeCell="C15" sqref="C15:F15"/>
    </sheetView>
  </sheetViews>
  <sheetFormatPr defaultRowHeight="13.2" x14ac:dyDescent="0.25"/>
  <cols>
    <col min="1" max="1" width="15.44140625" customWidth="1"/>
    <col min="2" max="2" width="20.88671875" customWidth="1"/>
    <col min="3" max="3" width="22" customWidth="1"/>
    <col min="4" max="4" width="17.6640625" customWidth="1"/>
    <col min="5" max="5" width="16.6640625" customWidth="1"/>
    <col min="6" max="6" width="16.5546875" customWidth="1"/>
    <col min="7" max="7" width="14.109375" customWidth="1"/>
    <col min="8" max="8" width="13.6640625" customWidth="1"/>
    <col min="9" max="9" width="16.44140625" customWidth="1"/>
    <col min="10" max="10" width="12.6640625" customWidth="1"/>
    <col min="11" max="11" width="18.5546875" customWidth="1"/>
    <col min="12" max="12" width="22.33203125" customWidth="1"/>
    <col min="13" max="13" width="13.44140625" bestFit="1" customWidth="1"/>
  </cols>
  <sheetData>
    <row r="1" spans="1:12" ht="17.399999999999999" x14ac:dyDescent="0.3">
      <c r="A1" s="43"/>
      <c r="B1" s="44"/>
      <c r="C1" s="45"/>
      <c r="D1" s="44"/>
      <c r="E1" s="44"/>
      <c r="F1" s="79"/>
      <c r="G1" s="44"/>
      <c r="H1" s="44"/>
      <c r="I1" s="44"/>
      <c r="J1" s="44"/>
      <c r="K1" s="44"/>
      <c r="L1" s="46" t="s">
        <v>203</v>
      </c>
    </row>
    <row r="2" spans="1:12" x14ac:dyDescent="0.25">
      <c r="A2" s="423" t="s">
        <v>204</v>
      </c>
      <c r="B2" s="423"/>
      <c r="C2" s="423"/>
      <c r="D2" s="423"/>
      <c r="E2" s="423"/>
      <c r="F2" s="44"/>
      <c r="G2" s="44"/>
      <c r="H2" s="44"/>
      <c r="I2" s="44"/>
      <c r="J2" s="44"/>
      <c r="K2" s="44"/>
      <c r="L2" s="44"/>
    </row>
    <row r="3" spans="1:12" x14ac:dyDescent="0.25">
      <c r="A3" s="424" t="s">
        <v>205</v>
      </c>
      <c r="B3" s="425" t="s">
        <v>206</v>
      </c>
      <c r="C3" s="426"/>
      <c r="D3" s="426"/>
      <c r="E3" s="426"/>
      <c r="F3" s="427"/>
      <c r="G3" s="428" t="s">
        <v>207</v>
      </c>
      <c r="H3" s="428"/>
      <c r="I3" s="428"/>
      <c r="J3" s="428"/>
      <c r="K3" s="428"/>
      <c r="L3" s="76"/>
    </row>
    <row r="4" spans="1:12" ht="61.2" x14ac:dyDescent="0.25">
      <c r="A4" s="424"/>
      <c r="B4" s="47" t="s">
        <v>208</v>
      </c>
      <c r="C4" s="48" t="s">
        <v>209</v>
      </c>
      <c r="D4" s="49" t="s">
        <v>210</v>
      </c>
      <c r="E4" s="48" t="s">
        <v>211</v>
      </c>
      <c r="F4" s="48" t="s">
        <v>212</v>
      </c>
      <c r="G4" s="48" t="s">
        <v>2</v>
      </c>
      <c r="H4" s="48" t="s">
        <v>213</v>
      </c>
      <c r="I4" s="48" t="s">
        <v>214</v>
      </c>
      <c r="J4" s="48" t="s">
        <v>211</v>
      </c>
      <c r="K4" s="48" t="s">
        <v>215</v>
      </c>
      <c r="L4" s="47" t="s">
        <v>216</v>
      </c>
    </row>
    <row r="5" spans="1:12" x14ac:dyDescent="0.25">
      <c r="A5" s="50" t="s">
        <v>217</v>
      </c>
      <c r="B5" s="111">
        <f t="shared" ref="B5:D5" si="0">SUM(B6:B10)</f>
        <v>101783930.84999999</v>
      </c>
      <c r="C5" s="111">
        <f t="shared" si="0"/>
        <v>791283.12</v>
      </c>
      <c r="D5" s="111">
        <f t="shared" si="0"/>
        <v>0</v>
      </c>
      <c r="E5" s="111">
        <f>SUM(E6:E10)</f>
        <v>5934761.2599999998</v>
      </c>
      <c r="F5" s="111">
        <f>SUM(F6:F10)</f>
        <v>6726044.3800000008</v>
      </c>
      <c r="G5" s="111">
        <v>0</v>
      </c>
      <c r="H5" s="111"/>
      <c r="I5" s="111">
        <f>SUM(I6:I12)</f>
        <v>771763.46</v>
      </c>
      <c r="J5" s="111"/>
      <c r="K5" s="111">
        <f>SUM(K6:K12)</f>
        <v>771763.46</v>
      </c>
      <c r="L5" s="111">
        <f>SUM(L6:L10)</f>
        <v>107738211.77</v>
      </c>
    </row>
    <row r="6" spans="1:12" ht="30.6" x14ac:dyDescent="0.25">
      <c r="A6" s="50" t="s">
        <v>218</v>
      </c>
      <c r="B6" s="82">
        <v>4281205.84</v>
      </c>
      <c r="C6" s="82"/>
      <c r="D6" s="82"/>
      <c r="E6" s="82"/>
      <c r="F6" s="111">
        <v>0</v>
      </c>
      <c r="G6" s="82"/>
      <c r="H6" s="82"/>
      <c r="I6" s="82"/>
      <c r="J6" s="82"/>
      <c r="K6" s="111">
        <v>0</v>
      </c>
      <c r="L6" s="111">
        <f>F6+B6-K6</f>
        <v>4281205.84</v>
      </c>
    </row>
    <row r="7" spans="1:12" ht="20.399999999999999" x14ac:dyDescent="0.25">
      <c r="A7" s="50" t="s">
        <v>219</v>
      </c>
      <c r="B7" s="82">
        <v>66955826.689999998</v>
      </c>
      <c r="C7" s="82">
        <v>188338.35</v>
      </c>
      <c r="D7" s="82"/>
      <c r="E7" s="82">
        <v>12965.4</v>
      </c>
      <c r="F7" s="111">
        <f>C7+E7</f>
        <v>201303.75</v>
      </c>
      <c r="G7" s="82"/>
      <c r="H7" s="82"/>
      <c r="I7" s="82"/>
      <c r="J7" s="82"/>
      <c r="K7" s="111">
        <v>0</v>
      </c>
      <c r="L7" s="111">
        <f>F7+B7-K7</f>
        <v>67157130.439999998</v>
      </c>
    </row>
    <row r="8" spans="1:12" ht="20.399999999999999" x14ac:dyDescent="0.25">
      <c r="A8" s="50" t="s">
        <v>220</v>
      </c>
      <c r="B8" s="82">
        <v>8900423.0199999996</v>
      </c>
      <c r="C8" s="82">
        <v>347372.64</v>
      </c>
      <c r="D8" s="82"/>
      <c r="E8" s="82">
        <v>4017367.77</v>
      </c>
      <c r="F8" s="111">
        <f>C8+E8</f>
        <v>4364740.41</v>
      </c>
      <c r="G8" s="82"/>
      <c r="H8" s="82"/>
      <c r="I8" s="82">
        <v>510248.89</v>
      </c>
      <c r="J8" s="82"/>
      <c r="K8" s="111">
        <v>510248.89</v>
      </c>
      <c r="L8" s="111">
        <f>F8+B8-K8</f>
        <v>12754914.539999999</v>
      </c>
    </row>
    <row r="9" spans="1:12" x14ac:dyDescent="0.25">
      <c r="A9" s="50" t="s">
        <v>221</v>
      </c>
      <c r="B9" s="82">
        <v>2359411.25</v>
      </c>
      <c r="C9" s="82"/>
      <c r="D9" s="82"/>
      <c r="E9" s="82">
        <v>258711.87</v>
      </c>
      <c r="F9" s="111">
        <f>C9+E9</f>
        <v>258711.87</v>
      </c>
      <c r="G9" s="82"/>
      <c r="H9" s="80"/>
      <c r="I9" s="112">
        <v>28203.46</v>
      </c>
      <c r="J9" s="82"/>
      <c r="K9" s="111">
        <f>I9</f>
        <v>28203.46</v>
      </c>
      <c r="L9" s="111">
        <f>F9+B9-K9</f>
        <v>2589919.66</v>
      </c>
    </row>
    <row r="10" spans="1:12" x14ac:dyDescent="0.25">
      <c r="A10" s="50" t="s">
        <v>222</v>
      </c>
      <c r="B10" s="82">
        <v>19287064.050000001</v>
      </c>
      <c r="C10" s="82">
        <v>255572.13</v>
      </c>
      <c r="D10" s="82"/>
      <c r="E10" s="82">
        <v>1645716.22</v>
      </c>
      <c r="F10" s="111">
        <f>C10+E10</f>
        <v>1901288.35</v>
      </c>
      <c r="G10" s="82"/>
      <c r="H10" s="113"/>
      <c r="I10" s="82">
        <v>233311.11</v>
      </c>
      <c r="J10" s="82"/>
      <c r="K10" s="111">
        <f>I10</f>
        <v>233311.11</v>
      </c>
      <c r="L10" s="111">
        <f>F10+B10-K10</f>
        <v>20955041.290000003</v>
      </c>
    </row>
    <row r="11" spans="1:12" ht="20.399999999999999" x14ac:dyDescent="0.25">
      <c r="A11" s="50" t="s">
        <v>223</v>
      </c>
      <c r="B11" s="82">
        <v>2041662.07</v>
      </c>
      <c r="C11" s="82">
        <v>933405.49</v>
      </c>
      <c r="D11" s="82"/>
      <c r="E11" s="112"/>
      <c r="F11" s="111">
        <f t="shared" ref="F11:F12" si="1">C11+E11</f>
        <v>933405.49</v>
      </c>
      <c r="G11" s="113"/>
      <c r="H11" s="82"/>
      <c r="I11" s="82"/>
      <c r="J11" s="82"/>
      <c r="K11" s="111">
        <v>0</v>
      </c>
      <c r="L11" s="111">
        <f t="shared" ref="L11:L12" si="2">F11+B11</f>
        <v>2975067.56</v>
      </c>
    </row>
    <row r="12" spans="1:12" ht="20.399999999999999" x14ac:dyDescent="0.25">
      <c r="A12" s="50" t="s">
        <v>224</v>
      </c>
      <c r="B12" s="51">
        <v>0</v>
      </c>
      <c r="C12" s="51"/>
      <c r="D12" s="51"/>
      <c r="E12" s="82"/>
      <c r="F12" s="111">
        <f t="shared" si="1"/>
        <v>0</v>
      </c>
      <c r="G12" s="81">
        <v>0</v>
      </c>
      <c r="H12" s="51">
        <v>0</v>
      </c>
      <c r="I12" s="51">
        <v>0</v>
      </c>
      <c r="J12" s="51"/>
      <c r="K12" s="52">
        <v>0</v>
      </c>
      <c r="L12" s="111">
        <f t="shared" si="2"/>
        <v>0</v>
      </c>
    </row>
    <row r="13" spans="1:12" x14ac:dyDescent="0.25">
      <c r="A13" s="53" t="s">
        <v>225</v>
      </c>
      <c r="B13" s="54">
        <f>SUM(B6:B12)</f>
        <v>103825592.91999999</v>
      </c>
      <c r="C13" s="54">
        <f t="shared" ref="C13:K13" si="3">SUM(C6:C12)</f>
        <v>1724688.6099999999</v>
      </c>
      <c r="D13" s="54">
        <f t="shared" si="3"/>
        <v>0</v>
      </c>
      <c r="E13" s="114">
        <f t="shared" si="3"/>
        <v>5934761.2599999998</v>
      </c>
      <c r="F13" s="54">
        <f t="shared" si="3"/>
        <v>7659449.870000001</v>
      </c>
      <c r="G13" s="54">
        <f t="shared" si="3"/>
        <v>0</v>
      </c>
      <c r="H13" s="54">
        <f t="shared" si="3"/>
        <v>0</v>
      </c>
      <c r="I13" s="54">
        <f t="shared" si="3"/>
        <v>771763.46</v>
      </c>
      <c r="J13" s="54">
        <f t="shared" si="3"/>
        <v>0</v>
      </c>
      <c r="K13" s="54">
        <f t="shared" si="3"/>
        <v>771763.46</v>
      </c>
      <c r="L13" s="54">
        <f>SUM(L6:L12)</f>
        <v>110713279.33</v>
      </c>
    </row>
    <row r="14" spans="1:12" x14ac:dyDescent="0.25">
      <c r="A14" s="55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12" x14ac:dyDescent="0.25">
      <c r="A15" s="424" t="s">
        <v>226</v>
      </c>
      <c r="B15" s="77" t="s">
        <v>227</v>
      </c>
      <c r="C15" s="429" t="s">
        <v>206</v>
      </c>
      <c r="D15" s="429"/>
      <c r="E15" s="429"/>
      <c r="F15" s="429"/>
      <c r="G15" s="429" t="s">
        <v>207</v>
      </c>
      <c r="H15" s="429"/>
      <c r="I15" s="429"/>
      <c r="J15" s="429"/>
      <c r="K15" s="429"/>
      <c r="L15" s="77"/>
    </row>
    <row r="16" spans="1:12" x14ac:dyDescent="0.25">
      <c r="A16" s="424"/>
      <c r="B16" s="77" t="s">
        <v>228</v>
      </c>
      <c r="C16" s="57" t="s">
        <v>229</v>
      </c>
      <c r="D16" s="58" t="s">
        <v>210</v>
      </c>
      <c r="E16" s="57" t="s">
        <v>230</v>
      </c>
      <c r="F16" s="57" t="s">
        <v>212</v>
      </c>
      <c r="G16" s="57" t="s">
        <v>2</v>
      </c>
      <c r="H16" s="57" t="s">
        <v>231</v>
      </c>
      <c r="I16" s="57" t="s">
        <v>214</v>
      </c>
      <c r="J16" s="57" t="s">
        <v>230</v>
      </c>
      <c r="K16" s="57" t="s">
        <v>215</v>
      </c>
      <c r="L16" s="59" t="s">
        <v>216</v>
      </c>
    </row>
    <row r="17" spans="1:13" x14ac:dyDescent="0.25">
      <c r="A17" s="50" t="s">
        <v>217</v>
      </c>
      <c r="B17" s="82">
        <f>B18+B19+B20+B21+B22</f>
        <v>62582560.93</v>
      </c>
      <c r="C17" s="82">
        <f>C18+C19+C20+C21+C22</f>
        <v>2389791.19</v>
      </c>
      <c r="D17" s="82">
        <f>D18+D19+D20+D21+D22</f>
        <v>0</v>
      </c>
      <c r="E17" s="82">
        <f>E18+E19+E20+E21+E22</f>
        <v>3332162.0300000003</v>
      </c>
      <c r="F17" s="82">
        <f>F18+F19+F20+F21+F22</f>
        <v>5721953.2199999997</v>
      </c>
      <c r="G17" s="82">
        <f>SUM(G18:G22)</f>
        <v>0</v>
      </c>
      <c r="H17" s="82">
        <f>SUM(H18:H22)</f>
        <v>0</v>
      </c>
      <c r="I17" s="82">
        <f>SUM(I18:I22)</f>
        <v>771763.46</v>
      </c>
      <c r="J17" s="82">
        <f>SUM(J18:J22)</f>
        <v>0</v>
      </c>
      <c r="K17" s="82">
        <f>K18+K19+K20+K21+K22</f>
        <v>771763.46</v>
      </c>
      <c r="L17" s="82">
        <f>L18+L19+L20+L21+L22</f>
        <v>67532750.689999998</v>
      </c>
    </row>
    <row r="18" spans="1:13" ht="30.6" x14ac:dyDescent="0.25">
      <c r="A18" s="50" t="s">
        <v>218</v>
      </c>
      <c r="B18" s="82">
        <v>3951016.12</v>
      </c>
      <c r="C18" s="82">
        <v>22012.65</v>
      </c>
      <c r="D18" s="82"/>
      <c r="E18" s="82"/>
      <c r="F18" s="82">
        <f>C18+D18+E18</f>
        <v>22012.65</v>
      </c>
      <c r="G18" s="82"/>
      <c r="H18" s="82"/>
      <c r="I18" s="82"/>
      <c r="J18" s="82"/>
      <c r="K18" s="82">
        <f>G18+H18+I18+J18</f>
        <v>0</v>
      </c>
      <c r="L18" s="111">
        <f t="shared" ref="L18:L24" si="4">B18+F18-K18</f>
        <v>3973028.77</v>
      </c>
    </row>
    <row r="19" spans="1:13" ht="20.399999999999999" x14ac:dyDescent="0.25">
      <c r="A19" s="50" t="s">
        <v>219</v>
      </c>
      <c r="B19" s="82">
        <v>29928706.02</v>
      </c>
      <c r="C19" s="82">
        <v>1496741.48</v>
      </c>
      <c r="D19" s="82"/>
      <c r="E19" s="82">
        <v>12965.4</v>
      </c>
      <c r="F19" s="82">
        <f>C19+D19+E19</f>
        <v>1509706.88</v>
      </c>
      <c r="G19" s="82"/>
      <c r="H19" s="82"/>
      <c r="I19" s="82"/>
      <c r="J19" s="82">
        <f>F65</f>
        <v>0</v>
      </c>
      <c r="K19" s="82">
        <f>G19+H19+I19+J19</f>
        <v>0</v>
      </c>
      <c r="L19" s="111">
        <f t="shared" si="4"/>
        <v>31438412.899999999</v>
      </c>
    </row>
    <row r="20" spans="1:13" ht="20.399999999999999" x14ac:dyDescent="0.25">
      <c r="A20" s="50" t="s">
        <v>220</v>
      </c>
      <c r="B20" s="82">
        <v>8068236.4699999997</v>
      </c>
      <c r="C20" s="82">
        <v>427854.15</v>
      </c>
      <c r="D20" s="82"/>
      <c r="E20" s="80">
        <v>1414768.54</v>
      </c>
      <c r="F20" s="82">
        <f>C20+D20+E20</f>
        <v>1842622.69</v>
      </c>
      <c r="G20" s="82"/>
      <c r="H20" s="82"/>
      <c r="I20" s="82">
        <v>510248.89</v>
      </c>
      <c r="J20" s="82"/>
      <c r="K20" s="82">
        <f>G20+H20+I20+J20</f>
        <v>510248.89</v>
      </c>
      <c r="L20" s="111">
        <f>B20+F20-K20</f>
        <v>9400610.2699999996</v>
      </c>
    </row>
    <row r="21" spans="1:13" x14ac:dyDescent="0.25">
      <c r="A21" s="50" t="s">
        <v>221</v>
      </c>
      <c r="B21" s="82">
        <v>1864485.75</v>
      </c>
      <c r="C21" s="82">
        <v>124409.75</v>
      </c>
      <c r="D21" s="82"/>
      <c r="E21" s="82">
        <v>258711.87</v>
      </c>
      <c r="F21" s="82">
        <f>C21+D21+E21</f>
        <v>383121.62</v>
      </c>
      <c r="G21" s="82"/>
      <c r="H21" s="82"/>
      <c r="I21" s="82">
        <v>28203.46</v>
      </c>
      <c r="J21" s="82"/>
      <c r="K21" s="82">
        <f>G21+H21+I21+J21</f>
        <v>28203.46</v>
      </c>
      <c r="L21" s="111">
        <f t="shared" si="4"/>
        <v>2219403.91</v>
      </c>
      <c r="M21" s="110"/>
    </row>
    <row r="22" spans="1:13" x14ac:dyDescent="0.25">
      <c r="A22" s="50" t="s">
        <v>222</v>
      </c>
      <c r="B22" s="82">
        <v>18770116.57</v>
      </c>
      <c r="C22" s="82">
        <v>318773.15999999997</v>
      </c>
      <c r="D22" s="82"/>
      <c r="E22" s="82">
        <v>1645716.22</v>
      </c>
      <c r="F22" s="82">
        <f>C22+D22+E22</f>
        <v>1964489.38</v>
      </c>
      <c r="G22" s="82"/>
      <c r="H22" s="82"/>
      <c r="I22" s="82">
        <v>233311.11</v>
      </c>
      <c r="J22" s="82"/>
      <c r="K22" s="82">
        <f>G22+H22+I22+J22</f>
        <v>233311.11</v>
      </c>
      <c r="L22" s="111">
        <f>B22+F22-K22</f>
        <v>20501294.84</v>
      </c>
    </row>
    <row r="23" spans="1:13" ht="20.399999999999999" x14ac:dyDescent="0.25">
      <c r="A23" s="50" t="s">
        <v>223</v>
      </c>
      <c r="B23" s="82"/>
      <c r="C23" s="82"/>
      <c r="D23" s="82"/>
      <c r="E23" s="82"/>
      <c r="F23" s="82">
        <v>0</v>
      </c>
      <c r="G23" s="82"/>
      <c r="H23" s="82"/>
      <c r="I23" s="82"/>
      <c r="J23" s="82"/>
      <c r="K23" s="82">
        <f t="shared" ref="K23" si="5">G23+H23+I23+J23</f>
        <v>0</v>
      </c>
      <c r="L23" s="111">
        <f t="shared" si="4"/>
        <v>0</v>
      </c>
    </row>
    <row r="24" spans="1:13" ht="20.399999999999999" x14ac:dyDescent="0.25">
      <c r="A24" s="50" t="s">
        <v>224</v>
      </c>
      <c r="B24" s="51">
        <v>0</v>
      </c>
      <c r="C24" s="51"/>
      <c r="D24" s="51"/>
      <c r="E24" s="51"/>
      <c r="F24" s="51">
        <v>0</v>
      </c>
      <c r="G24" s="51"/>
      <c r="H24" s="51"/>
      <c r="I24" s="51"/>
      <c r="J24" s="51"/>
      <c r="K24" s="51">
        <v>0</v>
      </c>
      <c r="L24" s="52">
        <f t="shared" si="4"/>
        <v>0</v>
      </c>
    </row>
    <row r="25" spans="1:13" x14ac:dyDescent="0.25">
      <c r="A25" s="53" t="s">
        <v>225</v>
      </c>
      <c r="B25" s="54">
        <f>B17+B23+B24</f>
        <v>62582560.93</v>
      </c>
      <c r="C25" s="54">
        <f>C17+C23+C24</f>
        <v>2389791.19</v>
      </c>
      <c r="D25" s="54">
        <f t="shared" ref="D25:J25" si="6">D17+D23+D24</f>
        <v>0</v>
      </c>
      <c r="E25" s="54">
        <f t="shared" si="6"/>
        <v>3332162.0300000003</v>
      </c>
      <c r="F25" s="54">
        <f>F17+F23+F24</f>
        <v>5721953.2199999997</v>
      </c>
      <c r="G25" s="54">
        <f>G17+G23+G24</f>
        <v>0</v>
      </c>
      <c r="H25" s="54">
        <f t="shared" si="6"/>
        <v>0</v>
      </c>
      <c r="I25" s="54">
        <f>I17+I23+I24</f>
        <v>771763.46</v>
      </c>
      <c r="J25" s="54">
        <f t="shared" si="6"/>
        <v>0</v>
      </c>
      <c r="K25" s="54">
        <f>K17+K23+K24</f>
        <v>771763.46</v>
      </c>
      <c r="L25" s="54">
        <f>L17+L23+L24</f>
        <v>67532750.689999998</v>
      </c>
    </row>
    <row r="26" spans="1:13" x14ac:dyDescent="0.25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</row>
    <row r="27" spans="1:13" x14ac:dyDescent="0.25">
      <c r="A27" s="60" t="s">
        <v>232</v>
      </c>
      <c r="B27" s="61" t="s">
        <v>208</v>
      </c>
      <c r="C27" s="61" t="s">
        <v>216</v>
      </c>
      <c r="D27" s="62"/>
      <c r="E27" s="63"/>
      <c r="G27" s="62"/>
      <c r="H27" s="62"/>
      <c r="I27" s="62"/>
      <c r="J27" s="62"/>
      <c r="K27" s="62"/>
      <c r="L27" s="115"/>
    </row>
    <row r="28" spans="1:13" x14ac:dyDescent="0.25">
      <c r="A28" s="50" t="s">
        <v>217</v>
      </c>
      <c r="B28" s="51">
        <f>B5-B17</f>
        <v>39201369.919999994</v>
      </c>
      <c r="C28" s="51">
        <f>L5-L17</f>
        <v>40205461.079999998</v>
      </c>
      <c r="D28" s="64"/>
      <c r="G28" s="64"/>
      <c r="H28" s="64"/>
      <c r="I28" s="64"/>
      <c r="J28" s="64"/>
      <c r="K28" s="64"/>
      <c r="L28" s="64"/>
    </row>
    <row r="29" spans="1:13" ht="30.6" x14ac:dyDescent="0.25">
      <c r="A29" s="50" t="s">
        <v>233</v>
      </c>
      <c r="B29" s="51">
        <f>B6-B18</f>
        <v>330189.71999999974</v>
      </c>
      <c r="C29" s="51">
        <f t="shared" ref="C29:C33" si="7">L6-L18</f>
        <v>308177.06999999983</v>
      </c>
      <c r="D29" s="64"/>
      <c r="G29" s="64"/>
      <c r="H29" s="64"/>
      <c r="I29" s="64"/>
      <c r="J29" s="64"/>
      <c r="K29" s="64"/>
      <c r="L29" s="64"/>
    </row>
    <row r="30" spans="1:13" ht="30.6" x14ac:dyDescent="0.25">
      <c r="A30" s="50" t="s">
        <v>234</v>
      </c>
      <c r="B30" s="51">
        <f>B7-B19</f>
        <v>37027120.670000002</v>
      </c>
      <c r="C30" s="51">
        <f t="shared" si="7"/>
        <v>35718717.539999999</v>
      </c>
      <c r="D30" s="64"/>
      <c r="G30" s="64"/>
      <c r="H30" s="64"/>
      <c r="I30" s="64"/>
      <c r="J30" s="64"/>
      <c r="K30" s="64"/>
      <c r="L30" s="64"/>
    </row>
    <row r="31" spans="1:13" ht="20.399999999999999" x14ac:dyDescent="0.25">
      <c r="A31" s="50" t="s">
        <v>220</v>
      </c>
      <c r="B31" s="51">
        <f>B8-B20</f>
        <v>832186.54999999981</v>
      </c>
      <c r="C31" s="51">
        <f t="shared" si="7"/>
        <v>3354304.2699999996</v>
      </c>
      <c r="D31" s="64"/>
      <c r="G31" s="64"/>
      <c r="H31" s="64"/>
      <c r="I31" s="64"/>
      <c r="J31" s="64"/>
      <c r="K31" s="64"/>
      <c r="L31" s="64"/>
    </row>
    <row r="32" spans="1:13" x14ac:dyDescent="0.25">
      <c r="A32" s="50" t="s">
        <v>221</v>
      </c>
      <c r="B32" s="51">
        <f t="shared" ref="B32:B35" si="8">B9-B21</f>
        <v>494925.5</v>
      </c>
      <c r="C32" s="51">
        <f t="shared" si="7"/>
        <v>370515.75</v>
      </c>
      <c r="D32" s="64"/>
      <c r="G32" s="64"/>
      <c r="H32" s="64"/>
      <c r="I32" s="65"/>
      <c r="J32" s="64"/>
      <c r="K32" s="64"/>
      <c r="L32" s="64"/>
    </row>
    <row r="33" spans="1:12" x14ac:dyDescent="0.25">
      <c r="A33" s="50" t="s">
        <v>222</v>
      </c>
      <c r="B33" s="51">
        <f>B10-B22</f>
        <v>516947.48000000045</v>
      </c>
      <c r="C33" s="51">
        <f t="shared" si="7"/>
        <v>453746.45000000298</v>
      </c>
      <c r="D33" s="64"/>
      <c r="G33" s="64"/>
      <c r="H33" s="64"/>
      <c r="I33" s="64"/>
      <c r="J33" s="64"/>
      <c r="K33" s="64"/>
      <c r="L33" s="64"/>
    </row>
    <row r="34" spans="1:12" ht="20.399999999999999" x14ac:dyDescent="0.25">
      <c r="A34" s="50" t="s">
        <v>223</v>
      </c>
      <c r="B34" s="51">
        <f>B11-B23</f>
        <v>2041662.07</v>
      </c>
      <c r="C34" s="51">
        <f>L11-L23</f>
        <v>2975067.56</v>
      </c>
      <c r="D34" s="64"/>
      <c r="G34" s="64"/>
      <c r="H34" s="64"/>
      <c r="I34" s="64"/>
      <c r="J34" s="64"/>
      <c r="K34" s="64"/>
      <c r="L34" s="64"/>
    </row>
    <row r="35" spans="1:12" ht="20.399999999999999" x14ac:dyDescent="0.25">
      <c r="A35" s="50" t="s">
        <v>224</v>
      </c>
      <c r="B35" s="51">
        <f t="shared" si="8"/>
        <v>0</v>
      </c>
      <c r="C35" s="51">
        <f t="shared" ref="C35" si="9">L12-L24</f>
        <v>0</v>
      </c>
      <c r="D35" s="64"/>
      <c r="G35" s="64"/>
      <c r="H35" s="64"/>
      <c r="I35" s="64"/>
      <c r="J35" s="64"/>
      <c r="K35" s="64"/>
      <c r="L35" s="64"/>
    </row>
    <row r="36" spans="1:12" x14ac:dyDescent="0.25">
      <c r="A36" s="66" t="s">
        <v>225</v>
      </c>
      <c r="B36" s="67">
        <f>B28+B34</f>
        <v>41243031.989999995</v>
      </c>
      <c r="C36" s="67">
        <f>C28+C34</f>
        <v>43180528.640000001</v>
      </c>
      <c r="D36" s="64"/>
      <c r="E36" s="64"/>
      <c r="F36" s="64"/>
      <c r="G36" s="64"/>
      <c r="H36" s="64"/>
      <c r="I36" s="64"/>
      <c r="J36" s="64"/>
      <c r="K36" s="64"/>
      <c r="L36" s="64"/>
    </row>
    <row r="37" spans="1:12" x14ac:dyDescent="0.25">
      <c r="B37" s="110">
        <f>B13-B25</f>
        <v>41243031.989999987</v>
      </c>
      <c r="C37" s="110">
        <f>L13-L25</f>
        <v>43180528.640000001</v>
      </c>
    </row>
  </sheetData>
  <mergeCells count="7">
    <mergeCell ref="A2:E2"/>
    <mergeCell ref="A3:A4"/>
    <mergeCell ref="B3:F3"/>
    <mergeCell ref="G3:K3"/>
    <mergeCell ref="A15:A16"/>
    <mergeCell ref="C15:F15"/>
    <mergeCell ref="G15:K15"/>
  </mergeCells>
  <pageMargins left="0.25" right="0.25" top="0.75" bottom="0.75" header="0.3" footer="0.3"/>
  <pageSetup paperSize="9" scale="6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K27"/>
  <sheetViews>
    <sheetView workbookViewId="0">
      <selection activeCell="K27" sqref="A1:K27"/>
    </sheetView>
  </sheetViews>
  <sheetFormatPr defaultRowHeight="13.2" x14ac:dyDescent="0.25"/>
  <cols>
    <col min="1" max="1" width="13.88671875" customWidth="1"/>
    <col min="2" max="11" width="13.109375" customWidth="1"/>
  </cols>
  <sheetData>
    <row r="1" spans="1:11" ht="17.399999999999999" x14ac:dyDescent="0.25">
      <c r="A1" s="120"/>
      <c r="B1" s="121"/>
      <c r="C1" s="122"/>
      <c r="D1" s="121"/>
      <c r="E1" s="121"/>
      <c r="F1" s="121"/>
      <c r="G1" s="121"/>
      <c r="H1" s="121"/>
      <c r="I1" s="121"/>
      <c r="J1" s="121"/>
      <c r="K1" s="123" t="s">
        <v>235</v>
      </c>
    </row>
    <row r="2" spans="1:11" x14ac:dyDescent="0.25">
      <c r="A2" s="124" t="s">
        <v>236</v>
      </c>
      <c r="B2" s="125"/>
      <c r="C2" s="125"/>
      <c r="D2" s="125"/>
      <c r="E2" s="121"/>
      <c r="F2" s="121"/>
      <c r="G2" s="121"/>
      <c r="H2" s="121"/>
      <c r="I2" s="121"/>
      <c r="J2" s="121"/>
      <c r="K2" s="121"/>
    </row>
    <row r="3" spans="1:11" ht="18" customHeight="1" x14ac:dyDescent="0.25">
      <c r="A3" s="424" t="s">
        <v>205</v>
      </c>
      <c r="B3" s="425" t="s">
        <v>206</v>
      </c>
      <c r="C3" s="426"/>
      <c r="D3" s="426"/>
      <c r="E3" s="426"/>
      <c r="F3" s="427"/>
      <c r="G3" s="428" t="s">
        <v>207</v>
      </c>
      <c r="H3" s="428"/>
      <c r="I3" s="428"/>
      <c r="J3" s="428"/>
      <c r="K3" s="428"/>
    </row>
    <row r="4" spans="1:11" ht="40.799999999999997" x14ac:dyDescent="0.25">
      <c r="A4" s="424"/>
      <c r="B4" s="47" t="s">
        <v>208</v>
      </c>
      <c r="C4" s="48" t="s">
        <v>209</v>
      </c>
      <c r="D4" s="48" t="s">
        <v>237</v>
      </c>
      <c r="E4" s="48" t="s">
        <v>238</v>
      </c>
      <c r="F4" s="48" t="s">
        <v>212</v>
      </c>
      <c r="G4" s="48" t="s">
        <v>2</v>
      </c>
      <c r="H4" s="48" t="s">
        <v>214</v>
      </c>
      <c r="I4" s="48" t="s">
        <v>238</v>
      </c>
      <c r="J4" s="48" t="s">
        <v>215</v>
      </c>
      <c r="K4" s="47" t="s">
        <v>216</v>
      </c>
    </row>
    <row r="5" spans="1:11" ht="30.6" x14ac:dyDescent="0.25">
      <c r="A5" s="50" t="s">
        <v>239</v>
      </c>
      <c r="B5" s="126">
        <v>0</v>
      </c>
      <c r="C5" s="126">
        <v>0</v>
      </c>
      <c r="D5" s="126">
        <v>0</v>
      </c>
      <c r="E5" s="126">
        <v>0</v>
      </c>
      <c r="F5" s="126">
        <v>0</v>
      </c>
      <c r="G5" s="126">
        <v>0</v>
      </c>
      <c r="H5" s="126">
        <v>0</v>
      </c>
      <c r="I5" s="126">
        <v>0</v>
      </c>
      <c r="J5" s="126">
        <f>G5+H5+I5</f>
        <v>0</v>
      </c>
      <c r="K5" s="126">
        <v>0</v>
      </c>
    </row>
    <row r="6" spans="1:11" x14ac:dyDescent="0.25">
      <c r="A6" s="50" t="s">
        <v>240</v>
      </c>
      <c r="B6" s="126">
        <v>0</v>
      </c>
      <c r="C6" s="126">
        <v>0</v>
      </c>
      <c r="D6" s="126">
        <v>0</v>
      </c>
      <c r="E6" s="126">
        <v>0</v>
      </c>
      <c r="F6" s="126">
        <v>0</v>
      </c>
      <c r="G6" s="126">
        <v>0</v>
      </c>
      <c r="H6" s="126">
        <v>0</v>
      </c>
      <c r="I6" s="126">
        <v>0</v>
      </c>
      <c r="J6" s="126">
        <f>G6+H6+I6</f>
        <v>0</v>
      </c>
      <c r="K6" s="126">
        <v>0</v>
      </c>
    </row>
    <row r="7" spans="1:11" ht="30.6" x14ac:dyDescent="0.25">
      <c r="A7" s="50" t="s">
        <v>241</v>
      </c>
      <c r="B7" s="127">
        <v>7050650.8499999996</v>
      </c>
      <c r="C7" s="126">
        <v>171934.83</v>
      </c>
      <c r="D7" s="126">
        <v>0</v>
      </c>
      <c r="E7" s="126">
        <v>945599.55</v>
      </c>
      <c r="F7" s="126">
        <f>C7+D7+E7</f>
        <v>1117534.3800000001</v>
      </c>
      <c r="G7" s="126">
        <v>0</v>
      </c>
      <c r="H7" s="126">
        <v>0</v>
      </c>
      <c r="I7" s="126">
        <v>197208.36</v>
      </c>
      <c r="J7" s="126">
        <f>G7+H7+I7</f>
        <v>197208.36</v>
      </c>
      <c r="K7" s="126">
        <f>B7+F7-J7</f>
        <v>7970976.8699999992</v>
      </c>
    </row>
    <row r="8" spans="1:11" x14ac:dyDescent="0.25">
      <c r="A8" s="50" t="s">
        <v>242</v>
      </c>
      <c r="B8" s="126">
        <v>0</v>
      </c>
      <c r="C8" s="126">
        <v>0</v>
      </c>
      <c r="D8" s="126">
        <v>0</v>
      </c>
      <c r="E8" s="126">
        <v>0</v>
      </c>
      <c r="F8" s="126">
        <f>C8+D8+E8</f>
        <v>0</v>
      </c>
      <c r="G8" s="126">
        <v>0</v>
      </c>
      <c r="H8" s="126">
        <v>0</v>
      </c>
      <c r="I8" s="126"/>
      <c r="J8" s="126">
        <f>G8+H8+I8</f>
        <v>0</v>
      </c>
      <c r="K8" s="126">
        <f>B8+F8-J8</f>
        <v>0</v>
      </c>
    </row>
    <row r="9" spans="1:11" x14ac:dyDescent="0.25">
      <c r="A9" s="53" t="s">
        <v>225</v>
      </c>
      <c r="B9" s="128">
        <f>B7+B5+B6+B8</f>
        <v>7050650.8499999996</v>
      </c>
      <c r="C9" s="128">
        <f>C7+C8</f>
        <v>171934.83</v>
      </c>
      <c r="D9" s="128">
        <f t="shared" ref="D9:I9" si="0">D7</f>
        <v>0</v>
      </c>
      <c r="E9" s="128">
        <f>E7</f>
        <v>945599.55</v>
      </c>
      <c r="F9" s="128">
        <f>F7+F8</f>
        <v>1117534.3800000001</v>
      </c>
      <c r="G9" s="128">
        <f t="shared" si="0"/>
        <v>0</v>
      </c>
      <c r="H9" s="128">
        <f>H7</f>
        <v>0</v>
      </c>
      <c r="I9" s="128">
        <f t="shared" si="0"/>
        <v>197208.36</v>
      </c>
      <c r="J9" s="128">
        <f>G9+H9+I9</f>
        <v>197208.36</v>
      </c>
      <c r="K9" s="128">
        <f>K7+K8</f>
        <v>7970976.8699999992</v>
      </c>
    </row>
    <row r="10" spans="1:11" x14ac:dyDescent="0.25">
      <c r="A10" s="53"/>
      <c r="B10" s="129"/>
      <c r="C10" s="129"/>
      <c r="D10" s="129"/>
      <c r="E10" s="129"/>
      <c r="F10" s="129"/>
      <c r="G10" s="129"/>
      <c r="H10" s="129"/>
      <c r="I10" s="129"/>
      <c r="J10" s="129"/>
      <c r="K10" s="129"/>
    </row>
    <row r="11" spans="1:11" ht="17.25" customHeight="1" x14ac:dyDescent="0.25">
      <c r="A11" s="424" t="s">
        <v>226</v>
      </c>
      <c r="B11" s="425" t="s">
        <v>206</v>
      </c>
      <c r="C11" s="426"/>
      <c r="D11" s="426"/>
      <c r="E11" s="426"/>
      <c r="F11" s="427"/>
      <c r="G11" s="428" t="s">
        <v>207</v>
      </c>
      <c r="H11" s="428"/>
      <c r="I11" s="428"/>
      <c r="J11" s="428"/>
      <c r="K11" s="428"/>
    </row>
    <row r="12" spans="1:11" ht="40.799999999999997" x14ac:dyDescent="0.25">
      <c r="A12" s="424"/>
      <c r="B12" s="47" t="s">
        <v>208</v>
      </c>
      <c r="C12" s="130" t="s">
        <v>229</v>
      </c>
      <c r="D12" s="130" t="s">
        <v>243</v>
      </c>
      <c r="E12" s="48" t="s">
        <v>238</v>
      </c>
      <c r="F12" s="130" t="s">
        <v>212</v>
      </c>
      <c r="G12" s="130" t="s">
        <v>2</v>
      </c>
      <c r="H12" s="130" t="s">
        <v>214</v>
      </c>
      <c r="I12" s="48" t="s">
        <v>238</v>
      </c>
      <c r="J12" s="48" t="s">
        <v>215</v>
      </c>
      <c r="K12" s="47" t="s">
        <v>216</v>
      </c>
    </row>
    <row r="13" spans="1:11" ht="30.6" x14ac:dyDescent="0.25">
      <c r="A13" s="50" t="s">
        <v>239</v>
      </c>
      <c r="B13" s="126">
        <v>0</v>
      </c>
      <c r="C13" s="126">
        <v>0</v>
      </c>
      <c r="D13" s="126">
        <v>0</v>
      </c>
      <c r="E13" s="126">
        <v>0</v>
      </c>
      <c r="F13" s="126">
        <v>0</v>
      </c>
      <c r="G13" s="126">
        <v>0</v>
      </c>
      <c r="H13" s="126">
        <v>0</v>
      </c>
      <c r="I13" s="126">
        <v>0</v>
      </c>
      <c r="J13" s="126">
        <v>0</v>
      </c>
      <c r="K13" s="126">
        <v>0</v>
      </c>
    </row>
    <row r="14" spans="1:11" x14ac:dyDescent="0.25">
      <c r="A14" s="50" t="s">
        <v>240</v>
      </c>
      <c r="B14" s="126">
        <v>0</v>
      </c>
      <c r="C14" s="126">
        <v>0</v>
      </c>
      <c r="D14" s="126">
        <v>0</v>
      </c>
      <c r="E14" s="126">
        <v>0</v>
      </c>
      <c r="F14" s="126">
        <v>0</v>
      </c>
      <c r="G14" s="126">
        <v>0</v>
      </c>
      <c r="H14" s="126">
        <v>0</v>
      </c>
      <c r="I14" s="126">
        <v>0</v>
      </c>
      <c r="J14" s="126">
        <v>0</v>
      </c>
      <c r="K14" s="126">
        <v>0</v>
      </c>
    </row>
    <row r="15" spans="1:11" ht="30.6" x14ac:dyDescent="0.25">
      <c r="A15" s="50" t="s">
        <v>241</v>
      </c>
      <c r="B15" s="126">
        <v>6699014.9199999999</v>
      </c>
      <c r="C15" s="126">
        <v>152271.96</v>
      </c>
      <c r="D15" s="126">
        <v>0</v>
      </c>
      <c r="E15" s="126">
        <v>945599.55</v>
      </c>
      <c r="F15" s="126">
        <f>C15+E15</f>
        <v>1097871.51</v>
      </c>
      <c r="G15" s="126">
        <v>0</v>
      </c>
      <c r="H15" s="126">
        <v>0</v>
      </c>
      <c r="I15" s="126">
        <v>197208.36</v>
      </c>
      <c r="J15" s="126">
        <f>H15+I15</f>
        <v>197208.36</v>
      </c>
      <c r="K15" s="126">
        <f>B15+F15-J15</f>
        <v>7599678.0699999994</v>
      </c>
    </row>
    <row r="16" spans="1:11" x14ac:dyDescent="0.25">
      <c r="A16" s="50" t="s">
        <v>242</v>
      </c>
      <c r="B16" s="126">
        <v>0</v>
      </c>
      <c r="C16" s="126">
        <v>0</v>
      </c>
      <c r="D16" s="126">
        <v>0</v>
      </c>
      <c r="E16" s="126">
        <v>0</v>
      </c>
      <c r="F16" s="126">
        <v>0</v>
      </c>
      <c r="G16" s="126">
        <v>0</v>
      </c>
      <c r="H16" s="126">
        <v>0</v>
      </c>
      <c r="I16" s="126">
        <v>0</v>
      </c>
      <c r="J16" s="126">
        <v>0</v>
      </c>
      <c r="K16" s="126">
        <v>0</v>
      </c>
    </row>
    <row r="17" spans="1:11" x14ac:dyDescent="0.25">
      <c r="A17" s="53" t="s">
        <v>225</v>
      </c>
      <c r="B17" s="128">
        <f>B15</f>
        <v>6699014.9199999999</v>
      </c>
      <c r="C17" s="128">
        <f t="shared" ref="C17:K17" si="1">C15</f>
        <v>152271.96</v>
      </c>
      <c r="D17" s="128">
        <f t="shared" si="1"/>
        <v>0</v>
      </c>
      <c r="E17" s="128">
        <f t="shared" si="1"/>
        <v>945599.55</v>
      </c>
      <c r="F17" s="128">
        <f t="shared" si="1"/>
        <v>1097871.51</v>
      </c>
      <c r="G17" s="128">
        <f t="shared" si="1"/>
        <v>0</v>
      </c>
      <c r="H17" s="128">
        <f t="shared" si="1"/>
        <v>0</v>
      </c>
      <c r="I17" s="128">
        <f t="shared" si="1"/>
        <v>197208.36</v>
      </c>
      <c r="J17" s="128">
        <f t="shared" si="1"/>
        <v>197208.36</v>
      </c>
      <c r="K17" s="128">
        <f t="shared" si="1"/>
        <v>7599678.0699999994</v>
      </c>
    </row>
    <row r="18" spans="1:11" x14ac:dyDescent="0.25">
      <c r="A18" s="55"/>
      <c r="B18" s="131"/>
      <c r="C18" s="131"/>
      <c r="D18" s="131"/>
      <c r="E18" s="131"/>
      <c r="F18" s="131"/>
      <c r="G18" s="131"/>
      <c r="H18" s="131"/>
      <c r="I18" s="131"/>
      <c r="J18" s="131"/>
      <c r="K18" s="131"/>
    </row>
    <row r="19" spans="1:11" ht="20.399999999999999" x14ac:dyDescent="0.25">
      <c r="A19" s="60" t="s">
        <v>232</v>
      </c>
      <c r="B19" s="60" t="s">
        <v>208</v>
      </c>
      <c r="C19" s="60" t="s">
        <v>216</v>
      </c>
      <c r="D19" s="132"/>
      <c r="E19" s="132"/>
      <c r="F19" s="132"/>
      <c r="G19" s="132"/>
      <c r="H19" s="132"/>
      <c r="I19" s="132"/>
      <c r="J19" s="132"/>
      <c r="K19" s="132"/>
    </row>
    <row r="20" spans="1:11" ht="30.6" x14ac:dyDescent="0.25">
      <c r="A20" s="50" t="s">
        <v>239</v>
      </c>
      <c r="B20" s="126">
        <v>0</v>
      </c>
      <c r="C20" s="126">
        <v>0</v>
      </c>
      <c r="D20" s="131"/>
      <c r="E20" s="131"/>
      <c r="F20" s="131"/>
      <c r="G20" s="131"/>
      <c r="H20" s="131"/>
      <c r="I20" s="131"/>
      <c r="J20" s="131"/>
      <c r="K20" s="131"/>
    </row>
    <row r="21" spans="1:11" x14ac:dyDescent="0.25">
      <c r="A21" s="50" t="s">
        <v>240</v>
      </c>
      <c r="B21" s="126">
        <v>0</v>
      </c>
      <c r="C21" s="126">
        <v>0</v>
      </c>
      <c r="D21" s="131"/>
      <c r="E21" s="131"/>
      <c r="F21" s="131"/>
      <c r="G21" s="131"/>
      <c r="H21" s="131"/>
      <c r="I21" s="131"/>
      <c r="J21" s="131"/>
      <c r="K21" s="131"/>
    </row>
    <row r="22" spans="1:11" ht="30.6" x14ac:dyDescent="0.25">
      <c r="A22" s="50" t="s">
        <v>241</v>
      </c>
      <c r="B22" s="126">
        <f>B7-B15</f>
        <v>351635.9299999997</v>
      </c>
      <c r="C22" s="126">
        <f>K9-K17</f>
        <v>371298.79999999981</v>
      </c>
      <c r="D22" s="131"/>
      <c r="E22" s="131"/>
      <c r="F22" s="131"/>
      <c r="G22" s="131"/>
      <c r="H22" s="131"/>
      <c r="I22" s="131"/>
      <c r="J22" s="131"/>
      <c r="K22" s="131"/>
    </row>
    <row r="23" spans="1:11" ht="40.799999999999997" x14ac:dyDescent="0.25">
      <c r="A23" s="50" t="s">
        <v>244</v>
      </c>
      <c r="B23" s="126">
        <v>0</v>
      </c>
      <c r="C23" s="126">
        <v>0</v>
      </c>
      <c r="D23" s="131"/>
      <c r="E23" s="131"/>
      <c r="F23" s="131"/>
      <c r="G23" s="131"/>
      <c r="H23" s="131"/>
      <c r="I23" s="131"/>
      <c r="J23" s="131"/>
      <c r="K23" s="131"/>
    </row>
    <row r="24" spans="1:11" x14ac:dyDescent="0.25">
      <c r="A24" s="53" t="s">
        <v>225</v>
      </c>
      <c r="B24" s="128">
        <f>SUM(B20:B23)</f>
        <v>351635.9299999997</v>
      </c>
      <c r="C24" s="128">
        <f>SUM(C20:C23)</f>
        <v>371298.79999999981</v>
      </c>
      <c r="D24" s="131"/>
      <c r="E24" s="131"/>
      <c r="F24" s="131"/>
      <c r="G24" s="131"/>
      <c r="H24" s="131"/>
      <c r="I24" s="131"/>
      <c r="J24" s="131"/>
      <c r="K24" s="131"/>
    </row>
    <row r="25" spans="1:11" x14ac:dyDescent="0.25">
      <c r="A25" s="338"/>
      <c r="B25" s="339"/>
      <c r="C25" s="83"/>
      <c r="D25" s="64"/>
      <c r="E25" s="64"/>
      <c r="F25" s="64"/>
      <c r="G25" s="64"/>
      <c r="H25" s="64"/>
      <c r="I25" s="64"/>
      <c r="J25" s="64"/>
      <c r="K25" s="64"/>
    </row>
    <row r="27" spans="1:11" ht="14.4" x14ac:dyDescent="0.3">
      <c r="A27" s="119" t="s">
        <v>774</v>
      </c>
    </row>
  </sheetData>
  <mergeCells count="6">
    <mergeCell ref="A3:A4"/>
    <mergeCell ref="B3:F3"/>
    <mergeCell ref="G3:K3"/>
    <mergeCell ref="A11:A12"/>
    <mergeCell ref="B11:F11"/>
    <mergeCell ref="G11:K11"/>
  </mergeCells>
  <pageMargins left="0.25" right="0.25" top="0.75" bottom="0.75" header="0.3" footer="0.3"/>
  <pageSetup paperSize="9" scale="8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2"/>
  <sheetViews>
    <sheetView workbookViewId="0">
      <selection activeCell="L22" sqref="A1:L22"/>
    </sheetView>
  </sheetViews>
  <sheetFormatPr defaultRowHeight="13.2" x14ac:dyDescent="0.25"/>
  <cols>
    <col min="1" max="1" width="18.33203125" customWidth="1"/>
    <col min="2" max="2" width="13.44140625" customWidth="1"/>
    <col min="3" max="3" width="12.5546875" customWidth="1"/>
    <col min="4" max="4" width="14.109375" customWidth="1"/>
    <col min="5" max="5" width="16.88671875" customWidth="1"/>
    <col min="6" max="6" width="13.33203125" customWidth="1"/>
    <col min="7" max="7" width="11.6640625" customWidth="1"/>
    <col min="8" max="8" width="11.44140625" customWidth="1"/>
    <col min="9" max="9" width="11.6640625" customWidth="1"/>
    <col min="10" max="10" width="14.109375" customWidth="1"/>
    <col min="11" max="11" width="14.6640625" customWidth="1"/>
    <col min="12" max="12" width="14.5546875" customWidth="1"/>
  </cols>
  <sheetData>
    <row r="1" spans="1:12" x14ac:dyDescent="0.25">
      <c r="A1" s="84"/>
      <c r="B1" s="85"/>
      <c r="C1" s="44"/>
      <c r="D1" s="44"/>
      <c r="E1" s="44"/>
      <c r="F1" s="44"/>
      <c r="G1" s="44"/>
      <c r="H1" s="44"/>
      <c r="I1" s="44"/>
      <c r="J1" s="44"/>
      <c r="K1" s="44"/>
      <c r="L1" s="46" t="s">
        <v>245</v>
      </c>
    </row>
    <row r="2" spans="1:12" s="139" customFormat="1" ht="17.25" customHeight="1" thickBot="1" x14ac:dyDescent="0.3">
      <c r="A2" s="430" t="s">
        <v>246</v>
      </c>
      <c r="B2" s="430"/>
      <c r="C2" s="430"/>
      <c r="D2" s="430"/>
      <c r="E2" s="430"/>
      <c r="F2" s="121"/>
      <c r="G2" s="121"/>
      <c r="H2" s="121"/>
      <c r="I2" s="121"/>
      <c r="J2" s="121"/>
      <c r="K2" s="121"/>
      <c r="L2" s="121"/>
    </row>
    <row r="3" spans="1:12" x14ac:dyDescent="0.25">
      <c r="A3" s="431" t="s">
        <v>205</v>
      </c>
      <c r="B3" s="86" t="s">
        <v>227</v>
      </c>
      <c r="C3" s="433" t="s">
        <v>206</v>
      </c>
      <c r="D3" s="434"/>
      <c r="E3" s="434"/>
      <c r="F3" s="435"/>
      <c r="G3" s="434" t="s">
        <v>207</v>
      </c>
      <c r="H3" s="434"/>
      <c r="I3" s="434"/>
      <c r="J3" s="434"/>
      <c r="K3" s="435"/>
      <c r="L3" s="86" t="s">
        <v>227</v>
      </c>
    </row>
    <row r="4" spans="1:12" ht="13.8" thickBot="1" x14ac:dyDescent="0.3">
      <c r="A4" s="432"/>
      <c r="B4" s="87" t="s">
        <v>228</v>
      </c>
      <c r="C4" s="88" t="s">
        <v>209</v>
      </c>
      <c r="D4" s="89" t="s">
        <v>243</v>
      </c>
      <c r="E4" s="89" t="s">
        <v>230</v>
      </c>
      <c r="F4" s="90" t="s">
        <v>199</v>
      </c>
      <c r="G4" s="91" t="s">
        <v>2</v>
      </c>
      <c r="H4" s="91" t="s">
        <v>209</v>
      </c>
      <c r="I4" s="91" t="s">
        <v>243</v>
      </c>
      <c r="J4" s="89" t="s">
        <v>230</v>
      </c>
      <c r="K4" s="92" t="s">
        <v>247</v>
      </c>
      <c r="L4" s="87" t="s">
        <v>248</v>
      </c>
    </row>
    <row r="5" spans="1:12" x14ac:dyDescent="0.25">
      <c r="A5" s="93" t="s">
        <v>249</v>
      </c>
      <c r="B5" s="340">
        <v>0</v>
      </c>
      <c r="C5" s="341">
        <v>0</v>
      </c>
      <c r="D5" s="342">
        <v>0</v>
      </c>
      <c r="E5" s="342">
        <v>0</v>
      </c>
      <c r="F5" s="343">
        <f>C5+D5+E5</f>
        <v>0</v>
      </c>
      <c r="G5" s="344">
        <v>0</v>
      </c>
      <c r="H5" s="344">
        <v>0</v>
      </c>
      <c r="I5" s="344">
        <v>0</v>
      </c>
      <c r="J5" s="342">
        <v>0</v>
      </c>
      <c r="K5" s="345">
        <v>0</v>
      </c>
      <c r="L5" s="340">
        <f>F5-K5</f>
        <v>0</v>
      </c>
    </row>
    <row r="6" spans="1:12" ht="39.6" x14ac:dyDescent="0.25">
      <c r="A6" s="93" t="s">
        <v>250</v>
      </c>
      <c r="B6" s="340">
        <v>0</v>
      </c>
      <c r="C6" s="341">
        <v>0</v>
      </c>
      <c r="D6" s="342">
        <v>0</v>
      </c>
      <c r="E6" s="342">
        <v>0</v>
      </c>
      <c r="F6" s="343">
        <v>0</v>
      </c>
      <c r="G6" s="344">
        <v>0</v>
      </c>
      <c r="H6" s="344">
        <v>0</v>
      </c>
      <c r="I6" s="344">
        <v>0</v>
      </c>
      <c r="J6" s="342">
        <v>0</v>
      </c>
      <c r="K6" s="345">
        <v>0</v>
      </c>
      <c r="L6" s="340">
        <v>0</v>
      </c>
    </row>
    <row r="7" spans="1:12" ht="26.4" x14ac:dyDescent="0.25">
      <c r="A7" s="93" t="s">
        <v>251</v>
      </c>
      <c r="B7" s="340">
        <v>0</v>
      </c>
      <c r="C7" s="341">
        <v>0</v>
      </c>
      <c r="D7" s="342">
        <v>0</v>
      </c>
      <c r="E7" s="342">
        <v>0</v>
      </c>
      <c r="F7" s="343">
        <v>0</v>
      </c>
      <c r="G7" s="344">
        <v>0</v>
      </c>
      <c r="H7" s="344">
        <v>0</v>
      </c>
      <c r="I7" s="344">
        <v>0</v>
      </c>
      <c r="J7" s="342">
        <v>0</v>
      </c>
      <c r="K7" s="345">
        <v>0</v>
      </c>
      <c r="L7" s="340">
        <v>0</v>
      </c>
    </row>
    <row r="8" spans="1:12" ht="26.4" x14ac:dyDescent="0.25">
      <c r="A8" s="93" t="s">
        <v>201</v>
      </c>
      <c r="B8" s="340">
        <v>0</v>
      </c>
      <c r="C8" s="341">
        <v>0</v>
      </c>
      <c r="D8" s="342">
        <v>0</v>
      </c>
      <c r="E8" s="342">
        <v>0</v>
      </c>
      <c r="F8" s="343">
        <v>0</v>
      </c>
      <c r="G8" s="344">
        <v>0</v>
      </c>
      <c r="H8" s="344">
        <v>0</v>
      </c>
      <c r="I8" s="344">
        <v>0</v>
      </c>
      <c r="J8" s="342">
        <v>0</v>
      </c>
      <c r="K8" s="345">
        <v>0</v>
      </c>
      <c r="L8" s="340">
        <v>0</v>
      </c>
    </row>
    <row r="9" spans="1:12" x14ac:dyDescent="0.25">
      <c r="A9" s="93" t="s">
        <v>252</v>
      </c>
      <c r="B9" s="340">
        <v>0</v>
      </c>
      <c r="C9" s="341">
        <v>0</v>
      </c>
      <c r="D9" s="342">
        <v>0</v>
      </c>
      <c r="E9" s="342">
        <v>0</v>
      </c>
      <c r="F9" s="343">
        <v>0</v>
      </c>
      <c r="G9" s="344">
        <v>0</v>
      </c>
      <c r="H9" s="344">
        <v>0</v>
      </c>
      <c r="I9" s="344">
        <v>0</v>
      </c>
      <c r="J9" s="342">
        <v>0</v>
      </c>
      <c r="K9" s="345">
        <v>0</v>
      </c>
      <c r="L9" s="340">
        <v>0</v>
      </c>
    </row>
    <row r="10" spans="1:12" ht="26.4" x14ac:dyDescent="0.25">
      <c r="A10" s="93" t="s">
        <v>253</v>
      </c>
      <c r="B10" s="340">
        <v>0</v>
      </c>
      <c r="C10" s="341">
        <v>0</v>
      </c>
      <c r="D10" s="342">
        <v>0</v>
      </c>
      <c r="E10" s="342">
        <v>0</v>
      </c>
      <c r="F10" s="343">
        <v>0</v>
      </c>
      <c r="G10" s="344">
        <v>0</v>
      </c>
      <c r="H10" s="344">
        <v>0</v>
      </c>
      <c r="I10" s="344">
        <v>0</v>
      </c>
      <c r="J10" s="342">
        <v>0</v>
      </c>
      <c r="K10" s="345">
        <v>0</v>
      </c>
      <c r="L10" s="340">
        <v>0</v>
      </c>
    </row>
    <row r="11" spans="1:12" x14ac:dyDescent="0.25">
      <c r="A11" s="93" t="s">
        <v>132</v>
      </c>
      <c r="B11" s="340">
        <v>0</v>
      </c>
      <c r="C11" s="341">
        <v>0</v>
      </c>
      <c r="D11" s="342">
        <v>0</v>
      </c>
      <c r="E11" s="342"/>
      <c r="F11" s="343">
        <v>0</v>
      </c>
      <c r="G11" s="344">
        <v>0</v>
      </c>
      <c r="H11" s="344">
        <v>0</v>
      </c>
      <c r="I11" s="344">
        <v>0</v>
      </c>
      <c r="J11" s="342">
        <v>0</v>
      </c>
      <c r="K11" s="345">
        <v>0</v>
      </c>
      <c r="L11" s="340">
        <v>0</v>
      </c>
    </row>
    <row r="12" spans="1:12" ht="39.6" x14ac:dyDescent="0.25">
      <c r="A12" s="93" t="s">
        <v>254</v>
      </c>
      <c r="B12" s="340">
        <v>0</v>
      </c>
      <c r="C12" s="341">
        <v>0</v>
      </c>
      <c r="D12" s="342">
        <v>0</v>
      </c>
      <c r="E12" s="342">
        <v>0</v>
      </c>
      <c r="F12" s="343">
        <v>0</v>
      </c>
      <c r="G12" s="344">
        <v>0</v>
      </c>
      <c r="H12" s="344">
        <v>0</v>
      </c>
      <c r="I12" s="344"/>
      <c r="J12" s="342">
        <v>0</v>
      </c>
      <c r="K12" s="345">
        <v>0</v>
      </c>
      <c r="L12" s="340">
        <v>0</v>
      </c>
    </row>
    <row r="13" spans="1:12" ht="26.4" x14ac:dyDescent="0.25">
      <c r="A13" s="93" t="s">
        <v>202</v>
      </c>
      <c r="B13" s="340">
        <v>0</v>
      </c>
      <c r="C13" s="341">
        <v>0</v>
      </c>
      <c r="D13" s="342">
        <v>0</v>
      </c>
      <c r="E13" s="342">
        <v>0</v>
      </c>
      <c r="F13" s="343">
        <v>0</v>
      </c>
      <c r="G13" s="344">
        <v>0</v>
      </c>
      <c r="H13" s="344">
        <v>0</v>
      </c>
      <c r="I13" s="344">
        <v>0</v>
      </c>
      <c r="J13" s="342">
        <v>0</v>
      </c>
      <c r="K13" s="345">
        <v>0</v>
      </c>
      <c r="L13" s="340">
        <v>0</v>
      </c>
    </row>
    <row r="14" spans="1:12" x14ac:dyDescent="0.25">
      <c r="A14" s="93" t="s">
        <v>252</v>
      </c>
      <c r="B14" s="340">
        <v>0</v>
      </c>
      <c r="C14" s="341">
        <v>0</v>
      </c>
      <c r="D14" s="342">
        <v>0</v>
      </c>
      <c r="E14" s="342"/>
      <c r="F14" s="343">
        <v>0</v>
      </c>
      <c r="G14" s="344">
        <v>0</v>
      </c>
      <c r="H14" s="344">
        <v>0</v>
      </c>
      <c r="I14" s="344"/>
      <c r="J14" s="342">
        <v>0</v>
      </c>
      <c r="K14" s="345">
        <v>0</v>
      </c>
      <c r="L14" s="340">
        <v>0</v>
      </c>
    </row>
    <row r="15" spans="1:12" ht="26.4" x14ac:dyDescent="0.25">
      <c r="A15" s="93" t="s">
        <v>253</v>
      </c>
      <c r="B15" s="340">
        <v>0</v>
      </c>
      <c r="C15" s="341">
        <v>0</v>
      </c>
      <c r="D15" s="342">
        <v>0</v>
      </c>
      <c r="E15" s="342">
        <v>0</v>
      </c>
      <c r="F15" s="343">
        <v>0</v>
      </c>
      <c r="G15" s="344">
        <v>0</v>
      </c>
      <c r="H15" s="344">
        <v>0</v>
      </c>
      <c r="I15" s="344">
        <v>0</v>
      </c>
      <c r="J15" s="342">
        <v>0</v>
      </c>
      <c r="K15" s="345">
        <v>0</v>
      </c>
      <c r="L15" s="340">
        <v>0</v>
      </c>
    </row>
    <row r="16" spans="1:12" x14ac:dyDescent="0.25">
      <c r="A16" s="93" t="s">
        <v>132</v>
      </c>
      <c r="B16" s="340">
        <v>0</v>
      </c>
      <c r="C16" s="341">
        <v>0</v>
      </c>
      <c r="D16" s="342">
        <v>0</v>
      </c>
      <c r="E16" s="342">
        <v>0</v>
      </c>
      <c r="F16" s="343">
        <v>0</v>
      </c>
      <c r="G16" s="344">
        <v>0</v>
      </c>
      <c r="H16" s="344">
        <v>0</v>
      </c>
      <c r="I16" s="344">
        <v>0</v>
      </c>
      <c r="J16" s="342">
        <v>0</v>
      </c>
      <c r="K16" s="345">
        <v>0</v>
      </c>
      <c r="L16" s="340">
        <v>0</v>
      </c>
    </row>
    <row r="17" spans="1:12" ht="39.6" x14ac:dyDescent="0.25">
      <c r="A17" s="93" t="s">
        <v>254</v>
      </c>
      <c r="B17" s="340">
        <v>0</v>
      </c>
      <c r="C17" s="341">
        <v>0</v>
      </c>
      <c r="D17" s="342">
        <v>0</v>
      </c>
      <c r="E17" s="342">
        <v>0</v>
      </c>
      <c r="F17" s="343">
        <v>0</v>
      </c>
      <c r="G17" s="344">
        <v>0</v>
      </c>
      <c r="H17" s="344">
        <v>0</v>
      </c>
      <c r="I17" s="344">
        <v>0</v>
      </c>
      <c r="J17" s="342">
        <v>0</v>
      </c>
      <c r="K17" s="345">
        <v>0</v>
      </c>
      <c r="L17" s="340">
        <v>0</v>
      </c>
    </row>
    <row r="18" spans="1:12" ht="27" thickBot="1" x14ac:dyDescent="0.3">
      <c r="A18" s="93" t="s">
        <v>255</v>
      </c>
      <c r="B18" s="340">
        <v>0</v>
      </c>
      <c r="C18" s="341">
        <v>0</v>
      </c>
      <c r="D18" s="342"/>
      <c r="E18" s="342">
        <v>0</v>
      </c>
      <c r="F18" s="343">
        <v>0</v>
      </c>
      <c r="G18" s="344"/>
      <c r="H18" s="344">
        <v>0</v>
      </c>
      <c r="I18" s="344">
        <v>0</v>
      </c>
      <c r="J18" s="342">
        <v>0</v>
      </c>
      <c r="K18" s="345">
        <v>0</v>
      </c>
      <c r="L18" s="340">
        <v>0</v>
      </c>
    </row>
    <row r="19" spans="1:12" ht="13.8" thickBot="1" x14ac:dyDescent="0.3">
      <c r="A19" s="346">
        <v>0</v>
      </c>
      <c r="B19" s="347">
        <v>0</v>
      </c>
      <c r="C19" s="348">
        <v>0</v>
      </c>
      <c r="D19" s="349">
        <v>0</v>
      </c>
      <c r="E19" s="349">
        <v>0</v>
      </c>
      <c r="F19" s="350">
        <f>SUM(F5:F18)</f>
        <v>0</v>
      </c>
      <c r="G19" s="351">
        <v>0</v>
      </c>
      <c r="H19" s="348"/>
      <c r="I19" s="349">
        <v>0</v>
      </c>
      <c r="J19" s="349">
        <v>0</v>
      </c>
      <c r="K19" s="352">
        <v>0</v>
      </c>
      <c r="L19" s="347">
        <f>L5</f>
        <v>0</v>
      </c>
    </row>
    <row r="20" spans="1:12" x14ac:dyDescent="0.25">
      <c r="A20" s="84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</row>
    <row r="21" spans="1:12" x14ac:dyDescent="0.25">
      <c r="A21" s="436"/>
      <c r="B21" s="437"/>
      <c r="C21" s="85"/>
      <c r="D21" s="85"/>
      <c r="E21" s="85"/>
      <c r="F21" s="85"/>
      <c r="G21" s="85"/>
      <c r="H21" s="85"/>
      <c r="I21" s="85"/>
      <c r="J21" s="85"/>
      <c r="K21" s="85"/>
      <c r="L21" s="85"/>
    </row>
    <row r="22" spans="1:12" ht="14.4" x14ac:dyDescent="0.3">
      <c r="A22" s="119" t="s">
        <v>774</v>
      </c>
    </row>
  </sheetData>
  <mergeCells count="5">
    <mergeCell ref="A2:E2"/>
    <mergeCell ref="A3:A4"/>
    <mergeCell ref="C3:F3"/>
    <mergeCell ref="G3:K3"/>
    <mergeCell ref="A21:B21"/>
  </mergeCells>
  <pageMargins left="0.7" right="0.7" top="0.75" bottom="0.75" header="0.3" footer="0.3"/>
  <pageSetup paperSize="9" scale="8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5"/>
  <sheetViews>
    <sheetView workbookViewId="0">
      <selection activeCell="D29" sqref="D29"/>
    </sheetView>
  </sheetViews>
  <sheetFormatPr defaultRowHeight="13.2" x14ac:dyDescent="0.25"/>
  <cols>
    <col min="1" max="1" width="8.88671875" customWidth="1"/>
    <col min="2" max="2" width="31.109375" customWidth="1"/>
    <col min="3" max="3" width="18.5546875" customWidth="1"/>
    <col min="4" max="4" width="18.88671875" customWidth="1"/>
    <col min="5" max="5" width="22.109375" customWidth="1"/>
    <col min="6" max="6" width="19.6640625" customWidth="1"/>
  </cols>
  <sheetData>
    <row r="1" spans="1:7" x14ac:dyDescent="0.25">
      <c r="A1" s="94"/>
      <c r="B1" s="94"/>
      <c r="C1" s="94"/>
      <c r="D1" s="94"/>
      <c r="E1" s="94"/>
      <c r="F1" s="95" t="s">
        <v>256</v>
      </c>
      <c r="G1" s="85"/>
    </row>
    <row r="2" spans="1:7" ht="25.5" customHeight="1" x14ac:dyDescent="0.25">
      <c r="A2" s="446" t="s">
        <v>285</v>
      </c>
      <c r="B2" s="446"/>
      <c r="C2" s="446"/>
      <c r="D2" s="446"/>
      <c r="E2" s="446"/>
      <c r="F2" s="446"/>
      <c r="G2" s="85"/>
    </row>
    <row r="3" spans="1:7" ht="26.4" x14ac:dyDescent="0.25">
      <c r="A3" s="447" t="s">
        <v>257</v>
      </c>
      <c r="B3" s="438" t="s">
        <v>258</v>
      </c>
      <c r="C3" s="96" t="s">
        <v>259</v>
      </c>
      <c r="D3" s="451" t="s">
        <v>260</v>
      </c>
      <c r="E3" s="452"/>
      <c r="F3" s="96" t="s">
        <v>261</v>
      </c>
      <c r="G3" s="438" t="s">
        <v>262</v>
      </c>
    </row>
    <row r="4" spans="1:7" ht="14.4" x14ac:dyDescent="0.25">
      <c r="A4" s="448"/>
      <c r="B4" s="450"/>
      <c r="C4" s="97" t="s">
        <v>283</v>
      </c>
      <c r="D4" s="453"/>
      <c r="E4" s="454"/>
      <c r="F4" s="97" t="s">
        <v>283</v>
      </c>
      <c r="G4" s="450"/>
    </row>
    <row r="5" spans="1:7" x14ac:dyDescent="0.25">
      <c r="A5" s="449"/>
      <c r="B5" s="439"/>
      <c r="C5" s="98" t="s">
        <v>263</v>
      </c>
      <c r="D5" s="98" t="s">
        <v>264</v>
      </c>
      <c r="E5" s="98" t="s">
        <v>265</v>
      </c>
      <c r="F5" s="98" t="s">
        <v>263</v>
      </c>
      <c r="G5" s="439"/>
    </row>
    <row r="6" spans="1:7" x14ac:dyDescent="0.25">
      <c r="A6" s="353">
        <v>1</v>
      </c>
      <c r="B6" s="353">
        <v>2</v>
      </c>
      <c r="C6" s="353">
        <v>3</v>
      </c>
      <c r="D6" s="353">
        <v>4</v>
      </c>
      <c r="E6" s="353">
        <v>5</v>
      </c>
      <c r="F6" s="353">
        <v>6</v>
      </c>
      <c r="G6" s="353">
        <v>7</v>
      </c>
    </row>
    <row r="7" spans="1:7" x14ac:dyDescent="0.25">
      <c r="A7" s="438" t="s">
        <v>282</v>
      </c>
      <c r="B7" s="70" t="s">
        <v>278</v>
      </c>
      <c r="C7" s="354">
        <v>908</v>
      </c>
      <c r="D7" s="73">
        <v>0</v>
      </c>
      <c r="E7" s="73">
        <v>0</v>
      </c>
      <c r="F7" s="354">
        <v>908</v>
      </c>
      <c r="G7" s="71"/>
    </row>
    <row r="8" spans="1:7" x14ac:dyDescent="0.25">
      <c r="A8" s="439"/>
      <c r="B8" s="72" t="s">
        <v>279</v>
      </c>
      <c r="C8" s="73">
        <v>440253</v>
      </c>
      <c r="D8" s="73">
        <v>0</v>
      </c>
      <c r="E8" s="73">
        <v>0</v>
      </c>
      <c r="F8" s="73">
        <f>C8+D8-E8</f>
        <v>440253</v>
      </c>
      <c r="G8" s="71"/>
    </row>
    <row r="9" spans="1:7" ht="26.4" x14ac:dyDescent="0.25">
      <c r="A9" s="438" t="s">
        <v>7</v>
      </c>
      <c r="B9" s="74" t="s">
        <v>266</v>
      </c>
      <c r="C9" s="354">
        <v>6618</v>
      </c>
      <c r="D9" s="354">
        <v>0</v>
      </c>
      <c r="E9" s="354">
        <v>0</v>
      </c>
      <c r="F9" s="354">
        <f t="shared" ref="F9:F18" si="0">C9+D9-E9</f>
        <v>6618</v>
      </c>
      <c r="G9" s="440"/>
    </row>
    <row r="10" spans="1:7" x14ac:dyDescent="0.25">
      <c r="A10" s="439"/>
      <c r="B10" s="74" t="s">
        <v>267</v>
      </c>
      <c r="C10" s="355">
        <v>3150168</v>
      </c>
      <c r="D10" s="355">
        <v>0</v>
      </c>
      <c r="E10" s="355">
        <v>0</v>
      </c>
      <c r="F10" s="355">
        <f t="shared" si="0"/>
        <v>3150168</v>
      </c>
      <c r="G10" s="441"/>
    </row>
    <row r="11" spans="1:7" x14ac:dyDescent="0.25">
      <c r="A11" s="438" t="s">
        <v>8</v>
      </c>
      <c r="B11" s="74" t="s">
        <v>268</v>
      </c>
      <c r="C11" s="354">
        <v>25385</v>
      </c>
      <c r="D11" s="354">
        <v>0</v>
      </c>
      <c r="E11" s="354">
        <v>0</v>
      </c>
      <c r="F11" s="354">
        <f>C11+D11-E11</f>
        <v>25385</v>
      </c>
      <c r="G11" s="440"/>
    </row>
    <row r="12" spans="1:7" x14ac:dyDescent="0.25">
      <c r="A12" s="439"/>
      <c r="B12" s="74" t="s">
        <v>269</v>
      </c>
      <c r="C12" s="355">
        <v>8447</v>
      </c>
      <c r="D12" s="355">
        <v>0</v>
      </c>
      <c r="E12" s="355">
        <v>0</v>
      </c>
      <c r="F12" s="355">
        <f>C12+D12-E12</f>
        <v>8447</v>
      </c>
      <c r="G12" s="441"/>
    </row>
    <row r="13" spans="1:7" x14ac:dyDescent="0.25">
      <c r="A13" s="438" t="s">
        <v>9</v>
      </c>
      <c r="B13" s="74" t="s">
        <v>270</v>
      </c>
      <c r="C13" s="354">
        <v>17290</v>
      </c>
      <c r="D13" s="354">
        <v>0</v>
      </c>
      <c r="E13" s="354">
        <v>0</v>
      </c>
      <c r="F13" s="354">
        <v>17290</v>
      </c>
      <c r="G13" s="440"/>
    </row>
    <row r="14" spans="1:7" x14ac:dyDescent="0.25">
      <c r="A14" s="439"/>
      <c r="B14" s="74" t="s">
        <v>271</v>
      </c>
      <c r="C14" s="355">
        <v>73408.41</v>
      </c>
      <c r="D14" s="355">
        <v>0</v>
      </c>
      <c r="E14" s="355">
        <v>0</v>
      </c>
      <c r="F14" s="355">
        <v>73408.41</v>
      </c>
      <c r="G14" s="441"/>
    </row>
    <row r="15" spans="1:7" x14ac:dyDescent="0.25">
      <c r="A15" s="438" t="s">
        <v>10</v>
      </c>
      <c r="B15" s="74" t="s">
        <v>272</v>
      </c>
      <c r="C15" s="354">
        <v>337310.5</v>
      </c>
      <c r="D15" s="354">
        <v>0</v>
      </c>
      <c r="E15" s="354">
        <v>0</v>
      </c>
      <c r="F15" s="354">
        <f>C15-E15</f>
        <v>337310.5</v>
      </c>
      <c r="G15" s="442"/>
    </row>
    <row r="16" spans="1:7" ht="26.4" x14ac:dyDescent="0.25">
      <c r="A16" s="439"/>
      <c r="B16" s="75" t="s">
        <v>273</v>
      </c>
      <c r="C16" s="355">
        <v>353047.13</v>
      </c>
      <c r="D16" s="355">
        <v>0</v>
      </c>
      <c r="E16" s="355">
        <v>0</v>
      </c>
      <c r="F16" s="355">
        <v>353047.13</v>
      </c>
      <c r="G16" s="443"/>
    </row>
    <row r="17" spans="1:7" x14ac:dyDescent="0.25">
      <c r="A17" s="438" t="s">
        <v>11</v>
      </c>
      <c r="B17" s="74" t="s">
        <v>274</v>
      </c>
      <c r="C17" s="354">
        <v>42116</v>
      </c>
      <c r="D17" s="354">
        <v>0</v>
      </c>
      <c r="E17" s="354">
        <v>0</v>
      </c>
      <c r="F17" s="354">
        <f t="shared" si="0"/>
        <v>42116</v>
      </c>
      <c r="G17" s="440"/>
    </row>
    <row r="18" spans="1:7" x14ac:dyDescent="0.25">
      <c r="A18" s="439"/>
      <c r="B18" s="74" t="s">
        <v>275</v>
      </c>
      <c r="C18" s="355">
        <v>110049</v>
      </c>
      <c r="D18" s="355">
        <v>0</v>
      </c>
      <c r="E18" s="355">
        <v>0</v>
      </c>
      <c r="F18" s="355">
        <f t="shared" si="0"/>
        <v>110049</v>
      </c>
      <c r="G18" s="441"/>
    </row>
    <row r="19" spans="1:7" x14ac:dyDescent="0.25">
      <c r="A19" s="438" t="s">
        <v>200</v>
      </c>
      <c r="B19" s="70" t="s">
        <v>280</v>
      </c>
      <c r="C19" s="354">
        <v>214.6</v>
      </c>
      <c r="D19" s="73">
        <v>0</v>
      </c>
      <c r="E19" s="73">
        <v>0</v>
      </c>
      <c r="F19" s="354">
        <v>214.6</v>
      </c>
      <c r="G19" s="78"/>
    </row>
    <row r="20" spans="1:7" x14ac:dyDescent="0.25">
      <c r="A20" s="439"/>
      <c r="B20" s="72" t="s">
        <v>281</v>
      </c>
      <c r="C20" s="356">
        <v>145833.29999999999</v>
      </c>
      <c r="D20" s="356">
        <v>0</v>
      </c>
      <c r="E20" s="356">
        <v>0</v>
      </c>
      <c r="F20" s="356">
        <f>C20+D20-E20</f>
        <v>145833.29999999999</v>
      </c>
      <c r="G20" s="78"/>
    </row>
    <row r="21" spans="1:7" x14ac:dyDescent="0.25">
      <c r="A21" s="438" t="s">
        <v>277</v>
      </c>
      <c r="B21" s="444" t="s">
        <v>276</v>
      </c>
      <c r="C21" s="357">
        <f>C9+C11+C13+C15+C17+C7+C19</f>
        <v>429842.1</v>
      </c>
      <c r="D21" s="357">
        <f>D9+D11+D13+D15+D17</f>
        <v>0</v>
      </c>
      <c r="E21" s="357">
        <f>E9+E11+E13+E15+E17</f>
        <v>0</v>
      </c>
      <c r="F21" s="357">
        <f>F9+F11+F13+F15+F17+F7+F19</f>
        <v>429842.1</v>
      </c>
      <c r="G21" s="440"/>
    </row>
    <row r="22" spans="1:7" x14ac:dyDescent="0.25">
      <c r="A22" s="439"/>
      <c r="B22" s="445"/>
      <c r="C22" s="358">
        <f>C10+C12+C14+C16+C18+C8+C20</f>
        <v>4281205.84</v>
      </c>
      <c r="D22" s="358">
        <f>D10+D12+D14+D16+D18+D8+D20</f>
        <v>0</v>
      </c>
      <c r="E22" s="358">
        <f>E10+E12+E14+E16+E18+E8+E20</f>
        <v>0</v>
      </c>
      <c r="F22" s="358">
        <f>F10+F12+F14+F16+F18+F8+F20</f>
        <v>4281205.84</v>
      </c>
      <c r="G22" s="441"/>
    </row>
    <row r="23" spans="1:7" x14ac:dyDescent="0.25">
      <c r="A23" s="85"/>
      <c r="B23" s="85"/>
      <c r="C23" s="85"/>
      <c r="D23" s="85"/>
      <c r="E23" s="85"/>
      <c r="F23" s="99"/>
      <c r="G23" s="85"/>
    </row>
    <row r="24" spans="1:7" x14ac:dyDescent="0.25">
      <c r="A24" s="436"/>
      <c r="B24" s="437"/>
      <c r="C24" s="85"/>
      <c r="D24" s="85"/>
      <c r="E24" s="85"/>
      <c r="F24" s="85"/>
      <c r="G24" s="85"/>
    </row>
    <row r="25" spans="1:7" ht="14.4" x14ac:dyDescent="0.3">
      <c r="A25" s="119" t="s">
        <v>774</v>
      </c>
    </row>
  </sheetData>
  <mergeCells count="21">
    <mergeCell ref="A2:F2"/>
    <mergeCell ref="A3:A5"/>
    <mergeCell ref="B3:B5"/>
    <mergeCell ref="D3:E4"/>
    <mergeCell ref="G3:G5"/>
    <mergeCell ref="A9:A10"/>
    <mergeCell ref="G9:G10"/>
    <mergeCell ref="A11:A12"/>
    <mergeCell ref="G11:G12"/>
    <mergeCell ref="A7:A8"/>
    <mergeCell ref="A13:A14"/>
    <mergeCell ref="G13:G14"/>
    <mergeCell ref="A24:B24"/>
    <mergeCell ref="A15:A16"/>
    <mergeCell ref="G15:G16"/>
    <mergeCell ref="A17:A18"/>
    <mergeCell ref="G17:G18"/>
    <mergeCell ref="A19:A20"/>
    <mergeCell ref="A21:A22"/>
    <mergeCell ref="B21:B22"/>
    <mergeCell ref="G21:G22"/>
  </mergeCells>
  <pageMargins left="0.7" right="0.7" top="0.75" bottom="0.75" header="0.3" footer="0.3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1:G28"/>
  <sheetViews>
    <sheetView workbookViewId="0">
      <selection activeCell="H10" sqref="H10"/>
    </sheetView>
  </sheetViews>
  <sheetFormatPr defaultColWidth="8.88671875" defaultRowHeight="14.4" x14ac:dyDescent="0.3"/>
  <cols>
    <col min="1" max="1" width="13.44140625" style="100" customWidth="1"/>
    <col min="2" max="2" width="15.44140625" style="100" customWidth="1"/>
    <col min="3" max="3" width="20.109375" style="100" customWidth="1"/>
    <col min="4" max="4" width="19.109375" style="100" customWidth="1"/>
    <col min="5" max="5" width="19.88671875" style="100" customWidth="1"/>
    <col min="6" max="6" width="12.109375" style="100" customWidth="1"/>
    <col min="7" max="7" width="13.109375" style="100" customWidth="1"/>
    <col min="8" max="16384" width="8.88671875" style="100"/>
  </cols>
  <sheetData>
    <row r="1" spans="1:5" x14ac:dyDescent="0.3">
      <c r="A1" s="455" t="s">
        <v>287</v>
      </c>
      <c r="B1" s="455"/>
      <c r="C1" s="455"/>
      <c r="D1" s="455"/>
    </row>
    <row r="2" spans="1:5" x14ac:dyDescent="0.3">
      <c r="A2" s="101" t="s">
        <v>288</v>
      </c>
      <c r="B2" s="101" t="s">
        <v>289</v>
      </c>
      <c r="C2" s="101" t="s">
        <v>290</v>
      </c>
      <c r="D2" s="101" t="s">
        <v>291</v>
      </c>
    </row>
    <row r="3" spans="1:5" x14ac:dyDescent="0.3">
      <c r="A3" s="102" t="s">
        <v>292</v>
      </c>
      <c r="B3" s="103">
        <f>D3-C3</f>
        <v>2429846.33</v>
      </c>
      <c r="C3" s="103">
        <v>16753.82</v>
      </c>
      <c r="D3" s="103">
        <v>2446600.15</v>
      </c>
    </row>
    <row r="4" spans="1:5" x14ac:dyDescent="0.3">
      <c r="A4" s="102" t="s">
        <v>293</v>
      </c>
      <c r="B4" s="103">
        <f>D4-C4</f>
        <v>336950.17</v>
      </c>
      <c r="C4" s="103">
        <v>22012.65</v>
      </c>
      <c r="D4" s="103">
        <v>358962.82</v>
      </c>
    </row>
    <row r="5" spans="1:5" x14ac:dyDescent="0.3">
      <c r="A5" s="102" t="s">
        <v>294</v>
      </c>
      <c r="B5" s="103">
        <f t="shared" ref="B5:B22" si="0">D5-C5</f>
        <v>365236.78</v>
      </c>
      <c r="C5" s="103">
        <v>47413.91</v>
      </c>
      <c r="D5" s="103">
        <v>412650.69</v>
      </c>
    </row>
    <row r="6" spans="1:5" x14ac:dyDescent="0.3">
      <c r="A6" s="102" t="s">
        <v>295</v>
      </c>
      <c r="B6" s="103">
        <f t="shared" si="0"/>
        <v>78650</v>
      </c>
      <c r="C6" s="103">
        <v>1650</v>
      </c>
      <c r="D6" s="103">
        <v>80300</v>
      </c>
    </row>
    <row r="7" spans="1:5" x14ac:dyDescent="0.3">
      <c r="A7" s="102" t="s">
        <v>296</v>
      </c>
      <c r="B7" s="103">
        <f t="shared" si="0"/>
        <v>97576.45</v>
      </c>
      <c r="C7" s="103">
        <v>82428.45</v>
      </c>
      <c r="D7" s="103">
        <v>180004.9</v>
      </c>
    </row>
    <row r="8" spans="1:5" x14ac:dyDescent="0.3">
      <c r="A8" s="102" t="s">
        <v>323</v>
      </c>
      <c r="B8" s="103">
        <f t="shared" si="0"/>
        <v>8669.9000000000015</v>
      </c>
      <c r="C8" s="103">
        <v>5201.9399999999996</v>
      </c>
      <c r="D8" s="103">
        <v>13871.84</v>
      </c>
      <c r="E8" s="116" t="s">
        <v>322</v>
      </c>
    </row>
    <row r="9" spans="1:5" x14ac:dyDescent="0.3">
      <c r="A9" s="102" t="s">
        <v>297</v>
      </c>
      <c r="B9" s="103">
        <f t="shared" si="0"/>
        <v>29889.86</v>
      </c>
      <c r="C9" s="103">
        <v>1917.54</v>
      </c>
      <c r="D9" s="103">
        <v>31807.4</v>
      </c>
    </row>
    <row r="10" spans="1:5" x14ac:dyDescent="0.3">
      <c r="A10" s="102" t="s">
        <v>298</v>
      </c>
      <c r="B10" s="103">
        <f t="shared" si="0"/>
        <v>0</v>
      </c>
      <c r="C10" s="103">
        <v>4008.51</v>
      </c>
      <c r="D10" s="103">
        <v>4008.51</v>
      </c>
    </row>
    <row r="11" spans="1:5" x14ac:dyDescent="0.3">
      <c r="A11" s="102" t="s">
        <v>299</v>
      </c>
      <c r="B11" s="103">
        <f t="shared" si="0"/>
        <v>7054.0199999999995</v>
      </c>
      <c r="C11" s="103">
        <v>7054.04</v>
      </c>
      <c r="D11" s="103">
        <v>14108.06</v>
      </c>
    </row>
    <row r="12" spans="1:5" x14ac:dyDescent="0.3">
      <c r="A12" s="102" t="s">
        <v>317</v>
      </c>
      <c r="B12" s="103">
        <f t="shared" si="0"/>
        <v>121205.79999999999</v>
      </c>
      <c r="C12" s="103">
        <v>25710.25</v>
      </c>
      <c r="D12" s="103">
        <v>146916.04999999999</v>
      </c>
      <c r="E12" s="116" t="s">
        <v>318</v>
      </c>
    </row>
    <row r="13" spans="1:5" x14ac:dyDescent="0.3">
      <c r="A13" s="118" t="s">
        <v>319</v>
      </c>
      <c r="B13" s="103">
        <f t="shared" si="0"/>
        <v>9608.25</v>
      </c>
      <c r="C13" s="103">
        <v>1372.6</v>
      </c>
      <c r="D13" s="103">
        <v>10980.85</v>
      </c>
      <c r="E13" s="116" t="s">
        <v>318</v>
      </c>
    </row>
    <row r="14" spans="1:5" x14ac:dyDescent="0.3">
      <c r="A14" s="118" t="s">
        <v>320</v>
      </c>
      <c r="B14" s="103">
        <f t="shared" si="0"/>
        <v>2445.75</v>
      </c>
      <c r="C14" s="103">
        <v>349.4</v>
      </c>
      <c r="D14" s="103">
        <v>2795.15</v>
      </c>
      <c r="E14" s="116" t="s">
        <v>318</v>
      </c>
    </row>
    <row r="15" spans="1:5" x14ac:dyDescent="0.3">
      <c r="A15" s="118" t="s">
        <v>300</v>
      </c>
      <c r="B15" s="103">
        <f t="shared" si="0"/>
        <v>4267.3600000000006</v>
      </c>
      <c r="C15" s="103">
        <v>3200.52</v>
      </c>
      <c r="D15" s="103">
        <v>7467.88</v>
      </c>
    </row>
    <row r="16" spans="1:5" x14ac:dyDescent="0.3">
      <c r="A16" s="102" t="s">
        <v>301</v>
      </c>
      <c r="B16" s="103">
        <v>0</v>
      </c>
      <c r="C16" s="103">
        <v>0</v>
      </c>
      <c r="D16" s="103">
        <f t="shared" ref="D16" si="1">B16-C16</f>
        <v>0</v>
      </c>
    </row>
    <row r="17" spans="1:7" x14ac:dyDescent="0.3">
      <c r="A17" s="102" t="s">
        <v>302</v>
      </c>
      <c r="B17" s="103">
        <f t="shared" si="0"/>
        <v>175710.33000000002</v>
      </c>
      <c r="C17" s="103">
        <v>116895.76</v>
      </c>
      <c r="D17" s="103">
        <v>292606.09000000003</v>
      </c>
    </row>
    <row r="18" spans="1:7" x14ac:dyDescent="0.3">
      <c r="A18" s="102" t="s">
        <v>303</v>
      </c>
      <c r="B18" s="103">
        <f t="shared" si="0"/>
        <v>44980.85</v>
      </c>
      <c r="C18" s="103">
        <v>15590.01</v>
      </c>
      <c r="D18" s="103">
        <v>60570.86</v>
      </c>
    </row>
    <row r="19" spans="1:7" x14ac:dyDescent="0.3">
      <c r="A19" s="102" t="s">
        <v>305</v>
      </c>
      <c r="B19" s="103">
        <f t="shared" si="0"/>
        <v>0</v>
      </c>
      <c r="C19" s="103">
        <v>120401.33</v>
      </c>
      <c r="D19" s="103">
        <v>120401.33</v>
      </c>
      <c r="E19" s="117"/>
      <c r="F19" s="117"/>
      <c r="G19" s="117"/>
    </row>
    <row r="20" spans="1:7" x14ac:dyDescent="0.3">
      <c r="A20" s="101" t="s">
        <v>304</v>
      </c>
      <c r="B20" s="103">
        <f t="shared" si="0"/>
        <v>1057.9399999999998</v>
      </c>
      <c r="C20" s="103">
        <v>1058.1600000000001</v>
      </c>
      <c r="D20" s="103">
        <v>2116.1</v>
      </c>
      <c r="E20" s="116" t="s">
        <v>324</v>
      </c>
    </row>
    <row r="21" spans="1:7" x14ac:dyDescent="0.3">
      <c r="A21" s="101" t="s">
        <v>321</v>
      </c>
      <c r="B21" s="103">
        <f t="shared" si="0"/>
        <v>32468.409999999996</v>
      </c>
      <c r="C21" s="103">
        <v>5729.76</v>
      </c>
      <c r="D21" s="103">
        <v>38198.17</v>
      </c>
      <c r="E21" s="116" t="s">
        <v>325</v>
      </c>
    </row>
    <row r="22" spans="1:7" x14ac:dyDescent="0.3">
      <c r="A22" s="101" t="s">
        <v>306</v>
      </c>
      <c r="B22" s="103">
        <f t="shared" si="0"/>
        <v>1368085.8199999998</v>
      </c>
      <c r="C22" s="103">
        <v>2406566.58</v>
      </c>
      <c r="D22" s="103">
        <v>3774652.4</v>
      </c>
    </row>
    <row r="23" spans="1:7" x14ac:dyDescent="0.3">
      <c r="A23" s="101" t="s">
        <v>307</v>
      </c>
      <c r="B23" s="104">
        <f>SUM(B3:B22)</f>
        <v>5113704.0199999996</v>
      </c>
      <c r="C23" s="104">
        <f t="shared" ref="C23" si="2">SUM(C3:C22)</f>
        <v>2885315.23</v>
      </c>
      <c r="D23" s="104">
        <f>SUM(D3:D22)</f>
        <v>7999019.2499999981</v>
      </c>
    </row>
    <row r="25" spans="1:7" x14ac:dyDescent="0.3">
      <c r="D25" s="117"/>
    </row>
    <row r="26" spans="1:7" x14ac:dyDescent="0.3">
      <c r="B26" s="117">
        <f>SUM(B3:B19)</f>
        <v>3712091.85</v>
      </c>
    </row>
    <row r="27" spans="1:7" x14ac:dyDescent="0.3">
      <c r="B27" s="100">
        <v>3712091.85</v>
      </c>
    </row>
    <row r="28" spans="1:7" x14ac:dyDescent="0.3">
      <c r="B28" s="117">
        <f>B26-B27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E3689-1FA6-4F65-860E-142C38607BA4}">
  <sheetPr>
    <tabColor theme="7" tint="0.39997558519241921"/>
  </sheetPr>
  <dimension ref="A1:Q73"/>
  <sheetViews>
    <sheetView topLeftCell="A4" workbookViewId="0">
      <selection activeCell="H10" sqref="H10"/>
    </sheetView>
  </sheetViews>
  <sheetFormatPr defaultColWidth="8.88671875" defaultRowHeight="14.4" x14ac:dyDescent="0.3"/>
  <cols>
    <col min="1" max="1" width="13.44140625" style="100" customWidth="1"/>
    <col min="2" max="2" width="15.44140625" style="100" customWidth="1"/>
    <col min="3" max="3" width="20.109375" style="100" customWidth="1"/>
    <col min="4" max="4" width="19.109375" style="100" customWidth="1"/>
    <col min="5" max="5" width="19.88671875" style="100" customWidth="1"/>
    <col min="6" max="6" width="12.109375" style="100" customWidth="1"/>
    <col min="7" max="7" width="13.109375" style="100" customWidth="1"/>
    <col min="8" max="9" width="8.88671875" style="100"/>
    <col min="10" max="10" width="17.5546875" style="100" customWidth="1"/>
    <col min="11" max="11" width="8.88671875" style="100"/>
    <col min="12" max="13" width="11.109375" style="100" customWidth="1"/>
    <col min="14" max="16384" width="8.88671875" style="100"/>
  </cols>
  <sheetData>
    <row r="1" spans="1:5" x14ac:dyDescent="0.3">
      <c r="A1" s="455" t="s">
        <v>287</v>
      </c>
      <c r="B1" s="455"/>
      <c r="C1" s="455"/>
      <c r="D1" s="455"/>
    </row>
    <row r="2" spans="1:5" x14ac:dyDescent="0.3">
      <c r="A2" s="101" t="s">
        <v>288</v>
      </c>
      <c r="B2" s="101" t="s">
        <v>289</v>
      </c>
      <c r="C2" s="101" t="s">
        <v>290</v>
      </c>
      <c r="D2" s="101" t="s">
        <v>291</v>
      </c>
    </row>
    <row r="3" spans="1:5" x14ac:dyDescent="0.3">
      <c r="A3" s="102" t="s">
        <v>292</v>
      </c>
      <c r="B3" s="103">
        <f>D3-C3</f>
        <v>2429846.33</v>
      </c>
      <c r="C3" s="103">
        <v>16753.82</v>
      </c>
      <c r="D3" s="103">
        <v>2446600.15</v>
      </c>
    </row>
    <row r="4" spans="1:5" x14ac:dyDescent="0.3">
      <c r="A4" s="102" t="s">
        <v>293</v>
      </c>
      <c r="B4" s="103">
        <f>D4-C4</f>
        <v>336950.17</v>
      </c>
      <c r="C4" s="103">
        <v>22012.65</v>
      </c>
      <c r="D4" s="103">
        <v>358962.82</v>
      </c>
    </row>
    <row r="5" spans="1:5" x14ac:dyDescent="0.3">
      <c r="A5" s="102" t="s">
        <v>294</v>
      </c>
      <c r="B5" s="103">
        <f t="shared" ref="B5:B20" si="0">D5-C5</f>
        <v>365236.78</v>
      </c>
      <c r="C5" s="103">
        <v>47413.91</v>
      </c>
      <c r="D5" s="103">
        <v>412650.69</v>
      </c>
    </row>
    <row r="6" spans="1:5" x14ac:dyDescent="0.3">
      <c r="A6" s="102" t="s">
        <v>295</v>
      </c>
      <c r="B6" s="103">
        <f t="shared" si="0"/>
        <v>78650</v>
      </c>
      <c r="C6" s="103">
        <v>1650</v>
      </c>
      <c r="D6" s="103">
        <v>80300</v>
      </c>
    </row>
    <row r="7" spans="1:5" x14ac:dyDescent="0.3">
      <c r="A7" s="102" t="s">
        <v>296</v>
      </c>
      <c r="B7" s="103">
        <f t="shared" si="0"/>
        <v>97576.45</v>
      </c>
      <c r="C7" s="103">
        <v>82428.45</v>
      </c>
      <c r="D7" s="103">
        <v>180004.9</v>
      </c>
    </row>
    <row r="8" spans="1:5" x14ac:dyDescent="0.3">
      <c r="A8" s="102" t="s">
        <v>323</v>
      </c>
      <c r="B8" s="103">
        <f t="shared" si="0"/>
        <v>8669.9000000000015</v>
      </c>
      <c r="C8" s="103">
        <v>5201.9399999999996</v>
      </c>
      <c r="D8" s="103">
        <v>13871.84</v>
      </c>
      <c r="E8" s="116" t="s">
        <v>322</v>
      </c>
    </row>
    <row r="9" spans="1:5" x14ac:dyDescent="0.3">
      <c r="A9" s="102" t="s">
        <v>297</v>
      </c>
      <c r="B9" s="103">
        <f t="shared" si="0"/>
        <v>29889.86</v>
      </c>
      <c r="C9" s="103">
        <v>1917.54</v>
      </c>
      <c r="D9" s="103">
        <v>31807.4</v>
      </c>
    </row>
    <row r="10" spans="1:5" x14ac:dyDescent="0.3">
      <c r="A10" s="102" t="s">
        <v>298</v>
      </c>
      <c r="B10" s="103">
        <f t="shared" si="0"/>
        <v>0</v>
      </c>
      <c r="C10" s="103">
        <v>4008.51</v>
      </c>
      <c r="D10" s="103">
        <v>4008.51</v>
      </c>
    </row>
    <row r="11" spans="1:5" x14ac:dyDescent="0.3">
      <c r="A11" s="102" t="s">
        <v>299</v>
      </c>
      <c r="B11" s="103">
        <f t="shared" si="0"/>
        <v>7054.0199999999995</v>
      </c>
      <c r="C11" s="103">
        <v>7054.04</v>
      </c>
      <c r="D11" s="103">
        <v>14108.06</v>
      </c>
    </row>
    <row r="12" spans="1:5" x14ac:dyDescent="0.3">
      <c r="A12" s="102" t="s">
        <v>317</v>
      </c>
      <c r="B12" s="103">
        <f t="shared" si="0"/>
        <v>121205.79999999999</v>
      </c>
      <c r="C12" s="103">
        <v>25710.25</v>
      </c>
      <c r="D12" s="103">
        <v>146916.04999999999</v>
      </c>
      <c r="E12" s="116" t="s">
        <v>318</v>
      </c>
    </row>
    <row r="13" spans="1:5" x14ac:dyDescent="0.3">
      <c r="A13" s="118" t="s">
        <v>319</v>
      </c>
      <c r="B13" s="103">
        <f t="shared" si="0"/>
        <v>9608.25</v>
      </c>
      <c r="C13" s="103">
        <v>1372.6</v>
      </c>
      <c r="D13" s="103">
        <v>10980.85</v>
      </c>
      <c r="E13" s="116" t="s">
        <v>318</v>
      </c>
    </row>
    <row r="14" spans="1:5" x14ac:dyDescent="0.3">
      <c r="A14" s="118" t="s">
        <v>320</v>
      </c>
      <c r="B14" s="103">
        <f t="shared" si="0"/>
        <v>2445.75</v>
      </c>
      <c r="C14" s="103">
        <v>349.4</v>
      </c>
      <c r="D14" s="103">
        <v>2795.15</v>
      </c>
      <c r="E14" s="116" t="s">
        <v>318</v>
      </c>
    </row>
    <row r="15" spans="1:5" x14ac:dyDescent="0.3">
      <c r="A15" s="118" t="s">
        <v>300</v>
      </c>
      <c r="B15" s="103">
        <f t="shared" si="0"/>
        <v>4267.3600000000006</v>
      </c>
      <c r="C15" s="103">
        <v>3200.52</v>
      </c>
      <c r="D15" s="103">
        <v>7467.88</v>
      </c>
    </row>
    <row r="16" spans="1:5" x14ac:dyDescent="0.3">
      <c r="A16" s="102" t="s">
        <v>301</v>
      </c>
      <c r="B16" s="103">
        <v>0</v>
      </c>
      <c r="C16" s="103">
        <v>0</v>
      </c>
      <c r="D16" s="103">
        <f t="shared" ref="D16" si="1">B16-C16</f>
        <v>0</v>
      </c>
    </row>
    <row r="17" spans="1:17" x14ac:dyDescent="0.3">
      <c r="A17" s="102" t="s">
        <v>302</v>
      </c>
      <c r="B17" s="103">
        <f t="shared" si="0"/>
        <v>175710.33000000002</v>
      </c>
      <c r="C17" s="103">
        <v>116895.76</v>
      </c>
      <c r="D17" s="103">
        <v>292606.09000000003</v>
      </c>
    </row>
    <row r="18" spans="1:17" x14ac:dyDescent="0.3">
      <c r="A18" s="102" t="s">
        <v>303</v>
      </c>
      <c r="B18" s="103">
        <f t="shared" si="0"/>
        <v>44980.85</v>
      </c>
      <c r="C18" s="103">
        <v>15590.01</v>
      </c>
      <c r="D18" s="103">
        <v>60570.86</v>
      </c>
    </row>
    <row r="19" spans="1:17" x14ac:dyDescent="0.3">
      <c r="A19" s="102" t="s">
        <v>305</v>
      </c>
      <c r="B19" s="103">
        <f t="shared" si="0"/>
        <v>0</v>
      </c>
      <c r="C19" s="103">
        <v>120401.33</v>
      </c>
      <c r="D19" s="103">
        <v>120401.33</v>
      </c>
      <c r="E19" s="117"/>
      <c r="F19" s="117"/>
      <c r="G19" s="117"/>
    </row>
    <row r="20" spans="1:17" x14ac:dyDescent="0.3">
      <c r="A20" s="101" t="s">
        <v>304</v>
      </c>
      <c r="B20" s="103">
        <f t="shared" si="0"/>
        <v>1057.9399999999998</v>
      </c>
      <c r="C20" s="103">
        <v>1058.1600000000001</v>
      </c>
      <c r="D20" s="103">
        <v>2116.1</v>
      </c>
      <c r="E20" s="116" t="s">
        <v>324</v>
      </c>
    </row>
    <row r="21" spans="1:17" x14ac:dyDescent="0.3">
      <c r="A21" s="101" t="s">
        <v>321</v>
      </c>
      <c r="B21" s="103">
        <f t="shared" ref="B21" si="2">D21-C21</f>
        <v>32468.409999999996</v>
      </c>
      <c r="C21" s="103">
        <v>5729.76</v>
      </c>
      <c r="D21" s="103">
        <v>38198.17</v>
      </c>
      <c r="E21" s="116" t="s">
        <v>325</v>
      </c>
    </row>
    <row r="22" spans="1:17" x14ac:dyDescent="0.3">
      <c r="A22" s="101" t="s">
        <v>306</v>
      </c>
      <c r="B22" s="103">
        <v>2406566.58</v>
      </c>
      <c r="C22" s="103">
        <v>2406566.58</v>
      </c>
      <c r="D22" s="103">
        <v>3774652.4</v>
      </c>
      <c r="E22" s="116" t="s">
        <v>325</v>
      </c>
    </row>
    <row r="23" spans="1:17" x14ac:dyDescent="0.3">
      <c r="A23" s="101" t="s">
        <v>307</v>
      </c>
      <c r="B23" s="104">
        <f>SUM(B3:B22)</f>
        <v>6152184.7800000003</v>
      </c>
      <c r="C23" s="104">
        <f>SUM(C3:C22)</f>
        <v>2885315.23</v>
      </c>
      <c r="D23" s="104">
        <f>SUM(D3:D22)</f>
        <v>7999019.2499999981</v>
      </c>
    </row>
    <row r="25" spans="1:17" x14ac:dyDescent="0.3">
      <c r="B25" s="100">
        <v>3425391.86</v>
      </c>
      <c r="C25" s="117">
        <f>B25-B23</f>
        <v>-2726792.9200000004</v>
      </c>
      <c r="D25" s="117"/>
    </row>
    <row r="26" spans="1:17" x14ac:dyDescent="0.3">
      <c r="B26" s="117">
        <f>SUM(B3:B19)</f>
        <v>3712091.85</v>
      </c>
    </row>
    <row r="27" spans="1:17" x14ac:dyDescent="0.3">
      <c r="B27" s="100">
        <v>3712091.85</v>
      </c>
    </row>
    <row r="28" spans="1:17" x14ac:dyDescent="0.3">
      <c r="B28" s="117">
        <f>B26-B27</f>
        <v>0</v>
      </c>
    </row>
    <row r="30" spans="1:17" ht="20.25" customHeight="1" x14ac:dyDescent="0.3">
      <c r="F30" s="313" t="s">
        <v>288</v>
      </c>
      <c r="G30" s="313" t="s">
        <v>626</v>
      </c>
      <c r="H30" s="313" t="s">
        <v>627</v>
      </c>
      <c r="I30" s="313" t="s">
        <v>628</v>
      </c>
      <c r="J30" s="313" t="s">
        <v>629</v>
      </c>
      <c r="K30" s="313" t="s">
        <v>630</v>
      </c>
      <c r="L30" s="313" t="s">
        <v>631</v>
      </c>
      <c r="M30" s="313" t="s">
        <v>632</v>
      </c>
      <c r="N30" s="313" t="s">
        <v>633</v>
      </c>
      <c r="O30" s="313" t="s">
        <v>634</v>
      </c>
      <c r="P30" s="313" t="s">
        <v>635</v>
      </c>
      <c r="Q30" s="313" t="s">
        <v>636</v>
      </c>
    </row>
    <row r="31" spans="1:17" ht="20.25" customHeight="1" x14ac:dyDescent="0.3">
      <c r="F31" s="314" t="s">
        <v>637</v>
      </c>
      <c r="G31" s="314" t="s">
        <v>638</v>
      </c>
      <c r="H31" s="315">
        <v>45658</v>
      </c>
      <c r="I31" s="316"/>
      <c r="J31" s="314" t="s">
        <v>639</v>
      </c>
      <c r="K31" s="314"/>
      <c r="L31" s="317">
        <v>0</v>
      </c>
      <c r="M31" s="317">
        <v>57659.71</v>
      </c>
      <c r="N31" s="318" t="s">
        <v>640</v>
      </c>
      <c r="O31" s="314" t="s">
        <v>208</v>
      </c>
      <c r="P31" s="314" t="s">
        <v>208</v>
      </c>
      <c r="Q31" s="314"/>
    </row>
    <row r="32" spans="1:17" ht="20.25" customHeight="1" x14ac:dyDescent="0.3">
      <c r="F32" s="314" t="s">
        <v>641</v>
      </c>
      <c r="G32" s="314" t="s">
        <v>642</v>
      </c>
      <c r="H32" s="315">
        <v>45763</v>
      </c>
      <c r="I32" s="316">
        <v>45763</v>
      </c>
      <c r="J32" s="314" t="s">
        <v>643</v>
      </c>
      <c r="K32" s="314" t="s">
        <v>643</v>
      </c>
      <c r="L32" s="317">
        <v>0</v>
      </c>
      <c r="M32" s="317">
        <v>64687.5</v>
      </c>
      <c r="N32" s="318" t="s">
        <v>640</v>
      </c>
      <c r="O32" s="314" t="s">
        <v>643</v>
      </c>
      <c r="P32" s="314" t="s">
        <v>643</v>
      </c>
      <c r="Q32" s="314" t="s">
        <v>644</v>
      </c>
    </row>
    <row r="33" spans="6:17" ht="20.25" customHeight="1" x14ac:dyDescent="0.3">
      <c r="F33" s="314" t="s">
        <v>645</v>
      </c>
      <c r="G33" s="314" t="s">
        <v>646</v>
      </c>
      <c r="H33" s="315">
        <v>45771</v>
      </c>
      <c r="I33" s="316">
        <v>45771</v>
      </c>
      <c r="J33" s="314" t="s">
        <v>647</v>
      </c>
      <c r="K33" s="314" t="s">
        <v>648</v>
      </c>
      <c r="L33" s="317">
        <v>0</v>
      </c>
      <c r="M33" s="317">
        <v>168.94</v>
      </c>
      <c r="N33" s="318" t="s">
        <v>640</v>
      </c>
      <c r="O33" s="314" t="s">
        <v>649</v>
      </c>
      <c r="P33" s="314" t="s">
        <v>650</v>
      </c>
      <c r="Q33" s="314" t="s">
        <v>651</v>
      </c>
    </row>
    <row r="34" spans="6:17" ht="20.25" customHeight="1" x14ac:dyDescent="0.3">
      <c r="F34" s="314" t="s">
        <v>645</v>
      </c>
      <c r="G34" s="314" t="s">
        <v>652</v>
      </c>
      <c r="H34" s="315">
        <v>45777</v>
      </c>
      <c r="I34" s="316">
        <v>45777</v>
      </c>
      <c r="J34" s="314" t="s">
        <v>653</v>
      </c>
      <c r="K34" s="314" t="s">
        <v>654</v>
      </c>
      <c r="L34" s="317">
        <v>0</v>
      </c>
      <c r="M34" s="317">
        <v>4.6399999999999997</v>
      </c>
      <c r="N34" s="318" t="s">
        <v>640</v>
      </c>
      <c r="O34" s="314" t="s">
        <v>654</v>
      </c>
      <c r="P34" s="314" t="s">
        <v>653</v>
      </c>
      <c r="Q34" s="314"/>
    </row>
    <row r="35" spans="6:17" ht="20.25" customHeight="1" x14ac:dyDescent="0.3">
      <c r="F35" s="314" t="s">
        <v>641</v>
      </c>
      <c r="G35" s="314" t="s">
        <v>638</v>
      </c>
      <c r="H35" s="315">
        <v>45658</v>
      </c>
      <c r="I35" s="316"/>
      <c r="J35" s="314" t="s">
        <v>639</v>
      </c>
      <c r="K35" s="314"/>
      <c r="L35" s="317">
        <v>0</v>
      </c>
      <c r="M35" s="317">
        <v>272858.88</v>
      </c>
      <c r="N35" s="318" t="s">
        <v>640</v>
      </c>
      <c r="O35" s="314" t="s">
        <v>208</v>
      </c>
      <c r="P35" s="314" t="s">
        <v>208</v>
      </c>
      <c r="Q35" s="314"/>
    </row>
    <row r="36" spans="6:17" ht="20.25" customHeight="1" x14ac:dyDescent="0.3">
      <c r="F36" s="314" t="s">
        <v>637</v>
      </c>
      <c r="G36" s="314" t="s">
        <v>655</v>
      </c>
      <c r="H36" s="315">
        <v>45883</v>
      </c>
      <c r="I36" s="316">
        <v>45883</v>
      </c>
      <c r="J36" s="314" t="s">
        <v>656</v>
      </c>
      <c r="K36" s="314" t="s">
        <v>657</v>
      </c>
      <c r="L36" s="317">
        <v>0</v>
      </c>
      <c r="M36" s="317">
        <v>7406.23</v>
      </c>
      <c r="N36" s="318" t="s">
        <v>640</v>
      </c>
      <c r="O36" s="314" t="s">
        <v>658</v>
      </c>
      <c r="P36" s="314" t="s">
        <v>659</v>
      </c>
      <c r="Q36" s="314"/>
    </row>
    <row r="37" spans="6:17" ht="20.25" customHeight="1" x14ac:dyDescent="0.3">
      <c r="F37" s="314" t="s">
        <v>660</v>
      </c>
      <c r="G37" s="314" t="s">
        <v>661</v>
      </c>
      <c r="H37" s="315">
        <v>45743</v>
      </c>
      <c r="I37" s="316">
        <v>45743</v>
      </c>
      <c r="J37" s="314" t="s">
        <v>662</v>
      </c>
      <c r="K37" s="314" t="s">
        <v>663</v>
      </c>
      <c r="L37" s="317">
        <v>0</v>
      </c>
      <c r="M37" s="317">
        <v>19110.52</v>
      </c>
      <c r="N37" s="318" t="s">
        <v>640</v>
      </c>
      <c r="O37" s="314" t="s">
        <v>664</v>
      </c>
      <c r="P37" s="314" t="s">
        <v>665</v>
      </c>
      <c r="Q37" s="314"/>
    </row>
    <row r="38" spans="6:17" ht="20.25" customHeight="1" x14ac:dyDescent="0.3">
      <c r="F38" s="314" t="s">
        <v>645</v>
      </c>
      <c r="G38" s="314" t="s">
        <v>666</v>
      </c>
      <c r="H38" s="315">
        <v>46014</v>
      </c>
      <c r="I38" s="316">
        <v>46014</v>
      </c>
      <c r="J38" s="314" t="s">
        <v>667</v>
      </c>
      <c r="K38" s="314" t="s">
        <v>668</v>
      </c>
      <c r="L38" s="317">
        <v>0</v>
      </c>
      <c r="M38" s="317">
        <v>44651.03</v>
      </c>
      <c r="N38" s="318" t="s">
        <v>640</v>
      </c>
      <c r="O38" s="314" t="s">
        <v>669</v>
      </c>
      <c r="P38" s="314" t="s">
        <v>670</v>
      </c>
      <c r="Q38" s="314" t="s">
        <v>671</v>
      </c>
    </row>
    <row r="39" spans="6:17" ht="20.25" customHeight="1" x14ac:dyDescent="0.3">
      <c r="F39" s="314" t="s">
        <v>660</v>
      </c>
      <c r="G39" s="314" t="s">
        <v>672</v>
      </c>
      <c r="H39" s="315">
        <v>45854</v>
      </c>
      <c r="I39" s="316">
        <v>45854</v>
      </c>
      <c r="J39" s="314" t="s">
        <v>673</v>
      </c>
      <c r="K39" s="314" t="s">
        <v>674</v>
      </c>
      <c r="L39" s="317">
        <v>0</v>
      </c>
      <c r="M39" s="317">
        <v>19075.48</v>
      </c>
      <c r="N39" s="318" t="s">
        <v>640</v>
      </c>
      <c r="O39" s="314" t="s">
        <v>675</v>
      </c>
      <c r="P39" s="314" t="s">
        <v>676</v>
      </c>
      <c r="Q39" s="314"/>
    </row>
    <row r="40" spans="6:17" ht="20.25" customHeight="1" x14ac:dyDescent="0.3">
      <c r="F40" s="314" t="s">
        <v>677</v>
      </c>
      <c r="G40" s="314" t="s">
        <v>678</v>
      </c>
      <c r="H40" s="315">
        <v>45842</v>
      </c>
      <c r="I40" s="316">
        <v>45842</v>
      </c>
      <c r="J40" s="314" t="s">
        <v>679</v>
      </c>
      <c r="K40" s="314" t="s">
        <v>680</v>
      </c>
      <c r="L40" s="317">
        <v>0</v>
      </c>
      <c r="M40" s="317">
        <v>156900</v>
      </c>
      <c r="N40" s="318" t="s">
        <v>640</v>
      </c>
      <c r="O40" s="314" t="s">
        <v>681</v>
      </c>
      <c r="P40" s="314" t="s">
        <v>682</v>
      </c>
      <c r="Q40" s="314"/>
    </row>
    <row r="41" spans="6:17" ht="20.25" customHeight="1" x14ac:dyDescent="0.3">
      <c r="F41" s="314" t="s">
        <v>677</v>
      </c>
      <c r="G41" s="314" t="s">
        <v>638</v>
      </c>
      <c r="H41" s="315">
        <v>45658</v>
      </c>
      <c r="I41" s="316"/>
      <c r="J41" s="314" t="s">
        <v>639</v>
      </c>
      <c r="K41" s="314"/>
      <c r="L41" s="317">
        <v>0</v>
      </c>
      <c r="M41" s="317">
        <v>1313351.56</v>
      </c>
      <c r="N41" s="318" t="s">
        <v>640</v>
      </c>
      <c r="O41" s="314" t="s">
        <v>208</v>
      </c>
      <c r="P41" s="314" t="s">
        <v>208</v>
      </c>
      <c r="Q41" s="314"/>
    </row>
    <row r="42" spans="6:17" ht="20.25" customHeight="1" x14ac:dyDescent="0.3">
      <c r="F42" s="314" t="s">
        <v>677</v>
      </c>
      <c r="G42" s="314" t="s">
        <v>683</v>
      </c>
      <c r="H42" s="315">
        <v>45764</v>
      </c>
      <c r="I42" s="316">
        <v>45764</v>
      </c>
      <c r="J42" s="314" t="s">
        <v>684</v>
      </c>
      <c r="K42" s="314" t="s">
        <v>685</v>
      </c>
      <c r="L42" s="317">
        <v>0</v>
      </c>
      <c r="M42" s="317">
        <v>248000</v>
      </c>
      <c r="N42" s="318" t="s">
        <v>640</v>
      </c>
      <c r="O42" s="314" t="s">
        <v>686</v>
      </c>
      <c r="P42" s="314" t="s">
        <v>687</v>
      </c>
      <c r="Q42" s="314"/>
    </row>
    <row r="43" spans="6:17" ht="20.25" customHeight="1" x14ac:dyDescent="0.3">
      <c r="F43" s="314" t="s">
        <v>645</v>
      </c>
      <c r="G43" s="314" t="s">
        <v>688</v>
      </c>
      <c r="H43" s="315">
        <v>45958</v>
      </c>
      <c r="I43" s="316">
        <v>45958</v>
      </c>
      <c r="J43" s="314" t="s">
        <v>689</v>
      </c>
      <c r="K43" s="314" t="s">
        <v>690</v>
      </c>
      <c r="L43" s="317">
        <v>0</v>
      </c>
      <c r="M43" s="317">
        <v>179483.65</v>
      </c>
      <c r="N43" s="318" t="s">
        <v>640</v>
      </c>
      <c r="O43" s="314" t="s">
        <v>691</v>
      </c>
      <c r="P43" s="314" t="s">
        <v>692</v>
      </c>
      <c r="Q43" s="314" t="s">
        <v>651</v>
      </c>
    </row>
    <row r="44" spans="6:17" ht="20.25" customHeight="1" x14ac:dyDescent="0.3">
      <c r="F44" s="314" t="s">
        <v>693</v>
      </c>
      <c r="G44" s="314" t="s">
        <v>638</v>
      </c>
      <c r="H44" s="315">
        <v>45658</v>
      </c>
      <c r="I44" s="316"/>
      <c r="J44" s="314" t="s">
        <v>639</v>
      </c>
      <c r="K44" s="314"/>
      <c r="L44" s="317">
        <v>0</v>
      </c>
      <c r="M44" s="317">
        <v>374710.46</v>
      </c>
      <c r="N44" s="318" t="s">
        <v>640</v>
      </c>
      <c r="O44" s="314" t="s">
        <v>208</v>
      </c>
      <c r="P44" s="314" t="s">
        <v>208</v>
      </c>
      <c r="Q44" s="314"/>
    </row>
    <row r="45" spans="6:17" ht="20.25" customHeight="1" x14ac:dyDescent="0.3">
      <c r="F45" s="314" t="s">
        <v>694</v>
      </c>
      <c r="G45" s="314" t="s">
        <v>695</v>
      </c>
      <c r="H45" s="315">
        <v>45727</v>
      </c>
      <c r="I45" s="316">
        <v>45727</v>
      </c>
      <c r="J45" s="314" t="s">
        <v>696</v>
      </c>
      <c r="K45" s="314" t="s">
        <v>697</v>
      </c>
      <c r="L45" s="317">
        <v>0</v>
      </c>
      <c r="M45" s="317">
        <v>75.16</v>
      </c>
      <c r="N45" s="318" t="s">
        <v>640</v>
      </c>
      <c r="O45" s="314" t="s">
        <v>698</v>
      </c>
      <c r="P45" s="314" t="s">
        <v>699</v>
      </c>
      <c r="Q45" s="314"/>
    </row>
    <row r="46" spans="6:17" ht="20.25" customHeight="1" x14ac:dyDescent="0.3">
      <c r="F46" s="314" t="s">
        <v>645</v>
      </c>
      <c r="G46" s="314" t="s">
        <v>700</v>
      </c>
      <c r="H46" s="315">
        <v>45961</v>
      </c>
      <c r="I46" s="316">
        <v>45961</v>
      </c>
      <c r="J46" s="314" t="s">
        <v>701</v>
      </c>
      <c r="K46" s="314" t="s">
        <v>702</v>
      </c>
      <c r="L46" s="317">
        <v>0</v>
      </c>
      <c r="M46" s="317">
        <v>5630.57</v>
      </c>
      <c r="N46" s="318" t="s">
        <v>640</v>
      </c>
      <c r="O46" s="314" t="s">
        <v>702</v>
      </c>
      <c r="P46" s="314" t="s">
        <v>701</v>
      </c>
      <c r="Q46" s="314"/>
    </row>
    <row r="47" spans="6:17" ht="20.25" customHeight="1" x14ac:dyDescent="0.3">
      <c r="F47" s="314" t="s">
        <v>677</v>
      </c>
      <c r="G47" s="314" t="s">
        <v>661</v>
      </c>
      <c r="H47" s="315">
        <v>45743</v>
      </c>
      <c r="I47" s="316">
        <v>45743</v>
      </c>
      <c r="J47" s="314" t="s">
        <v>703</v>
      </c>
      <c r="K47" s="314" t="s">
        <v>704</v>
      </c>
      <c r="L47" s="317">
        <v>0</v>
      </c>
      <c r="M47" s="317">
        <v>156900</v>
      </c>
      <c r="N47" s="318" t="s">
        <v>640</v>
      </c>
      <c r="O47" s="314" t="s">
        <v>664</v>
      </c>
      <c r="P47" s="314" t="s">
        <v>665</v>
      </c>
      <c r="Q47" s="314"/>
    </row>
    <row r="48" spans="6:17" ht="20.25" customHeight="1" x14ac:dyDescent="0.3">
      <c r="F48" s="314" t="s">
        <v>660</v>
      </c>
      <c r="G48" s="314" t="s">
        <v>638</v>
      </c>
      <c r="H48" s="315">
        <v>45658</v>
      </c>
      <c r="I48" s="316"/>
      <c r="J48" s="314" t="s">
        <v>639</v>
      </c>
      <c r="K48" s="314"/>
      <c r="L48" s="317">
        <v>0</v>
      </c>
      <c r="M48" s="317">
        <v>191296</v>
      </c>
      <c r="N48" s="318" t="s">
        <v>640</v>
      </c>
      <c r="O48" s="314" t="s">
        <v>208</v>
      </c>
      <c r="P48" s="314" t="s">
        <v>208</v>
      </c>
      <c r="Q48" s="314"/>
    </row>
    <row r="49" spans="6:17" ht="20.25" customHeight="1" x14ac:dyDescent="0.3">
      <c r="F49" s="314" t="s">
        <v>705</v>
      </c>
      <c r="G49" s="314" t="s">
        <v>706</v>
      </c>
      <c r="H49" s="315">
        <v>45900</v>
      </c>
      <c r="I49" s="316">
        <v>45900</v>
      </c>
      <c r="J49" s="314" t="s">
        <v>707</v>
      </c>
      <c r="K49" s="314" t="s">
        <v>708</v>
      </c>
      <c r="L49" s="317">
        <v>0</v>
      </c>
      <c r="M49" s="317">
        <v>393455.3</v>
      </c>
      <c r="N49" s="318" t="s">
        <v>640</v>
      </c>
      <c r="O49" s="314" t="s">
        <v>708</v>
      </c>
      <c r="P49" s="314" t="s">
        <v>707</v>
      </c>
      <c r="Q49" s="314" t="s">
        <v>677</v>
      </c>
    </row>
    <row r="50" spans="6:17" ht="20.25" customHeight="1" x14ac:dyDescent="0.3">
      <c r="F50" s="314" t="s">
        <v>709</v>
      </c>
      <c r="G50" s="314" t="s">
        <v>710</v>
      </c>
      <c r="H50" s="315">
        <v>45818</v>
      </c>
      <c r="I50" s="316">
        <v>45818</v>
      </c>
      <c r="J50" s="314" t="s">
        <v>711</v>
      </c>
      <c r="K50" s="314" t="s">
        <v>712</v>
      </c>
      <c r="L50" s="317">
        <v>0</v>
      </c>
      <c r="M50" s="317">
        <v>130920</v>
      </c>
      <c r="N50" s="318" t="s">
        <v>640</v>
      </c>
      <c r="O50" s="314" t="s">
        <v>713</v>
      </c>
      <c r="P50" s="314" t="s">
        <v>714</v>
      </c>
      <c r="Q50" s="314"/>
    </row>
    <row r="51" spans="6:17" ht="20.25" customHeight="1" x14ac:dyDescent="0.3">
      <c r="F51" s="314" t="s">
        <v>709</v>
      </c>
      <c r="G51" s="314" t="s">
        <v>715</v>
      </c>
      <c r="H51" s="315">
        <v>45862</v>
      </c>
      <c r="I51" s="316">
        <v>45862</v>
      </c>
      <c r="J51" s="314" t="s">
        <v>716</v>
      </c>
      <c r="K51" s="314" t="s">
        <v>717</v>
      </c>
      <c r="L51" s="317">
        <v>0</v>
      </c>
      <c r="M51" s="317">
        <v>130905</v>
      </c>
      <c r="N51" s="318" t="s">
        <v>640</v>
      </c>
      <c r="O51" s="314" t="s">
        <v>718</v>
      </c>
      <c r="P51" s="314" t="s">
        <v>719</v>
      </c>
      <c r="Q51" s="314"/>
    </row>
    <row r="52" spans="6:17" ht="20.25" customHeight="1" x14ac:dyDescent="0.3">
      <c r="F52" s="314" t="s">
        <v>637</v>
      </c>
      <c r="G52" s="314" t="s">
        <v>661</v>
      </c>
      <c r="H52" s="315">
        <v>45743</v>
      </c>
      <c r="I52" s="316">
        <v>45743</v>
      </c>
      <c r="J52" s="314" t="s">
        <v>720</v>
      </c>
      <c r="K52" s="314" t="s">
        <v>721</v>
      </c>
      <c r="L52" s="317">
        <v>0</v>
      </c>
      <c r="M52" s="317">
        <v>7401.77</v>
      </c>
      <c r="N52" s="318" t="s">
        <v>640</v>
      </c>
      <c r="O52" s="314" t="s">
        <v>664</v>
      </c>
      <c r="P52" s="314" t="s">
        <v>665</v>
      </c>
      <c r="Q52" s="314"/>
    </row>
    <row r="53" spans="6:17" ht="20.25" customHeight="1" x14ac:dyDescent="0.3">
      <c r="F53" s="314" t="s">
        <v>645</v>
      </c>
      <c r="G53" s="314" t="s">
        <v>722</v>
      </c>
      <c r="H53" s="315">
        <v>45777</v>
      </c>
      <c r="I53" s="316">
        <v>45777</v>
      </c>
      <c r="J53" s="314" t="s">
        <v>723</v>
      </c>
      <c r="K53" s="314" t="s">
        <v>724</v>
      </c>
      <c r="L53" s="317">
        <v>173.58</v>
      </c>
      <c r="M53" s="317">
        <v>0</v>
      </c>
      <c r="N53" s="318" t="s">
        <v>640</v>
      </c>
      <c r="O53" s="314" t="s">
        <v>724</v>
      </c>
      <c r="P53" s="314" t="s">
        <v>723</v>
      </c>
      <c r="Q53" s="314"/>
    </row>
    <row r="54" spans="6:17" ht="20.25" customHeight="1" x14ac:dyDescent="0.3">
      <c r="F54" s="314" t="s">
        <v>677</v>
      </c>
      <c r="G54" s="314" t="s">
        <v>725</v>
      </c>
      <c r="H54" s="315">
        <v>45853</v>
      </c>
      <c r="I54" s="316">
        <v>45853</v>
      </c>
      <c r="J54" s="314" t="s">
        <v>726</v>
      </c>
      <c r="K54" s="314" t="s">
        <v>727</v>
      </c>
      <c r="L54" s="317">
        <v>6000</v>
      </c>
      <c r="M54" s="317">
        <v>0</v>
      </c>
      <c r="N54" s="318" t="s">
        <v>640</v>
      </c>
      <c r="O54" s="314" t="s">
        <v>728</v>
      </c>
      <c r="P54" s="314" t="s">
        <v>729</v>
      </c>
      <c r="Q54" s="314"/>
    </row>
    <row r="55" spans="6:17" ht="20.25" customHeight="1" x14ac:dyDescent="0.3">
      <c r="F55" s="314" t="s">
        <v>677</v>
      </c>
      <c r="G55" s="314" t="s">
        <v>725</v>
      </c>
      <c r="H55" s="315">
        <v>45853</v>
      </c>
      <c r="I55" s="316">
        <v>45853</v>
      </c>
      <c r="J55" s="314" t="s">
        <v>730</v>
      </c>
      <c r="K55" s="314" t="s">
        <v>731</v>
      </c>
      <c r="L55" s="317">
        <v>6000</v>
      </c>
      <c r="M55" s="317">
        <v>0</v>
      </c>
      <c r="N55" s="318" t="s">
        <v>640</v>
      </c>
      <c r="O55" s="314" t="s">
        <v>728</v>
      </c>
      <c r="P55" s="314" t="s">
        <v>729</v>
      </c>
      <c r="Q55" s="314"/>
    </row>
    <row r="56" spans="6:17" ht="20.25" customHeight="1" x14ac:dyDescent="0.3">
      <c r="F56" s="314" t="s">
        <v>677</v>
      </c>
      <c r="G56" s="314" t="s">
        <v>732</v>
      </c>
      <c r="H56" s="315">
        <v>45750</v>
      </c>
      <c r="I56" s="316">
        <v>45750</v>
      </c>
      <c r="J56" s="314" t="s">
        <v>733</v>
      </c>
      <c r="K56" s="314" t="s">
        <v>734</v>
      </c>
      <c r="L56" s="317">
        <v>6000</v>
      </c>
      <c r="M56" s="317">
        <v>0</v>
      </c>
      <c r="N56" s="318" t="s">
        <v>640</v>
      </c>
      <c r="O56" s="314" t="s">
        <v>735</v>
      </c>
      <c r="P56" s="314" t="s">
        <v>736</v>
      </c>
      <c r="Q56" s="314"/>
    </row>
    <row r="57" spans="6:17" ht="20.25" customHeight="1" x14ac:dyDescent="0.3">
      <c r="F57" s="314" t="s">
        <v>677</v>
      </c>
      <c r="G57" s="314" t="s">
        <v>732</v>
      </c>
      <c r="H57" s="315">
        <v>45750</v>
      </c>
      <c r="I57" s="316">
        <v>45750</v>
      </c>
      <c r="J57" s="314" t="s">
        <v>737</v>
      </c>
      <c r="K57" s="314" t="s">
        <v>738</v>
      </c>
      <c r="L57" s="317">
        <v>6000</v>
      </c>
      <c r="M57" s="317">
        <v>0</v>
      </c>
      <c r="N57" s="318" t="s">
        <v>640</v>
      </c>
      <c r="O57" s="314" t="s">
        <v>735</v>
      </c>
      <c r="P57" s="314" t="s">
        <v>736</v>
      </c>
      <c r="Q57" s="314"/>
    </row>
    <row r="58" spans="6:17" ht="20.25" customHeight="1" x14ac:dyDescent="0.3">
      <c r="F58" s="314" t="s">
        <v>694</v>
      </c>
      <c r="G58" s="314" t="s">
        <v>638</v>
      </c>
      <c r="H58" s="315">
        <v>45658</v>
      </c>
      <c r="I58" s="316"/>
      <c r="J58" s="314" t="s">
        <v>639</v>
      </c>
      <c r="K58" s="314"/>
      <c r="L58" s="317">
        <v>41677.839999999997</v>
      </c>
      <c r="M58" s="317">
        <v>0</v>
      </c>
      <c r="N58" s="318" t="s">
        <v>640</v>
      </c>
      <c r="O58" s="314" t="s">
        <v>208</v>
      </c>
      <c r="P58" s="314" t="s">
        <v>208</v>
      </c>
      <c r="Q58" s="314"/>
    </row>
    <row r="59" spans="6:17" ht="20.25" customHeight="1" x14ac:dyDescent="0.3">
      <c r="F59" s="314" t="s">
        <v>637</v>
      </c>
      <c r="G59" s="314" t="s">
        <v>739</v>
      </c>
      <c r="H59" s="315">
        <v>45900</v>
      </c>
      <c r="I59" s="316">
        <v>45900</v>
      </c>
      <c r="J59" s="314" t="s">
        <v>740</v>
      </c>
      <c r="K59" s="314" t="s">
        <v>741</v>
      </c>
      <c r="L59" s="317">
        <v>46436.12</v>
      </c>
      <c r="M59" s="317">
        <v>0</v>
      </c>
      <c r="N59" s="318" t="s">
        <v>640</v>
      </c>
      <c r="O59" s="314" t="s">
        <v>741</v>
      </c>
      <c r="P59" s="314" t="s">
        <v>740</v>
      </c>
      <c r="Q59" s="314" t="s">
        <v>742</v>
      </c>
    </row>
    <row r="60" spans="6:17" ht="20.25" customHeight="1" x14ac:dyDescent="0.3">
      <c r="F60" s="314" t="s">
        <v>641</v>
      </c>
      <c r="G60" s="314" t="s">
        <v>743</v>
      </c>
      <c r="H60" s="315">
        <v>45741</v>
      </c>
      <c r="I60" s="316">
        <v>45741</v>
      </c>
      <c r="J60" s="314" t="s">
        <v>744</v>
      </c>
      <c r="K60" s="314" t="s">
        <v>745</v>
      </c>
      <c r="L60" s="317">
        <v>64687.5</v>
      </c>
      <c r="M60" s="317">
        <v>0</v>
      </c>
      <c r="N60" s="318" t="s">
        <v>640</v>
      </c>
      <c r="O60" s="314" t="s">
        <v>746</v>
      </c>
      <c r="P60" s="314" t="s">
        <v>747</v>
      </c>
      <c r="Q60" s="314" t="s">
        <v>748</v>
      </c>
    </row>
    <row r="61" spans="6:17" ht="20.25" customHeight="1" x14ac:dyDescent="0.3">
      <c r="F61" s="314" t="s">
        <v>677</v>
      </c>
      <c r="G61" s="314" t="s">
        <v>749</v>
      </c>
      <c r="H61" s="315">
        <v>45728</v>
      </c>
      <c r="I61" s="316">
        <v>45728</v>
      </c>
      <c r="J61" s="314" t="s">
        <v>750</v>
      </c>
      <c r="K61" s="314" t="s">
        <v>751</v>
      </c>
      <c r="L61" s="317">
        <v>75860.06</v>
      </c>
      <c r="M61" s="317">
        <v>0</v>
      </c>
      <c r="N61" s="318" t="s">
        <v>640</v>
      </c>
      <c r="O61" s="314" t="s">
        <v>752</v>
      </c>
      <c r="P61" s="314" t="s">
        <v>753</v>
      </c>
      <c r="Q61" s="314"/>
    </row>
    <row r="62" spans="6:17" ht="20.25" customHeight="1" x14ac:dyDescent="0.3">
      <c r="F62" s="314" t="s">
        <v>660</v>
      </c>
      <c r="G62" s="314" t="s">
        <v>754</v>
      </c>
      <c r="H62" s="315">
        <v>45900</v>
      </c>
      <c r="I62" s="316">
        <v>45900</v>
      </c>
      <c r="J62" s="314" t="s">
        <v>755</v>
      </c>
      <c r="K62" s="314" t="s">
        <v>756</v>
      </c>
      <c r="L62" s="317">
        <v>105259.43</v>
      </c>
      <c r="M62" s="317">
        <v>0</v>
      </c>
      <c r="N62" s="318" t="s">
        <v>640</v>
      </c>
      <c r="O62" s="314" t="s">
        <v>756</v>
      </c>
      <c r="P62" s="314" t="s">
        <v>755</v>
      </c>
      <c r="Q62" s="314"/>
    </row>
    <row r="63" spans="6:17" ht="20.25" customHeight="1" x14ac:dyDescent="0.3">
      <c r="F63" s="314" t="s">
        <v>645</v>
      </c>
      <c r="G63" s="314" t="s">
        <v>757</v>
      </c>
      <c r="H63" s="315">
        <v>45961</v>
      </c>
      <c r="I63" s="316">
        <v>45961</v>
      </c>
      <c r="J63" s="314" t="s">
        <v>723</v>
      </c>
      <c r="K63" s="314" t="s">
        <v>758</v>
      </c>
      <c r="L63" s="317">
        <v>185114.22</v>
      </c>
      <c r="M63" s="317">
        <v>0</v>
      </c>
      <c r="N63" s="318" t="s">
        <v>640</v>
      </c>
      <c r="O63" s="314" t="s">
        <v>758</v>
      </c>
      <c r="P63" s="314" t="s">
        <v>723</v>
      </c>
      <c r="Q63" s="314"/>
    </row>
    <row r="64" spans="6:17" ht="20.25" customHeight="1" x14ac:dyDescent="0.3">
      <c r="F64" s="314" t="s">
        <v>641</v>
      </c>
      <c r="G64" s="314" t="s">
        <v>638</v>
      </c>
      <c r="H64" s="315">
        <v>45658</v>
      </c>
      <c r="I64" s="316"/>
      <c r="J64" s="314" t="s">
        <v>639</v>
      </c>
      <c r="K64" s="314"/>
      <c r="L64" s="317">
        <v>272858.88</v>
      </c>
      <c r="M64" s="317">
        <v>0</v>
      </c>
      <c r="N64" s="318" t="s">
        <v>640</v>
      </c>
      <c r="O64" s="314" t="s">
        <v>208</v>
      </c>
      <c r="P64" s="314" t="s">
        <v>208</v>
      </c>
      <c r="Q64" s="314"/>
    </row>
    <row r="65" spans="6:17" ht="20.25" customHeight="1" x14ac:dyDescent="0.3">
      <c r="F65" s="314" t="s">
        <v>677</v>
      </c>
      <c r="G65" s="314" t="s">
        <v>759</v>
      </c>
      <c r="H65" s="315">
        <v>45900</v>
      </c>
      <c r="I65" s="316">
        <v>45900</v>
      </c>
      <c r="J65" s="314" t="s">
        <v>760</v>
      </c>
      <c r="K65" s="314" t="s">
        <v>708</v>
      </c>
      <c r="L65" s="317">
        <v>347701.04</v>
      </c>
      <c r="M65" s="317">
        <v>0</v>
      </c>
      <c r="N65" s="318" t="s">
        <v>640</v>
      </c>
      <c r="O65" s="314" t="s">
        <v>708</v>
      </c>
      <c r="P65" s="314" t="s">
        <v>760</v>
      </c>
      <c r="Q65" s="314" t="s">
        <v>761</v>
      </c>
    </row>
    <row r="66" spans="6:17" ht="20.25" customHeight="1" x14ac:dyDescent="0.3">
      <c r="F66" s="314" t="s">
        <v>693</v>
      </c>
      <c r="G66" s="314" t="s">
        <v>638</v>
      </c>
      <c r="H66" s="315">
        <v>45658</v>
      </c>
      <c r="I66" s="316"/>
      <c r="J66" s="314" t="s">
        <v>639</v>
      </c>
      <c r="K66" s="314"/>
      <c r="L66" s="317">
        <v>374710.46</v>
      </c>
      <c r="M66" s="317">
        <v>0</v>
      </c>
      <c r="N66" s="318" t="s">
        <v>640</v>
      </c>
      <c r="O66" s="314" t="s">
        <v>208</v>
      </c>
      <c r="P66" s="314" t="s">
        <v>208</v>
      </c>
      <c r="Q66" s="314"/>
    </row>
    <row r="67" spans="6:17" ht="20.25" customHeight="1" x14ac:dyDescent="0.3">
      <c r="F67" s="314" t="s">
        <v>677</v>
      </c>
      <c r="G67" s="314" t="s">
        <v>706</v>
      </c>
      <c r="H67" s="315">
        <v>45900</v>
      </c>
      <c r="I67" s="316">
        <v>45900</v>
      </c>
      <c r="J67" s="314" t="s">
        <v>707</v>
      </c>
      <c r="K67" s="314" t="s">
        <v>708</v>
      </c>
      <c r="L67" s="317">
        <v>393455.3</v>
      </c>
      <c r="M67" s="317">
        <v>0</v>
      </c>
      <c r="N67" s="318" t="s">
        <v>640</v>
      </c>
      <c r="O67" s="314" t="s">
        <v>708</v>
      </c>
      <c r="P67" s="314" t="s">
        <v>707</v>
      </c>
      <c r="Q67" s="314" t="s">
        <v>705</v>
      </c>
    </row>
    <row r="68" spans="6:17" ht="20.25" customHeight="1" x14ac:dyDescent="0.3">
      <c r="F68" s="314" t="s">
        <v>705</v>
      </c>
      <c r="G68" s="314" t="s">
        <v>638</v>
      </c>
      <c r="H68" s="315">
        <v>45658</v>
      </c>
      <c r="I68" s="316"/>
      <c r="J68" s="314" t="s">
        <v>639</v>
      </c>
      <c r="K68" s="314"/>
      <c r="L68" s="317">
        <v>474632.15</v>
      </c>
      <c r="M68" s="317">
        <v>0</v>
      </c>
      <c r="N68" s="318" t="s">
        <v>640</v>
      </c>
      <c r="O68" s="314" t="s">
        <v>208</v>
      </c>
      <c r="P68" s="314" t="s">
        <v>208</v>
      </c>
      <c r="Q68" s="314"/>
    </row>
    <row r="69" spans="6:17" ht="20.25" customHeight="1" x14ac:dyDescent="0.3">
      <c r="F69"/>
      <c r="G69"/>
      <c r="H69"/>
      <c r="I69"/>
      <c r="J69"/>
      <c r="K69" s="319" t="s">
        <v>762</v>
      </c>
      <c r="L69" s="320">
        <v>2406566.58</v>
      </c>
      <c r="M69" s="320">
        <v>3774652.4</v>
      </c>
      <c r="N69"/>
      <c r="O69"/>
      <c r="P69"/>
      <c r="Q69"/>
    </row>
    <row r="70" spans="6:17" ht="20.25" customHeight="1" x14ac:dyDescent="0.3">
      <c r="F70"/>
      <c r="G70"/>
      <c r="H70"/>
      <c r="I70"/>
      <c r="J70"/>
      <c r="K70" s="319" t="s">
        <v>763</v>
      </c>
      <c r="L70" s="320">
        <v>0</v>
      </c>
      <c r="M70" s="320">
        <v>1368085.82</v>
      </c>
      <c r="N70"/>
      <c r="O70"/>
      <c r="P70"/>
      <c r="Q70"/>
    </row>
    <row r="71" spans="6:17" ht="20.25" customHeight="1" x14ac:dyDescent="0.3">
      <c r="F71"/>
      <c r="G71"/>
      <c r="H71"/>
      <c r="I71"/>
      <c r="J71"/>
      <c r="K71" s="319" t="s">
        <v>307</v>
      </c>
      <c r="L71" s="320">
        <v>2406566.58</v>
      </c>
      <c r="M71" s="320">
        <v>3774652.4</v>
      </c>
      <c r="N71"/>
      <c r="O71"/>
      <c r="P71"/>
      <c r="Q71"/>
    </row>
    <row r="72" spans="6:17" ht="20.25" customHeight="1" x14ac:dyDescent="0.3">
      <c r="F72"/>
      <c r="G72"/>
      <c r="H72"/>
      <c r="I72"/>
      <c r="J72"/>
      <c r="K72" s="319" t="s">
        <v>764</v>
      </c>
      <c r="L72" s="320">
        <v>0</v>
      </c>
      <c r="M72" s="320">
        <v>1368085.82</v>
      </c>
      <c r="N72"/>
      <c r="O72"/>
      <c r="P72"/>
      <c r="Q72"/>
    </row>
    <row r="73" spans="6:17" ht="20.25" customHeight="1" x14ac:dyDescent="0.3"/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6DDFB-F58A-4C6B-A274-42656FD50900}">
  <dimension ref="A1:I29"/>
  <sheetViews>
    <sheetView workbookViewId="0">
      <selection activeCell="H10" sqref="H10"/>
    </sheetView>
  </sheetViews>
  <sheetFormatPr defaultColWidth="9.109375" defaultRowHeight="14.4" x14ac:dyDescent="0.3"/>
  <cols>
    <col min="1" max="1" width="13.44140625" style="359" customWidth="1"/>
    <col min="2" max="2" width="15.44140625" style="359" customWidth="1"/>
    <col min="3" max="3" width="20.109375" style="359" customWidth="1"/>
    <col min="4" max="4" width="19.109375" style="359" customWidth="1"/>
    <col min="5" max="5" width="12.5546875" style="359" customWidth="1"/>
    <col min="6" max="6" width="12.109375" style="359" customWidth="1"/>
    <col min="7" max="7" width="13.109375" style="359" customWidth="1"/>
    <col min="8" max="8" width="12.6640625" style="359" customWidth="1"/>
    <col min="9" max="9" width="16.33203125" style="359" customWidth="1"/>
    <col min="10" max="16384" width="9.109375" style="359"/>
  </cols>
  <sheetData>
    <row r="1" spans="1:9" x14ac:dyDescent="0.3">
      <c r="A1" s="456" t="s">
        <v>287</v>
      </c>
      <c r="B1" s="456"/>
      <c r="C1" s="456"/>
      <c r="D1" s="456"/>
      <c r="F1" s="456" t="s">
        <v>287</v>
      </c>
      <c r="G1" s="456"/>
      <c r="H1" s="456"/>
      <c r="I1" s="456"/>
    </row>
    <row r="2" spans="1:9" x14ac:dyDescent="0.3">
      <c r="A2" s="360" t="s">
        <v>288</v>
      </c>
      <c r="B2" s="360" t="s">
        <v>289</v>
      </c>
      <c r="C2" s="360" t="s">
        <v>290</v>
      </c>
      <c r="D2" s="360" t="s">
        <v>291</v>
      </c>
      <c r="F2" s="360" t="s">
        <v>288</v>
      </c>
      <c r="G2" s="360" t="s">
        <v>289</v>
      </c>
      <c r="H2" s="360" t="s">
        <v>290</v>
      </c>
      <c r="I2" s="360" t="s">
        <v>291</v>
      </c>
    </row>
    <row r="3" spans="1:9" x14ac:dyDescent="0.3">
      <c r="A3" s="361" t="s">
        <v>765</v>
      </c>
      <c r="B3" s="362">
        <v>415571.86</v>
      </c>
      <c r="C3" s="362">
        <v>415571.86</v>
      </c>
      <c r="D3" s="362">
        <f t="shared" ref="D3:D20" si="0">B3-C3</f>
        <v>0</v>
      </c>
      <c r="F3" s="361" t="s">
        <v>765</v>
      </c>
      <c r="G3" s="362">
        <v>160869.93</v>
      </c>
      <c r="H3" s="362">
        <v>160869.93</v>
      </c>
      <c r="I3" s="362">
        <f>G3-H3</f>
        <v>0</v>
      </c>
    </row>
    <row r="4" spans="1:9" x14ac:dyDescent="0.3">
      <c r="A4" s="361" t="s">
        <v>766</v>
      </c>
      <c r="B4" s="362">
        <v>1632589.1</v>
      </c>
      <c r="C4" s="362">
        <v>1632589.1</v>
      </c>
      <c r="D4" s="362">
        <f t="shared" si="0"/>
        <v>0</v>
      </c>
      <c r="F4" s="361" t="s">
        <v>766</v>
      </c>
      <c r="G4" s="362">
        <v>631983.24</v>
      </c>
      <c r="H4" s="362">
        <v>631983.24</v>
      </c>
      <c r="I4" s="362">
        <f t="shared" ref="I4:I17" si="1">G4-H4</f>
        <v>0</v>
      </c>
    </row>
    <row r="5" spans="1:9" x14ac:dyDescent="0.3">
      <c r="A5" s="361" t="s">
        <v>767</v>
      </c>
      <c r="B5" s="362">
        <v>637335</v>
      </c>
      <c r="C5" s="362">
        <v>637335</v>
      </c>
      <c r="D5" s="362">
        <f t="shared" si="0"/>
        <v>0</v>
      </c>
      <c r="F5" s="361" t="s">
        <v>767</v>
      </c>
      <c r="G5" s="362">
        <v>680881.34</v>
      </c>
      <c r="H5" s="362">
        <v>680881.34</v>
      </c>
      <c r="I5" s="362">
        <f t="shared" si="1"/>
        <v>0</v>
      </c>
    </row>
    <row r="6" spans="1:9" x14ac:dyDescent="0.3">
      <c r="A6" s="361" t="s">
        <v>768</v>
      </c>
      <c r="B6" s="362">
        <v>207076.93</v>
      </c>
      <c r="C6" s="362">
        <v>207076.93</v>
      </c>
      <c r="D6" s="362">
        <f t="shared" si="0"/>
        <v>0</v>
      </c>
      <c r="F6" s="361" t="s">
        <v>768</v>
      </c>
      <c r="G6" s="362">
        <v>29967.64</v>
      </c>
      <c r="H6" s="362">
        <v>29967.64</v>
      </c>
      <c r="I6" s="362">
        <f t="shared" si="1"/>
        <v>0</v>
      </c>
    </row>
    <row r="7" spans="1:9" x14ac:dyDescent="0.3">
      <c r="A7" s="361" t="s">
        <v>769</v>
      </c>
      <c r="B7" s="362">
        <v>264242</v>
      </c>
      <c r="C7" s="362">
        <v>264242</v>
      </c>
      <c r="D7" s="362">
        <f t="shared" si="0"/>
        <v>0</v>
      </c>
      <c r="F7" s="361" t="s">
        <v>769</v>
      </c>
      <c r="G7" s="362">
        <v>361233.41</v>
      </c>
      <c r="H7" s="362">
        <v>361233.41</v>
      </c>
      <c r="I7" s="362">
        <f t="shared" si="1"/>
        <v>0</v>
      </c>
    </row>
    <row r="8" spans="1:9" x14ac:dyDescent="0.3">
      <c r="A8" s="361" t="s">
        <v>770</v>
      </c>
      <c r="B8" s="362">
        <v>22195</v>
      </c>
      <c r="C8" s="362">
        <v>22195</v>
      </c>
      <c r="D8" s="362">
        <f t="shared" si="0"/>
        <v>0</v>
      </c>
      <c r="F8" s="361" t="s">
        <v>770</v>
      </c>
      <c r="G8" s="362">
        <v>150205</v>
      </c>
      <c r="H8" s="362">
        <v>150205</v>
      </c>
      <c r="I8" s="362">
        <f t="shared" si="1"/>
        <v>0</v>
      </c>
    </row>
    <row r="9" spans="1:9" x14ac:dyDescent="0.3">
      <c r="A9" s="361" t="s">
        <v>292</v>
      </c>
      <c r="B9" s="362">
        <v>2446600.15</v>
      </c>
      <c r="C9" s="362">
        <v>16754.07</v>
      </c>
      <c r="D9" s="362">
        <f t="shared" si="0"/>
        <v>2429846.08</v>
      </c>
      <c r="F9" s="361" t="s">
        <v>292</v>
      </c>
      <c r="G9" s="362">
        <v>2429846.33</v>
      </c>
      <c r="H9" s="362">
        <v>16753.82</v>
      </c>
      <c r="I9" s="362">
        <f t="shared" si="1"/>
        <v>2413092.5100000002</v>
      </c>
    </row>
    <row r="10" spans="1:9" x14ac:dyDescent="0.3">
      <c r="A10" s="361" t="s">
        <v>293</v>
      </c>
      <c r="B10" s="362">
        <v>358962.82</v>
      </c>
      <c r="C10" s="362">
        <f>3209.73+22012.65</f>
        <v>25222.38</v>
      </c>
      <c r="D10" s="362">
        <f t="shared" si="0"/>
        <v>333740.44</v>
      </c>
      <c r="F10" s="361" t="s">
        <v>293</v>
      </c>
      <c r="G10" s="362">
        <v>358962.82</v>
      </c>
      <c r="H10" s="362">
        <f>3209.73+22012.65</f>
        <v>25222.38</v>
      </c>
      <c r="I10" s="362">
        <f t="shared" si="1"/>
        <v>333740.44</v>
      </c>
    </row>
    <row r="11" spans="1:9" x14ac:dyDescent="0.3">
      <c r="A11" s="361" t="s">
        <v>294</v>
      </c>
      <c r="B11" s="362">
        <v>412650.69</v>
      </c>
      <c r="C11" s="362">
        <v>23706.93</v>
      </c>
      <c r="D11" s="362">
        <f t="shared" si="0"/>
        <v>388943.76</v>
      </c>
      <c r="F11" s="361" t="s">
        <v>294</v>
      </c>
      <c r="G11" s="362">
        <v>412650.69</v>
      </c>
      <c r="H11" s="362">
        <v>23706.93</v>
      </c>
      <c r="I11" s="362">
        <f t="shared" si="1"/>
        <v>388943.76</v>
      </c>
    </row>
    <row r="12" spans="1:9" x14ac:dyDescent="0.3">
      <c r="A12" s="361" t="s">
        <v>295</v>
      </c>
      <c r="B12" s="362">
        <v>80300</v>
      </c>
      <c r="C12" s="362">
        <v>1650</v>
      </c>
      <c r="D12" s="362">
        <f t="shared" si="0"/>
        <v>78650</v>
      </c>
      <c r="F12" s="361" t="s">
        <v>295</v>
      </c>
      <c r="G12" s="362">
        <v>80300</v>
      </c>
      <c r="H12" s="362">
        <v>1650</v>
      </c>
      <c r="I12" s="362">
        <f t="shared" si="1"/>
        <v>78650</v>
      </c>
    </row>
    <row r="13" spans="1:9" x14ac:dyDescent="0.3">
      <c r="A13" s="361" t="s">
        <v>296</v>
      </c>
      <c r="B13" s="362">
        <v>180004.9</v>
      </c>
      <c r="C13" s="362">
        <v>180004.9</v>
      </c>
      <c r="D13" s="362">
        <f t="shared" si="0"/>
        <v>0</v>
      </c>
      <c r="F13" s="361" t="s">
        <v>296</v>
      </c>
      <c r="G13" s="362">
        <v>180004.9</v>
      </c>
      <c r="H13" s="362">
        <v>180004.9</v>
      </c>
      <c r="I13" s="362">
        <f t="shared" si="1"/>
        <v>0</v>
      </c>
    </row>
    <row r="14" spans="1:9" x14ac:dyDescent="0.3">
      <c r="A14" s="361" t="s">
        <v>323</v>
      </c>
      <c r="B14" s="362">
        <v>13871.84</v>
      </c>
      <c r="C14" s="362">
        <v>3467.96</v>
      </c>
      <c r="D14" s="362">
        <f t="shared" si="0"/>
        <v>10403.880000000001</v>
      </c>
      <c r="F14" s="361" t="s">
        <v>323</v>
      </c>
      <c r="G14" s="362">
        <v>13871.84</v>
      </c>
      <c r="H14" s="362">
        <v>3467.96</v>
      </c>
      <c r="I14" s="362">
        <f t="shared" si="1"/>
        <v>10403.880000000001</v>
      </c>
    </row>
    <row r="15" spans="1:9" x14ac:dyDescent="0.3">
      <c r="A15" s="361" t="s">
        <v>297</v>
      </c>
      <c r="B15" s="362">
        <v>1917.54</v>
      </c>
      <c r="C15" s="362">
        <v>1917.54</v>
      </c>
      <c r="D15" s="362">
        <f t="shared" si="0"/>
        <v>0</v>
      </c>
      <c r="F15" s="361" t="s">
        <v>297</v>
      </c>
      <c r="G15" s="362">
        <v>1917.54</v>
      </c>
      <c r="H15" s="362">
        <v>1917.54</v>
      </c>
      <c r="I15" s="362">
        <f t="shared" si="1"/>
        <v>0</v>
      </c>
    </row>
    <row r="16" spans="1:9" x14ac:dyDescent="0.3">
      <c r="A16" s="361" t="s">
        <v>298</v>
      </c>
      <c r="B16" s="362">
        <v>4008.51</v>
      </c>
      <c r="C16" s="362">
        <v>4008.51</v>
      </c>
      <c r="D16" s="362">
        <f t="shared" si="0"/>
        <v>0</v>
      </c>
      <c r="F16" s="361" t="s">
        <v>298</v>
      </c>
      <c r="G16" s="362">
        <v>4008.51</v>
      </c>
      <c r="H16" s="362">
        <v>4008.51</v>
      </c>
      <c r="I16" s="362">
        <f t="shared" si="1"/>
        <v>0</v>
      </c>
    </row>
    <row r="17" spans="1:9" x14ac:dyDescent="0.3">
      <c r="A17" s="361" t="s">
        <v>299</v>
      </c>
      <c r="B17" s="362">
        <v>14108.06</v>
      </c>
      <c r="C17" s="362">
        <v>7054.08</v>
      </c>
      <c r="D17" s="362">
        <f t="shared" si="0"/>
        <v>7053.98</v>
      </c>
      <c r="F17" s="361" t="s">
        <v>299</v>
      </c>
      <c r="G17" s="362">
        <v>14108.06</v>
      </c>
      <c r="H17" s="362">
        <v>7054.08</v>
      </c>
      <c r="I17" s="362">
        <f t="shared" si="1"/>
        <v>7053.98</v>
      </c>
    </row>
    <row r="18" spans="1:9" x14ac:dyDescent="0.3">
      <c r="A18" s="361" t="s">
        <v>300</v>
      </c>
      <c r="B18" s="362">
        <v>7467.88</v>
      </c>
      <c r="C18" s="362">
        <v>3200.52</v>
      </c>
      <c r="D18" s="362">
        <f>B18-C18</f>
        <v>4267.3600000000006</v>
      </c>
      <c r="F18" s="361" t="s">
        <v>300</v>
      </c>
      <c r="G18" s="362">
        <v>7467.88</v>
      </c>
      <c r="H18" s="362">
        <v>3200.52</v>
      </c>
      <c r="I18" s="362">
        <f>G18-H18</f>
        <v>4267.3600000000006</v>
      </c>
    </row>
    <row r="19" spans="1:9" x14ac:dyDescent="0.3">
      <c r="A19" s="361" t="s">
        <v>302</v>
      </c>
      <c r="B19" s="362">
        <v>292606.09000000003</v>
      </c>
      <c r="C19" s="362">
        <v>130319.66</v>
      </c>
      <c r="D19" s="362">
        <f t="shared" si="0"/>
        <v>162286.43000000002</v>
      </c>
      <c r="F19" s="361" t="s">
        <v>302</v>
      </c>
      <c r="G19" s="362">
        <v>292606.09000000003</v>
      </c>
      <c r="H19" s="362">
        <v>130319.66</v>
      </c>
      <c r="I19" s="362">
        <f t="shared" ref="I19:I20" si="2">G19-H19</f>
        <v>162286.43000000002</v>
      </c>
    </row>
    <row r="20" spans="1:9" x14ac:dyDescent="0.3">
      <c r="A20" s="361" t="s">
        <v>303</v>
      </c>
      <c r="B20" s="362">
        <v>23436.77</v>
      </c>
      <c r="C20" s="362">
        <v>14294.78</v>
      </c>
      <c r="D20" s="362">
        <f t="shared" si="0"/>
        <v>9141.99</v>
      </c>
      <c r="F20" s="361" t="s">
        <v>303</v>
      </c>
      <c r="G20" s="362">
        <v>23436.77</v>
      </c>
      <c r="H20" s="362">
        <v>14294.78</v>
      </c>
      <c r="I20" s="362">
        <f t="shared" si="2"/>
        <v>9141.99</v>
      </c>
    </row>
    <row r="21" spans="1:9" x14ac:dyDescent="0.3">
      <c r="A21" s="361" t="s">
        <v>304</v>
      </c>
      <c r="B21" s="362">
        <v>2116.1</v>
      </c>
      <c r="C21" s="362">
        <v>1058.1600000000001</v>
      </c>
      <c r="D21" s="362">
        <f>B21-C21</f>
        <v>1057.9399999999998</v>
      </c>
      <c r="F21" s="361" t="s">
        <v>304</v>
      </c>
      <c r="G21" s="362">
        <v>2116.1</v>
      </c>
      <c r="H21" s="362">
        <v>1058.1600000000001</v>
      </c>
      <c r="I21" s="362">
        <f>G21-H21</f>
        <v>1057.9399999999998</v>
      </c>
    </row>
    <row r="22" spans="1:9" x14ac:dyDescent="0.3">
      <c r="A22" s="361" t="s">
        <v>305</v>
      </c>
      <c r="B22" s="362">
        <v>120401.33</v>
      </c>
      <c r="C22" s="362">
        <v>120401.33</v>
      </c>
      <c r="D22" s="362">
        <f>B22-C22</f>
        <v>0</v>
      </c>
      <c r="F22" s="361" t="s">
        <v>305</v>
      </c>
      <c r="G22" s="362">
        <v>120401.33</v>
      </c>
      <c r="H22" s="362">
        <v>120401.33</v>
      </c>
      <c r="I22" s="362">
        <f>G22-H22</f>
        <v>0</v>
      </c>
    </row>
    <row r="23" spans="1:9" x14ac:dyDescent="0.3">
      <c r="A23" s="361" t="s">
        <v>306</v>
      </c>
      <c r="B23" s="362">
        <v>1045997.28</v>
      </c>
      <c r="C23" s="362">
        <v>1045997.28</v>
      </c>
      <c r="D23" s="362">
        <f>B23-C23</f>
        <v>0</v>
      </c>
      <c r="F23" s="361" t="s">
        <v>306</v>
      </c>
      <c r="G23" s="362">
        <v>1045997.28</v>
      </c>
      <c r="H23" s="362">
        <v>1045997.28</v>
      </c>
      <c r="I23" s="362">
        <f>G23-H23</f>
        <v>0</v>
      </c>
    </row>
    <row r="24" spans="1:9" x14ac:dyDescent="0.3">
      <c r="A24" s="360" t="s">
        <v>307</v>
      </c>
      <c r="B24" s="363">
        <f>SUM(B3:B23)</f>
        <v>8183459.8499999996</v>
      </c>
      <c r="C24" s="363">
        <f>SUM(C3:C23)</f>
        <v>4758067.99</v>
      </c>
      <c r="D24" s="363">
        <f>SUM(D9:D23)</f>
        <v>3425391.8600000003</v>
      </c>
      <c r="F24" s="360" t="s">
        <v>307</v>
      </c>
      <c r="G24" s="363">
        <f>SUM(G3:G23)</f>
        <v>7002836.6999999993</v>
      </c>
      <c r="H24" s="363">
        <f>SUM(H3:H23)</f>
        <v>3594198.4099999992</v>
      </c>
      <c r="I24" s="363">
        <f>SUM(I9:I23)</f>
        <v>3408638.29</v>
      </c>
    </row>
    <row r="25" spans="1:9" x14ac:dyDescent="0.3">
      <c r="C25" s="364"/>
      <c r="D25" s="365"/>
    </row>
    <row r="26" spans="1:9" x14ac:dyDescent="0.3">
      <c r="A26" s="359" t="s">
        <v>771</v>
      </c>
      <c r="C26" s="366"/>
      <c r="F26" s="359">
        <v>2025</v>
      </c>
    </row>
    <row r="29" spans="1:9" x14ac:dyDescent="0.3">
      <c r="B29" s="366">
        <f>B3+B4+B5+B7+B8</f>
        <v>2971932.96</v>
      </c>
    </row>
  </sheetData>
  <mergeCells count="2">
    <mergeCell ref="A1:D1"/>
    <mergeCell ref="F1:I1"/>
  </mergeCells>
  <pageMargins left="0.7" right="0.7" top="0.75" bottom="0.75" header="0.3" footer="0.3"/>
  <pageSetup paperSize="9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</sheetPr>
  <dimension ref="A1:F9"/>
  <sheetViews>
    <sheetView workbookViewId="0">
      <selection activeCell="C9" sqref="C9"/>
    </sheetView>
  </sheetViews>
  <sheetFormatPr defaultColWidth="8.88671875" defaultRowHeight="14.4" x14ac:dyDescent="0.3"/>
  <cols>
    <col min="1" max="1" width="34.6640625" style="105" customWidth="1"/>
    <col min="2" max="2" width="13" style="105" customWidth="1"/>
    <col min="3" max="3" width="18.44140625" style="105" customWidth="1"/>
    <col min="4" max="4" width="15.6640625" style="105" customWidth="1"/>
    <col min="5" max="5" width="15.5546875" style="105" customWidth="1"/>
    <col min="6" max="6" width="19.44140625" style="105" customWidth="1"/>
    <col min="7" max="16384" width="8.88671875" style="105"/>
  </cols>
  <sheetData>
    <row r="1" spans="1:6" ht="15.6" x14ac:dyDescent="0.3">
      <c r="A1" s="457" t="s">
        <v>308</v>
      </c>
      <c r="B1" s="457"/>
      <c r="C1" s="457"/>
      <c r="D1" s="457"/>
      <c r="E1" s="457"/>
      <c r="F1" s="457"/>
    </row>
    <row r="2" spans="1:6" ht="15.6" x14ac:dyDescent="0.3">
      <c r="A2" s="106" t="s">
        <v>309</v>
      </c>
      <c r="B2" s="106" t="s">
        <v>288</v>
      </c>
      <c r="C2" s="106" t="s">
        <v>310</v>
      </c>
      <c r="D2" s="106" t="s">
        <v>206</v>
      </c>
      <c r="E2" s="106" t="s">
        <v>207</v>
      </c>
      <c r="F2" s="106" t="s">
        <v>311</v>
      </c>
    </row>
    <row r="3" spans="1:6" ht="15.6" x14ac:dyDescent="0.3">
      <c r="A3" s="106" t="s">
        <v>312</v>
      </c>
      <c r="B3" s="107" t="s">
        <v>313</v>
      </c>
      <c r="C3" s="108">
        <v>76147279.25</v>
      </c>
      <c r="D3" s="108">
        <v>0</v>
      </c>
      <c r="E3" s="108">
        <v>0</v>
      </c>
      <c r="F3" s="108">
        <f>C3+D3-E3</f>
        <v>76147279.25</v>
      </c>
    </row>
    <row r="4" spans="1:6" ht="15.6" x14ac:dyDescent="0.3">
      <c r="A4" s="106" t="s">
        <v>314</v>
      </c>
      <c r="B4" s="107">
        <v>807</v>
      </c>
      <c r="C4" s="108">
        <v>234045.85</v>
      </c>
      <c r="D4" s="108">
        <v>150000</v>
      </c>
      <c r="E4" s="108">
        <v>14079.69</v>
      </c>
      <c r="F4" s="108">
        <f>C4+D4-E4</f>
        <v>369966.16</v>
      </c>
    </row>
    <row r="5" spans="1:6" ht="15.6" x14ac:dyDescent="0.3">
      <c r="A5" s="106" t="s">
        <v>315</v>
      </c>
      <c r="B5" s="107" t="s">
        <v>316</v>
      </c>
      <c r="C5" s="108">
        <v>1951336.05</v>
      </c>
      <c r="D5" s="108">
        <v>251272</v>
      </c>
      <c r="E5" s="108">
        <v>0</v>
      </c>
      <c r="F5" s="108">
        <f>C5+D5-E5</f>
        <v>2202608.0499999998</v>
      </c>
    </row>
    <row r="6" spans="1:6" ht="15.6" x14ac:dyDescent="0.3">
      <c r="A6" s="106" t="s">
        <v>48</v>
      </c>
      <c r="B6" s="107">
        <v>860</v>
      </c>
      <c r="C6" s="108">
        <v>3215891.43</v>
      </c>
      <c r="D6" s="108">
        <v>0</v>
      </c>
      <c r="E6" s="108">
        <v>0</v>
      </c>
      <c r="F6" s="108">
        <f>C6+D6-E6</f>
        <v>3215891.43</v>
      </c>
    </row>
    <row r="7" spans="1:6" ht="15.6" x14ac:dyDescent="0.3">
      <c r="A7" s="457" t="s">
        <v>307</v>
      </c>
      <c r="B7" s="457"/>
      <c r="C7" s="109">
        <f>SUM(C3:C6)</f>
        <v>81548552.579999998</v>
      </c>
      <c r="D7" s="109">
        <f>SUM(D3:D6)</f>
        <v>401272</v>
      </c>
      <c r="E7" s="109">
        <f>SUM(E3:E6)</f>
        <v>14079.69</v>
      </c>
      <c r="F7" s="109">
        <f>SUM(F3:F6)</f>
        <v>81935744.890000001</v>
      </c>
    </row>
    <row r="9" spans="1:6" x14ac:dyDescent="0.3">
      <c r="C9" s="133" t="s">
        <v>326</v>
      </c>
    </row>
  </sheetData>
  <mergeCells count="2">
    <mergeCell ref="A1:F1"/>
    <mergeCell ref="A7:B7"/>
  </mergeCell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8"/>
  <sheetViews>
    <sheetView zoomScaleNormal="100" workbookViewId="0">
      <selection activeCell="C13" sqref="C13"/>
    </sheetView>
  </sheetViews>
  <sheetFormatPr defaultRowHeight="13.2" x14ac:dyDescent="0.25"/>
  <cols>
    <col min="1" max="1" width="4.5546875" customWidth="1"/>
    <col min="2" max="4" width="28.33203125" customWidth="1"/>
    <col min="5" max="5" width="6.44140625" customWidth="1"/>
    <col min="6" max="8" width="28.33203125" customWidth="1"/>
    <col min="9" max="9" width="19.88671875" customWidth="1"/>
    <col min="10" max="10" width="9.88671875" bestFit="1" customWidth="1"/>
  </cols>
  <sheetData>
    <row r="1" spans="1:8" ht="17.399999999999999" x14ac:dyDescent="0.3">
      <c r="B1" s="397" t="s">
        <v>12</v>
      </c>
      <c r="C1" s="398"/>
      <c r="D1" s="398"/>
      <c r="E1" s="398"/>
      <c r="F1" s="398"/>
      <c r="G1" s="398"/>
    </row>
    <row r="2" spans="1:8" ht="15.6" x14ac:dyDescent="0.3">
      <c r="B2" s="399" t="s">
        <v>13</v>
      </c>
      <c r="C2" s="400"/>
      <c r="D2" s="400"/>
      <c r="E2" s="400"/>
      <c r="F2" s="401">
        <v>46022</v>
      </c>
      <c r="G2" s="402"/>
    </row>
    <row r="3" spans="1:8" ht="13.8" thickBot="1" x14ac:dyDescent="0.3">
      <c r="C3" s="2"/>
      <c r="F3" s="403"/>
      <c r="G3" s="400"/>
      <c r="H3" s="400"/>
    </row>
    <row r="4" spans="1:8" x14ac:dyDescent="0.25">
      <c r="B4" s="404" t="s">
        <v>14</v>
      </c>
      <c r="C4" s="406" t="s">
        <v>15</v>
      </c>
      <c r="D4" s="407"/>
      <c r="F4" s="404" t="s">
        <v>16</v>
      </c>
      <c r="G4" s="406" t="s">
        <v>15</v>
      </c>
      <c r="H4" s="407"/>
    </row>
    <row r="5" spans="1:8" ht="13.8" thickBot="1" x14ac:dyDescent="0.3">
      <c r="B5" s="405"/>
      <c r="C5" s="5" t="s">
        <v>286</v>
      </c>
      <c r="D5" s="5" t="s">
        <v>284</v>
      </c>
      <c r="F5" s="405"/>
      <c r="G5" s="5" t="s">
        <v>286</v>
      </c>
      <c r="H5" s="5" t="s">
        <v>284</v>
      </c>
    </row>
    <row r="6" spans="1:8" ht="13.8" thickBot="1" x14ac:dyDescent="0.3">
      <c r="A6" s="23" t="s">
        <v>17</v>
      </c>
      <c r="B6" s="24" t="s">
        <v>18</v>
      </c>
      <c r="C6" s="32">
        <v>41594667.920000002</v>
      </c>
      <c r="D6" s="32">
        <v>41594667.920000002</v>
      </c>
      <c r="E6" s="23" t="s">
        <v>17</v>
      </c>
      <c r="F6" s="24" t="s">
        <v>19</v>
      </c>
      <c r="G6" s="32">
        <v>83562117.510000005</v>
      </c>
      <c r="H6" s="32">
        <v>83562117.510000005</v>
      </c>
    </row>
    <row r="7" spans="1:8" ht="24" x14ac:dyDescent="0.25">
      <c r="A7" s="20" t="s">
        <v>20</v>
      </c>
      <c r="B7" s="14" t="s">
        <v>21</v>
      </c>
      <c r="C7" s="33">
        <v>351635.93</v>
      </c>
      <c r="D7" s="33">
        <v>351635.93</v>
      </c>
      <c r="E7" s="20" t="s">
        <v>20</v>
      </c>
      <c r="F7" s="17" t="s">
        <v>22</v>
      </c>
      <c r="G7" s="33">
        <v>76147279.25</v>
      </c>
      <c r="H7" s="33">
        <v>76147279.25</v>
      </c>
    </row>
    <row r="8" spans="1:8" ht="24" x14ac:dyDescent="0.25">
      <c r="A8" s="21">
        <v>1</v>
      </c>
      <c r="B8" s="15" t="s">
        <v>23</v>
      </c>
      <c r="C8" s="34">
        <v>0</v>
      </c>
      <c r="D8" s="34">
        <v>0</v>
      </c>
      <c r="E8" s="20" t="s">
        <v>24</v>
      </c>
      <c r="F8" s="14" t="s">
        <v>25</v>
      </c>
      <c r="G8" s="33">
        <v>0</v>
      </c>
      <c r="H8" s="33">
        <v>0</v>
      </c>
    </row>
    <row r="9" spans="1:8" ht="45.6" x14ac:dyDescent="0.25">
      <c r="A9" s="21">
        <v>2</v>
      </c>
      <c r="B9" s="16" t="s">
        <v>26</v>
      </c>
      <c r="C9" s="34">
        <v>0</v>
      </c>
      <c r="D9" s="34">
        <v>0</v>
      </c>
      <c r="E9" s="22"/>
      <c r="F9" s="18" t="s">
        <v>27</v>
      </c>
      <c r="G9" s="69">
        <v>0</v>
      </c>
      <c r="H9" s="69">
        <v>0</v>
      </c>
    </row>
    <row r="10" spans="1:8" ht="24" x14ac:dyDescent="0.25">
      <c r="A10" s="21">
        <v>3</v>
      </c>
      <c r="B10" s="15" t="s">
        <v>28</v>
      </c>
      <c r="C10" s="34">
        <v>371298.8</v>
      </c>
      <c r="D10" s="34">
        <v>351635.93</v>
      </c>
      <c r="E10" s="20" t="s">
        <v>29</v>
      </c>
      <c r="F10" s="14" t="s">
        <v>30</v>
      </c>
      <c r="G10" s="33">
        <v>2247610.7799999998</v>
      </c>
      <c r="H10" s="33">
        <v>2247610.7799999998</v>
      </c>
    </row>
    <row r="11" spans="1:8" ht="22.8" x14ac:dyDescent="0.25">
      <c r="A11" s="21">
        <v>4</v>
      </c>
      <c r="B11" s="15" t="s">
        <v>31</v>
      </c>
      <c r="C11" s="34">
        <v>0</v>
      </c>
      <c r="D11" s="34">
        <v>0</v>
      </c>
      <c r="E11" s="22"/>
      <c r="F11" s="18" t="s">
        <v>32</v>
      </c>
      <c r="G11" s="69">
        <v>0</v>
      </c>
      <c r="H11" s="69">
        <v>0</v>
      </c>
    </row>
    <row r="12" spans="1:8" ht="24" x14ac:dyDescent="0.25">
      <c r="A12" s="20" t="s">
        <v>24</v>
      </c>
      <c r="B12" s="17" t="s">
        <v>33</v>
      </c>
      <c r="C12" s="33">
        <v>40577929.409999996</v>
      </c>
      <c r="D12" s="33">
        <v>41243031.990000002</v>
      </c>
      <c r="E12" s="20" t="s">
        <v>34</v>
      </c>
      <c r="F12" s="14" t="s">
        <v>35</v>
      </c>
      <c r="G12" s="33">
        <v>1951336.05</v>
      </c>
      <c r="H12" s="33">
        <v>1951336.05</v>
      </c>
    </row>
    <row r="13" spans="1:8" ht="22.8" x14ac:dyDescent="0.25">
      <c r="A13" s="21">
        <v>1</v>
      </c>
      <c r="B13" s="16" t="s">
        <v>36</v>
      </c>
      <c r="C13" s="34">
        <v>39201369.920000002</v>
      </c>
      <c r="D13" s="34">
        <v>39201369.920000002</v>
      </c>
      <c r="E13" s="22"/>
      <c r="F13" s="18" t="s">
        <v>37</v>
      </c>
      <c r="G13" s="69">
        <v>0</v>
      </c>
      <c r="H13" s="69">
        <v>0</v>
      </c>
    </row>
    <row r="14" spans="1:8" ht="22.8" x14ac:dyDescent="0.25">
      <c r="A14" s="21" t="s">
        <v>38</v>
      </c>
      <c r="B14" s="15" t="s">
        <v>39</v>
      </c>
      <c r="C14" s="34">
        <v>308177.07</v>
      </c>
      <c r="D14" s="34">
        <v>330189.71999999997</v>
      </c>
      <c r="E14" s="22"/>
      <c r="F14" s="19" t="s">
        <v>40</v>
      </c>
      <c r="G14" s="69">
        <v>0</v>
      </c>
      <c r="H14" s="69">
        <v>0</v>
      </c>
    </row>
    <row r="15" spans="1:8" ht="34.200000000000003" x14ac:dyDescent="0.25">
      <c r="A15" s="21" t="s">
        <v>41</v>
      </c>
      <c r="B15" s="15" t="s">
        <v>42</v>
      </c>
      <c r="C15" s="34">
        <v>35718717.539999999</v>
      </c>
      <c r="D15" s="34">
        <v>37027120.670000002</v>
      </c>
      <c r="E15" s="20" t="s">
        <v>43</v>
      </c>
      <c r="F15" s="17" t="s">
        <v>44</v>
      </c>
      <c r="G15" s="33">
        <v>0</v>
      </c>
      <c r="H15" s="33">
        <v>0</v>
      </c>
    </row>
    <row r="16" spans="1:8" x14ac:dyDescent="0.25">
      <c r="A16" s="21" t="s">
        <v>45</v>
      </c>
      <c r="B16" s="16" t="s">
        <v>46</v>
      </c>
      <c r="C16" s="34">
        <v>3354304.27</v>
      </c>
      <c r="D16" s="34">
        <v>832186.55</v>
      </c>
      <c r="E16" s="20" t="s">
        <v>47</v>
      </c>
      <c r="F16" s="17" t="s">
        <v>48</v>
      </c>
      <c r="G16" s="33">
        <v>3215891.43</v>
      </c>
      <c r="H16" s="33">
        <v>3215891.43</v>
      </c>
    </row>
    <row r="17" spans="1:8" ht="36.6" thickBot="1" x14ac:dyDescent="0.3">
      <c r="A17" s="21" t="s">
        <v>49</v>
      </c>
      <c r="B17" s="16" t="s">
        <v>50</v>
      </c>
      <c r="C17" s="34">
        <v>370515.75</v>
      </c>
      <c r="D17" s="34">
        <v>494925.5</v>
      </c>
      <c r="E17" s="20" t="s">
        <v>51</v>
      </c>
      <c r="F17" s="14" t="s">
        <v>52</v>
      </c>
      <c r="G17" s="33">
        <v>0</v>
      </c>
      <c r="H17" s="33">
        <v>0</v>
      </c>
    </row>
    <row r="18" spans="1:8" ht="24.6" thickBot="1" x14ac:dyDescent="0.3">
      <c r="A18" s="21" t="s">
        <v>53</v>
      </c>
      <c r="B18" s="16" t="s">
        <v>54</v>
      </c>
      <c r="C18" s="34">
        <v>453746.45</v>
      </c>
      <c r="D18" s="34">
        <v>516947.48</v>
      </c>
      <c r="E18" s="23" t="s">
        <v>55</v>
      </c>
      <c r="F18" s="25" t="s">
        <v>56</v>
      </c>
      <c r="G18" s="32">
        <v>30805625.41</v>
      </c>
      <c r="H18" s="32">
        <v>30805625.41</v>
      </c>
    </row>
    <row r="19" spans="1:8" x14ac:dyDescent="0.25">
      <c r="A19" s="21">
        <v>2</v>
      </c>
      <c r="B19" s="16" t="s">
        <v>57</v>
      </c>
      <c r="C19" s="34">
        <v>372468.33</v>
      </c>
      <c r="D19" s="34">
        <v>2041662.07</v>
      </c>
      <c r="E19" s="20" t="s">
        <v>20</v>
      </c>
      <c r="F19" s="17" t="s">
        <v>58</v>
      </c>
      <c r="G19" s="33">
        <v>10159571.960000001</v>
      </c>
      <c r="H19" s="33">
        <v>10159571.960000001</v>
      </c>
    </row>
    <row r="20" spans="1:8" ht="22.8" x14ac:dyDescent="0.25">
      <c r="A20" s="21">
        <v>3</v>
      </c>
      <c r="B20" s="15" t="s">
        <v>59</v>
      </c>
      <c r="C20" s="34">
        <v>0</v>
      </c>
      <c r="D20" s="34">
        <v>0</v>
      </c>
      <c r="E20" s="21">
        <v>1</v>
      </c>
      <c r="F20" s="15" t="s">
        <v>60</v>
      </c>
      <c r="G20" s="34">
        <v>0</v>
      </c>
      <c r="H20" s="34">
        <v>0</v>
      </c>
    </row>
    <row r="21" spans="1:8" ht="22.8" x14ac:dyDescent="0.25">
      <c r="A21" s="20" t="s">
        <v>29</v>
      </c>
      <c r="B21" s="17" t="s">
        <v>61</v>
      </c>
      <c r="C21" s="33">
        <v>0</v>
      </c>
      <c r="D21" s="33">
        <v>0</v>
      </c>
      <c r="E21" s="21">
        <v>2</v>
      </c>
      <c r="F21" s="15" t="s">
        <v>62</v>
      </c>
      <c r="G21" s="34">
        <v>10159571.960000001</v>
      </c>
      <c r="H21" s="34">
        <v>10159571.960000001</v>
      </c>
    </row>
    <row r="22" spans="1:8" x14ac:dyDescent="0.25">
      <c r="A22" s="21">
        <v>1</v>
      </c>
      <c r="B22" s="16" t="s">
        <v>63</v>
      </c>
      <c r="C22" s="34">
        <v>0</v>
      </c>
      <c r="D22" s="34">
        <v>0</v>
      </c>
      <c r="E22" s="21"/>
      <c r="F22" s="16" t="s">
        <v>64</v>
      </c>
      <c r="G22" s="34">
        <v>8121754</v>
      </c>
      <c r="H22" s="34">
        <v>8121754</v>
      </c>
    </row>
    <row r="23" spans="1:8" ht="34.200000000000003" x14ac:dyDescent="0.25">
      <c r="A23" s="21">
        <v>2</v>
      </c>
      <c r="B23" s="15" t="s">
        <v>65</v>
      </c>
      <c r="C23" s="34">
        <v>0</v>
      </c>
      <c r="D23" s="34">
        <v>0</v>
      </c>
      <c r="E23" s="21"/>
      <c r="F23" s="16" t="s">
        <v>66</v>
      </c>
      <c r="G23" s="34">
        <v>2037817.96</v>
      </c>
      <c r="H23" s="34">
        <v>2037817.96</v>
      </c>
    </row>
    <row r="24" spans="1:8" x14ac:dyDescent="0.25">
      <c r="A24" s="21">
        <v>3</v>
      </c>
      <c r="B24" s="16" t="s">
        <v>67</v>
      </c>
      <c r="C24" s="34">
        <v>0</v>
      </c>
      <c r="D24" s="34">
        <v>0</v>
      </c>
      <c r="E24" s="21">
        <v>3</v>
      </c>
      <c r="F24" s="16" t="s">
        <v>68</v>
      </c>
      <c r="G24" s="34">
        <v>0</v>
      </c>
      <c r="H24" s="34">
        <v>0</v>
      </c>
    </row>
    <row r="25" spans="1:8" x14ac:dyDescent="0.25">
      <c r="A25" s="20" t="s">
        <v>34</v>
      </c>
      <c r="B25" s="17" t="s">
        <v>69</v>
      </c>
      <c r="C25" s="33">
        <v>0</v>
      </c>
      <c r="D25" s="33">
        <v>0</v>
      </c>
      <c r="E25" s="21"/>
      <c r="F25" s="16" t="s">
        <v>70</v>
      </c>
      <c r="G25" s="34">
        <v>0</v>
      </c>
      <c r="H25" s="34">
        <v>0</v>
      </c>
    </row>
    <row r="26" spans="1:8" x14ac:dyDescent="0.25">
      <c r="A26" s="21">
        <v>1</v>
      </c>
      <c r="B26" s="16" t="s">
        <v>71</v>
      </c>
      <c r="C26" s="34">
        <v>0</v>
      </c>
      <c r="D26" s="34">
        <v>0</v>
      </c>
      <c r="E26" s="21"/>
      <c r="F26" s="16" t="s">
        <v>72</v>
      </c>
      <c r="G26" s="34">
        <v>0</v>
      </c>
      <c r="H26" s="34">
        <v>0</v>
      </c>
    </row>
    <row r="27" spans="1:8" x14ac:dyDescent="0.25">
      <c r="A27" s="21">
        <v>2</v>
      </c>
      <c r="B27" s="16" t="s">
        <v>73</v>
      </c>
      <c r="C27" s="34">
        <v>0</v>
      </c>
      <c r="D27" s="34">
        <v>0</v>
      </c>
      <c r="E27" s="20" t="s">
        <v>24</v>
      </c>
      <c r="F27" s="17" t="s">
        <v>74</v>
      </c>
      <c r="G27" s="33">
        <v>25470.43</v>
      </c>
      <c r="H27" s="33">
        <v>25470.43</v>
      </c>
    </row>
    <row r="28" spans="1:8" ht="22.8" x14ac:dyDescent="0.25">
      <c r="A28" s="21">
        <v>3</v>
      </c>
      <c r="B28" s="15" t="s">
        <v>75</v>
      </c>
      <c r="C28" s="34">
        <v>0</v>
      </c>
      <c r="D28" s="34">
        <v>0</v>
      </c>
      <c r="E28" s="21">
        <v>1</v>
      </c>
      <c r="F28" s="16" t="s">
        <v>76</v>
      </c>
      <c r="G28" s="34">
        <v>0</v>
      </c>
      <c r="H28" s="34">
        <v>0</v>
      </c>
    </row>
    <row r="29" spans="1:8" ht="34.200000000000003" x14ac:dyDescent="0.25">
      <c r="A29" s="21" t="s">
        <v>38</v>
      </c>
      <c r="B29" s="16" t="s">
        <v>77</v>
      </c>
      <c r="C29" s="34">
        <v>0</v>
      </c>
      <c r="D29" s="34">
        <v>0</v>
      </c>
      <c r="E29" s="21">
        <v>2</v>
      </c>
      <c r="F29" s="15" t="s">
        <v>78</v>
      </c>
      <c r="G29" s="34">
        <v>0</v>
      </c>
      <c r="H29" s="34">
        <v>0</v>
      </c>
    </row>
    <row r="30" spans="1:8" x14ac:dyDescent="0.25">
      <c r="A30" s="21"/>
      <c r="B30" s="16" t="s">
        <v>79</v>
      </c>
      <c r="C30" s="34">
        <v>0</v>
      </c>
      <c r="D30" s="34">
        <v>0</v>
      </c>
      <c r="E30" s="21">
        <v>3</v>
      </c>
      <c r="F30" s="16" t="s">
        <v>80</v>
      </c>
      <c r="G30" s="34">
        <v>25470.43</v>
      </c>
      <c r="H30" s="34">
        <v>25470.43</v>
      </c>
    </row>
    <row r="31" spans="1:8" x14ac:dyDescent="0.25">
      <c r="A31" s="21"/>
      <c r="B31" s="16" t="s">
        <v>81</v>
      </c>
      <c r="C31" s="34">
        <v>0</v>
      </c>
      <c r="D31" s="34">
        <v>0</v>
      </c>
      <c r="E31" s="21" t="s">
        <v>38</v>
      </c>
      <c r="F31" s="16" t="s">
        <v>82</v>
      </c>
      <c r="G31" s="34">
        <v>0</v>
      </c>
      <c r="H31" s="34">
        <v>0</v>
      </c>
    </row>
    <row r="32" spans="1:8" ht="22.8" x14ac:dyDescent="0.25">
      <c r="A32" s="21"/>
      <c r="B32" s="16" t="s">
        <v>83</v>
      </c>
      <c r="C32" s="34">
        <v>0</v>
      </c>
      <c r="D32" s="34">
        <v>0</v>
      </c>
      <c r="E32" s="21" t="s">
        <v>41</v>
      </c>
      <c r="F32" s="15" t="s">
        <v>84</v>
      </c>
      <c r="G32" s="34">
        <v>0</v>
      </c>
      <c r="H32" s="34">
        <v>0</v>
      </c>
    </row>
    <row r="33" spans="1:8" ht="22.8" x14ac:dyDescent="0.25">
      <c r="A33" s="21"/>
      <c r="B33" s="15" t="s">
        <v>85</v>
      </c>
      <c r="C33" s="34">
        <v>0</v>
      </c>
      <c r="D33" s="34">
        <v>0</v>
      </c>
      <c r="E33" s="21" t="s">
        <v>45</v>
      </c>
      <c r="F33" s="16" t="s">
        <v>86</v>
      </c>
      <c r="G33" s="34">
        <v>0</v>
      </c>
      <c r="H33" s="34">
        <v>0</v>
      </c>
    </row>
    <row r="34" spans="1:8" ht="34.200000000000003" x14ac:dyDescent="0.25">
      <c r="A34" s="21" t="s">
        <v>41</v>
      </c>
      <c r="B34" s="15" t="s">
        <v>87</v>
      </c>
      <c r="C34" s="34">
        <v>0</v>
      </c>
      <c r="D34" s="34">
        <v>0</v>
      </c>
      <c r="E34" s="21" t="s">
        <v>49</v>
      </c>
      <c r="F34" s="16" t="s">
        <v>88</v>
      </c>
      <c r="G34" s="34">
        <v>0</v>
      </c>
      <c r="H34" s="34">
        <v>0</v>
      </c>
    </row>
    <row r="35" spans="1:8" x14ac:dyDescent="0.25">
      <c r="A35" s="21"/>
      <c r="B35" s="16" t="s">
        <v>79</v>
      </c>
      <c r="C35" s="34">
        <v>0</v>
      </c>
      <c r="D35" s="34">
        <v>0</v>
      </c>
      <c r="E35" s="21" t="s">
        <v>53</v>
      </c>
      <c r="F35" s="16" t="s">
        <v>89</v>
      </c>
      <c r="G35" s="34">
        <v>25470.43</v>
      </c>
      <c r="H35" s="34">
        <v>25470.43</v>
      </c>
    </row>
    <row r="36" spans="1:8" ht="24" x14ac:dyDescent="0.25">
      <c r="A36" s="21"/>
      <c r="B36" s="16" t="s">
        <v>81</v>
      </c>
      <c r="C36" s="34">
        <v>0</v>
      </c>
      <c r="D36" s="34">
        <v>0</v>
      </c>
      <c r="E36" s="20" t="s">
        <v>29</v>
      </c>
      <c r="F36" s="14" t="s">
        <v>90</v>
      </c>
      <c r="G36" s="33">
        <v>12437123.17</v>
      </c>
      <c r="H36" s="33">
        <v>12437123.17</v>
      </c>
    </row>
    <row r="37" spans="1:8" ht="22.8" x14ac:dyDescent="0.25">
      <c r="A37" s="21"/>
      <c r="B37" s="16" t="s">
        <v>83</v>
      </c>
      <c r="C37" s="34">
        <v>0</v>
      </c>
      <c r="D37" s="34">
        <v>0</v>
      </c>
      <c r="E37" s="21">
        <v>1</v>
      </c>
      <c r="F37" s="15" t="s">
        <v>91</v>
      </c>
      <c r="G37" s="34">
        <v>0</v>
      </c>
      <c r="H37" s="34">
        <v>0</v>
      </c>
    </row>
    <row r="38" spans="1:8" ht="22.8" x14ac:dyDescent="0.25">
      <c r="A38" s="21"/>
      <c r="B38" s="15" t="s">
        <v>85</v>
      </c>
      <c r="C38" s="34">
        <v>0</v>
      </c>
      <c r="D38" s="34">
        <v>0</v>
      </c>
      <c r="E38" s="21" t="s">
        <v>38</v>
      </c>
      <c r="F38" s="15" t="s">
        <v>92</v>
      </c>
      <c r="G38" s="34">
        <v>0</v>
      </c>
      <c r="H38" s="34">
        <v>0</v>
      </c>
    </row>
    <row r="39" spans="1:8" x14ac:dyDescent="0.25">
      <c r="A39" s="21" t="s">
        <v>45</v>
      </c>
      <c r="B39" s="16" t="s">
        <v>93</v>
      </c>
      <c r="C39" s="34">
        <v>0</v>
      </c>
      <c r="D39" s="34">
        <v>0</v>
      </c>
      <c r="E39" s="21"/>
      <c r="F39" s="16" t="s">
        <v>94</v>
      </c>
      <c r="G39" s="34">
        <v>0</v>
      </c>
      <c r="H39" s="34">
        <v>0</v>
      </c>
    </row>
    <row r="40" spans="1:8" x14ac:dyDescent="0.25">
      <c r="A40" s="21"/>
      <c r="B40" s="16" t="s">
        <v>79</v>
      </c>
      <c r="C40" s="34">
        <v>0</v>
      </c>
      <c r="D40" s="34">
        <v>0</v>
      </c>
      <c r="E40" s="21"/>
      <c r="F40" s="16" t="s">
        <v>95</v>
      </c>
      <c r="G40" s="34">
        <v>0</v>
      </c>
      <c r="H40" s="34">
        <v>0</v>
      </c>
    </row>
    <row r="41" spans="1:8" x14ac:dyDescent="0.25">
      <c r="A41" s="21"/>
      <c r="B41" s="16" t="s">
        <v>81</v>
      </c>
      <c r="C41" s="34">
        <v>0</v>
      </c>
      <c r="D41" s="34">
        <v>0</v>
      </c>
      <c r="E41" s="21" t="s">
        <v>41</v>
      </c>
      <c r="F41" s="16" t="s">
        <v>89</v>
      </c>
      <c r="G41" s="34">
        <v>0</v>
      </c>
      <c r="H41" s="34">
        <v>0</v>
      </c>
    </row>
    <row r="42" spans="1:8" ht="45.6" x14ac:dyDescent="0.25">
      <c r="A42" s="21"/>
      <c r="B42" s="16" t="s">
        <v>83</v>
      </c>
      <c r="C42" s="34">
        <v>0</v>
      </c>
      <c r="D42" s="34">
        <v>0</v>
      </c>
      <c r="E42" s="21">
        <v>2</v>
      </c>
      <c r="F42" s="15" t="s">
        <v>96</v>
      </c>
      <c r="G42" s="34">
        <v>0</v>
      </c>
      <c r="H42" s="34">
        <v>0</v>
      </c>
    </row>
    <row r="43" spans="1:8" ht="22.8" x14ac:dyDescent="0.25">
      <c r="A43" s="21"/>
      <c r="B43" s="15" t="s">
        <v>97</v>
      </c>
      <c r="C43" s="34">
        <v>0</v>
      </c>
      <c r="D43" s="34">
        <v>0</v>
      </c>
      <c r="E43" s="21" t="s">
        <v>38</v>
      </c>
      <c r="F43" s="15" t="s">
        <v>98</v>
      </c>
      <c r="G43" s="34">
        <v>0</v>
      </c>
      <c r="H43" s="34">
        <v>0</v>
      </c>
    </row>
    <row r="44" spans="1:8" x14ac:dyDescent="0.25">
      <c r="A44" s="21">
        <v>4</v>
      </c>
      <c r="B44" s="16" t="s">
        <v>99</v>
      </c>
      <c r="C44" s="34">
        <v>0</v>
      </c>
      <c r="D44" s="34">
        <v>0</v>
      </c>
      <c r="E44" s="21"/>
      <c r="F44" s="16" t="s">
        <v>94</v>
      </c>
      <c r="G44" s="34">
        <v>0</v>
      </c>
      <c r="H44" s="34">
        <v>0</v>
      </c>
    </row>
    <row r="45" spans="1:8" ht="24" x14ac:dyDescent="0.25">
      <c r="A45" s="20" t="s">
        <v>43</v>
      </c>
      <c r="B45" s="14" t="s">
        <v>100</v>
      </c>
      <c r="C45" s="33">
        <v>0</v>
      </c>
      <c r="D45" s="33">
        <v>0</v>
      </c>
      <c r="E45" s="21"/>
      <c r="F45" s="16" t="s">
        <v>95</v>
      </c>
      <c r="G45" s="34">
        <v>0</v>
      </c>
      <c r="H45" s="34">
        <v>0</v>
      </c>
    </row>
    <row r="46" spans="1:8" ht="22.8" x14ac:dyDescent="0.25">
      <c r="A46" s="21">
        <v>1</v>
      </c>
      <c r="B46" s="15" t="s">
        <v>101</v>
      </c>
      <c r="C46" s="34">
        <v>0</v>
      </c>
      <c r="D46" s="34">
        <v>0</v>
      </c>
      <c r="E46" s="21" t="s">
        <v>41</v>
      </c>
      <c r="F46" s="16" t="s">
        <v>89</v>
      </c>
      <c r="G46" s="34">
        <v>0</v>
      </c>
      <c r="H46" s="34">
        <v>0</v>
      </c>
    </row>
    <row r="47" spans="1:8" ht="23.4" thickBot="1" x14ac:dyDescent="0.3">
      <c r="A47" s="21">
        <v>2</v>
      </c>
      <c r="B47" s="15" t="s">
        <v>102</v>
      </c>
      <c r="C47" s="34">
        <v>0</v>
      </c>
      <c r="D47" s="34">
        <v>0</v>
      </c>
      <c r="E47" s="21">
        <v>3</v>
      </c>
      <c r="F47" s="15" t="s">
        <v>103</v>
      </c>
      <c r="G47" s="34">
        <v>5938740.9400000004</v>
      </c>
      <c r="H47" s="34">
        <v>5938740.9400000004</v>
      </c>
    </row>
    <row r="48" spans="1:8" ht="13.8" thickBot="1" x14ac:dyDescent="0.3">
      <c r="A48" s="23" t="s">
        <v>55</v>
      </c>
      <c r="B48" s="24" t="s">
        <v>104</v>
      </c>
      <c r="C48" s="32">
        <v>72773075</v>
      </c>
      <c r="D48" s="32">
        <v>72773075</v>
      </c>
      <c r="E48" s="21" t="s">
        <v>38</v>
      </c>
      <c r="F48" s="16" t="s">
        <v>82</v>
      </c>
      <c r="G48" s="34">
        <v>0</v>
      </c>
      <c r="H48" s="34">
        <v>0</v>
      </c>
    </row>
    <row r="49" spans="1:8" ht="22.8" x14ac:dyDescent="0.25">
      <c r="A49" s="20" t="s">
        <v>20</v>
      </c>
      <c r="B49" s="17" t="s">
        <v>105</v>
      </c>
      <c r="C49" s="33">
        <v>6991216.6500000004</v>
      </c>
      <c r="D49" s="33">
        <v>6991216.6500000004</v>
      </c>
      <c r="E49" s="21" t="s">
        <v>41</v>
      </c>
      <c r="F49" s="15" t="s">
        <v>84</v>
      </c>
      <c r="G49" s="34">
        <v>0</v>
      </c>
      <c r="H49" s="34">
        <v>0</v>
      </c>
    </row>
    <row r="50" spans="1:8" x14ac:dyDescent="0.25">
      <c r="A50" s="21">
        <v>1</v>
      </c>
      <c r="B50" s="16" t="s">
        <v>106</v>
      </c>
      <c r="C50" s="34">
        <v>0</v>
      </c>
      <c r="D50" s="34">
        <v>0</v>
      </c>
      <c r="E50" s="21" t="s">
        <v>45</v>
      </c>
      <c r="F50" s="16" t="s">
        <v>86</v>
      </c>
      <c r="G50" s="34">
        <v>0</v>
      </c>
      <c r="H50" s="34">
        <v>0</v>
      </c>
    </row>
    <row r="51" spans="1:8" ht="22.8" x14ac:dyDescent="0.25">
      <c r="A51" s="21">
        <v>2</v>
      </c>
      <c r="B51" s="16" t="s">
        <v>107</v>
      </c>
      <c r="C51" s="34">
        <v>6991216.6500000004</v>
      </c>
      <c r="D51" s="34">
        <v>6991216.6500000004</v>
      </c>
      <c r="E51" s="21" t="s">
        <v>49</v>
      </c>
      <c r="F51" s="15" t="s">
        <v>98</v>
      </c>
      <c r="G51" s="34">
        <v>1322812.25</v>
      </c>
      <c r="H51" s="34">
        <v>1322812.25</v>
      </c>
    </row>
    <row r="52" spans="1:8" x14ac:dyDescent="0.25">
      <c r="A52" s="21">
        <v>3</v>
      </c>
      <c r="B52" s="16" t="s">
        <v>108</v>
      </c>
      <c r="C52" s="34">
        <v>0</v>
      </c>
      <c r="D52" s="34">
        <v>0</v>
      </c>
      <c r="E52" s="21"/>
      <c r="F52" s="16" t="s">
        <v>94</v>
      </c>
      <c r="G52" s="34">
        <v>1322812.25</v>
      </c>
      <c r="H52" s="34">
        <v>1322812.25</v>
      </c>
    </row>
    <row r="53" spans="1:8" x14ac:dyDescent="0.25">
      <c r="A53" s="21">
        <v>4</v>
      </c>
      <c r="B53" s="16" t="s">
        <v>109</v>
      </c>
      <c r="C53" s="34">
        <v>0</v>
      </c>
      <c r="D53" s="34">
        <v>0</v>
      </c>
      <c r="E53" s="21"/>
      <c r="F53" s="16" t="s">
        <v>95</v>
      </c>
      <c r="G53" s="34">
        <v>0</v>
      </c>
      <c r="H53" s="34">
        <v>0</v>
      </c>
    </row>
    <row r="54" spans="1:8" ht="22.8" x14ac:dyDescent="0.25">
      <c r="A54" s="21">
        <v>5</v>
      </c>
      <c r="B54" s="16" t="s">
        <v>110</v>
      </c>
      <c r="C54" s="34">
        <v>0</v>
      </c>
      <c r="D54" s="34">
        <v>0</v>
      </c>
      <c r="E54" s="21" t="s">
        <v>53</v>
      </c>
      <c r="F54" s="15" t="s">
        <v>111</v>
      </c>
      <c r="G54" s="34">
        <v>0</v>
      </c>
      <c r="H54" s="34">
        <v>0</v>
      </c>
    </row>
    <row r="55" spans="1:8" x14ac:dyDescent="0.25">
      <c r="A55" s="20" t="s">
        <v>24</v>
      </c>
      <c r="B55" s="17" t="s">
        <v>112</v>
      </c>
      <c r="C55" s="33">
        <v>19767574.5</v>
      </c>
      <c r="D55" s="33">
        <v>19767574.5</v>
      </c>
      <c r="E55" s="21" t="s">
        <v>113</v>
      </c>
      <c r="F55" s="16" t="s">
        <v>88</v>
      </c>
      <c r="G55" s="34">
        <v>0</v>
      </c>
      <c r="H55" s="34">
        <v>0</v>
      </c>
    </row>
    <row r="56" spans="1:8" ht="45.6" x14ac:dyDescent="0.25">
      <c r="A56" s="21">
        <v>1</v>
      </c>
      <c r="B56" s="15" t="s">
        <v>114</v>
      </c>
      <c r="C56" s="34">
        <v>0</v>
      </c>
      <c r="D56" s="34">
        <v>0</v>
      </c>
      <c r="E56" s="21" t="s">
        <v>115</v>
      </c>
      <c r="F56" s="15" t="s">
        <v>116</v>
      </c>
      <c r="G56" s="34">
        <v>4552347.8499999996</v>
      </c>
      <c r="H56" s="34">
        <v>4552347.8499999996</v>
      </c>
    </row>
    <row r="57" spans="1:8" ht="22.8" x14ac:dyDescent="0.25">
      <c r="A57" s="21" t="s">
        <v>38</v>
      </c>
      <c r="B57" s="15" t="s">
        <v>117</v>
      </c>
      <c r="C57" s="34">
        <v>0</v>
      </c>
      <c r="D57" s="34">
        <v>0</v>
      </c>
      <c r="E57" s="21" t="s">
        <v>118</v>
      </c>
      <c r="F57" s="16" t="s">
        <v>119</v>
      </c>
      <c r="G57" s="34">
        <v>1783.94</v>
      </c>
      <c r="H57" s="34">
        <v>1783.94</v>
      </c>
    </row>
    <row r="58" spans="1:8" x14ac:dyDescent="0.25">
      <c r="A58" s="21"/>
      <c r="B58" s="16" t="s">
        <v>94</v>
      </c>
      <c r="C58" s="34">
        <v>0</v>
      </c>
      <c r="D58" s="34">
        <v>0</v>
      </c>
      <c r="E58" s="21" t="s">
        <v>120</v>
      </c>
      <c r="F58" s="16" t="s">
        <v>89</v>
      </c>
      <c r="G58" s="34">
        <v>61796.9</v>
      </c>
      <c r="H58" s="34">
        <v>61796.9</v>
      </c>
    </row>
    <row r="59" spans="1:8" x14ac:dyDescent="0.25">
      <c r="A59" s="21"/>
      <c r="B59" s="16" t="s">
        <v>95</v>
      </c>
      <c r="C59" s="34">
        <v>0</v>
      </c>
      <c r="D59" s="34">
        <v>0</v>
      </c>
      <c r="E59" s="21">
        <v>4</v>
      </c>
      <c r="F59" s="16" t="s">
        <v>121</v>
      </c>
      <c r="G59" s="34">
        <v>6498382.2300000004</v>
      </c>
      <c r="H59" s="34">
        <v>6498382.2300000004</v>
      </c>
    </row>
    <row r="60" spans="1:8" x14ac:dyDescent="0.25">
      <c r="A60" s="21" t="s">
        <v>41</v>
      </c>
      <c r="B60" s="16" t="s">
        <v>89</v>
      </c>
      <c r="C60" s="34">
        <v>0</v>
      </c>
      <c r="D60" s="34">
        <v>0</v>
      </c>
      <c r="E60" s="20" t="s">
        <v>34</v>
      </c>
      <c r="F60" s="17" t="s">
        <v>122</v>
      </c>
      <c r="G60" s="33">
        <v>8183459.8499999996</v>
      </c>
      <c r="H60" s="33">
        <v>8183459.8499999996</v>
      </c>
    </row>
    <row r="61" spans="1:8" ht="45.6" x14ac:dyDescent="0.25">
      <c r="A61" s="21">
        <v>2</v>
      </c>
      <c r="B61" s="15" t="s">
        <v>123</v>
      </c>
      <c r="C61" s="34">
        <v>0</v>
      </c>
      <c r="D61" s="34">
        <v>0</v>
      </c>
      <c r="E61" s="21">
        <v>1</v>
      </c>
      <c r="F61" s="16" t="s">
        <v>124</v>
      </c>
      <c r="G61" s="34">
        <v>0</v>
      </c>
      <c r="H61" s="34">
        <v>0</v>
      </c>
    </row>
    <row r="62" spans="1:8" ht="22.8" x14ac:dyDescent="0.25">
      <c r="A62" s="21" t="s">
        <v>38</v>
      </c>
      <c r="B62" s="15" t="s">
        <v>117</v>
      </c>
      <c r="C62" s="34">
        <v>0</v>
      </c>
      <c r="D62" s="34">
        <v>0</v>
      </c>
      <c r="E62" s="21">
        <v>2</v>
      </c>
      <c r="F62" s="15" t="s">
        <v>102</v>
      </c>
      <c r="G62" s="34">
        <v>8183459.8499999996</v>
      </c>
      <c r="H62" s="34">
        <v>8183459.8499999996</v>
      </c>
    </row>
    <row r="63" spans="1:8" x14ac:dyDescent="0.25">
      <c r="A63" s="21"/>
      <c r="B63" s="16" t="s">
        <v>94</v>
      </c>
      <c r="C63" s="34">
        <v>0</v>
      </c>
      <c r="D63" s="34">
        <v>0</v>
      </c>
      <c r="E63" s="21"/>
      <c r="F63" s="16" t="s">
        <v>125</v>
      </c>
      <c r="G63" s="34">
        <v>3425391.86</v>
      </c>
      <c r="H63" s="34">
        <v>3425391.86</v>
      </c>
    </row>
    <row r="64" spans="1:8" x14ac:dyDescent="0.25">
      <c r="A64" s="21"/>
      <c r="B64" s="16" t="s">
        <v>95</v>
      </c>
      <c r="C64" s="34">
        <v>0</v>
      </c>
      <c r="D64" s="34">
        <v>0</v>
      </c>
      <c r="E64" s="21"/>
      <c r="F64" s="16" t="s">
        <v>126</v>
      </c>
      <c r="G64" s="34">
        <v>4758067.99</v>
      </c>
      <c r="H64" s="34">
        <v>4758067.99</v>
      </c>
    </row>
    <row r="65" spans="1:8" x14ac:dyDescent="0.25">
      <c r="A65" s="21" t="s">
        <v>41</v>
      </c>
      <c r="B65" s="16" t="s">
        <v>89</v>
      </c>
      <c r="C65" s="34">
        <v>0</v>
      </c>
      <c r="D65" s="34">
        <v>0</v>
      </c>
      <c r="E65" s="21"/>
      <c r="F65" s="16"/>
      <c r="G65" s="34"/>
      <c r="H65" s="34"/>
    </row>
    <row r="66" spans="1:8" ht="22.8" x14ac:dyDescent="0.25">
      <c r="A66" s="21">
        <v>3</v>
      </c>
      <c r="B66" s="15" t="s">
        <v>127</v>
      </c>
      <c r="C66" s="34">
        <v>19767574.5</v>
      </c>
      <c r="D66" s="34">
        <v>19767574.5</v>
      </c>
      <c r="E66" s="21"/>
      <c r="F66" s="16"/>
      <c r="G66" s="34"/>
      <c r="H66" s="34"/>
    </row>
    <row r="67" spans="1:8" ht="22.8" x14ac:dyDescent="0.25">
      <c r="A67" s="21" t="s">
        <v>38</v>
      </c>
      <c r="B67" s="15" t="s">
        <v>117</v>
      </c>
      <c r="C67" s="34">
        <v>19284153.670000002</v>
      </c>
      <c r="D67" s="34">
        <v>19284153.670000002</v>
      </c>
      <c r="E67" s="21"/>
      <c r="F67" s="16"/>
      <c r="G67" s="34"/>
      <c r="H67" s="34"/>
    </row>
    <row r="68" spans="1:8" x14ac:dyDescent="0.25">
      <c r="A68" s="21"/>
      <c r="B68" s="16" t="s">
        <v>94</v>
      </c>
      <c r="C68" s="34">
        <v>19284153.670000002</v>
      </c>
      <c r="D68" s="34">
        <v>19284153.670000002</v>
      </c>
      <c r="E68" s="21"/>
      <c r="F68" s="16"/>
      <c r="G68" s="34"/>
      <c r="H68" s="34"/>
    </row>
    <row r="69" spans="1:8" x14ac:dyDescent="0.25">
      <c r="A69" s="21"/>
      <c r="B69" s="16" t="s">
        <v>95</v>
      </c>
      <c r="C69" s="34">
        <v>0</v>
      </c>
      <c r="D69" s="34">
        <v>0</v>
      </c>
      <c r="E69" s="21"/>
      <c r="F69" s="16"/>
      <c r="G69" s="34"/>
      <c r="H69" s="34"/>
    </row>
    <row r="70" spans="1:8" ht="45.6" x14ac:dyDescent="0.25">
      <c r="A70" s="21" t="s">
        <v>41</v>
      </c>
      <c r="B70" s="15" t="s">
        <v>128</v>
      </c>
      <c r="C70" s="34">
        <v>295188.05</v>
      </c>
      <c r="D70" s="34">
        <v>295188.05</v>
      </c>
      <c r="E70" s="21"/>
      <c r="F70" s="16"/>
      <c r="G70" s="34"/>
      <c r="H70" s="34"/>
    </row>
    <row r="71" spans="1:8" x14ac:dyDescent="0.25">
      <c r="A71" s="21" t="s">
        <v>45</v>
      </c>
      <c r="B71" s="16" t="s">
        <v>89</v>
      </c>
      <c r="C71" s="34">
        <v>188232.78</v>
      </c>
      <c r="D71" s="34">
        <v>188232.78</v>
      </c>
      <c r="E71" s="21"/>
      <c r="F71" s="16"/>
      <c r="G71" s="34"/>
      <c r="H71" s="34"/>
    </row>
    <row r="72" spans="1:8" x14ac:dyDescent="0.25">
      <c r="A72" s="21" t="s">
        <v>49</v>
      </c>
      <c r="B72" s="16" t="s">
        <v>129</v>
      </c>
      <c r="C72" s="34">
        <v>0</v>
      </c>
      <c r="D72" s="34">
        <v>0</v>
      </c>
      <c r="E72" s="21"/>
      <c r="F72" s="16"/>
      <c r="G72" s="34"/>
      <c r="H72" s="34"/>
    </row>
    <row r="73" spans="1:8" x14ac:dyDescent="0.25">
      <c r="A73" s="20" t="s">
        <v>29</v>
      </c>
      <c r="B73" s="17" t="s">
        <v>130</v>
      </c>
      <c r="C73" s="33">
        <v>45792165.57</v>
      </c>
      <c r="D73" s="33">
        <v>45792165.57</v>
      </c>
      <c r="E73" s="21"/>
      <c r="F73" s="16"/>
      <c r="G73" s="34"/>
      <c r="H73" s="34"/>
    </row>
    <row r="74" spans="1:8" ht="22.8" x14ac:dyDescent="0.25">
      <c r="A74" s="21">
        <v>1</v>
      </c>
      <c r="B74" s="15" t="s">
        <v>131</v>
      </c>
      <c r="C74" s="34">
        <v>45792165.57</v>
      </c>
      <c r="D74" s="34">
        <v>45792165.57</v>
      </c>
      <c r="E74" s="21"/>
      <c r="F74" s="16"/>
      <c r="G74" s="34"/>
      <c r="H74" s="34"/>
    </row>
    <row r="75" spans="1:8" x14ac:dyDescent="0.25">
      <c r="A75" s="21" t="s">
        <v>38</v>
      </c>
      <c r="B75" s="16" t="s">
        <v>77</v>
      </c>
      <c r="C75" s="34">
        <v>0</v>
      </c>
      <c r="D75" s="34">
        <v>0</v>
      </c>
      <c r="E75" s="21"/>
      <c r="F75" s="16"/>
      <c r="G75" s="34"/>
      <c r="H75" s="34"/>
    </row>
    <row r="76" spans="1:8" x14ac:dyDescent="0.25">
      <c r="A76" s="21"/>
      <c r="B76" s="16" t="s">
        <v>79</v>
      </c>
      <c r="C76" s="34">
        <v>0</v>
      </c>
      <c r="D76" s="34">
        <v>0</v>
      </c>
      <c r="E76" s="21"/>
      <c r="F76" s="16"/>
      <c r="G76" s="34"/>
      <c r="H76" s="34"/>
    </row>
    <row r="77" spans="1:8" x14ac:dyDescent="0.25">
      <c r="A77" s="21"/>
      <c r="B77" s="16" t="s">
        <v>81</v>
      </c>
      <c r="C77" s="34">
        <v>0</v>
      </c>
      <c r="D77" s="34">
        <v>0</v>
      </c>
      <c r="E77" s="21"/>
      <c r="F77" s="16"/>
      <c r="G77" s="34"/>
      <c r="H77" s="34"/>
    </row>
    <row r="78" spans="1:8" x14ac:dyDescent="0.25">
      <c r="A78" s="21"/>
      <c r="B78" s="16" t="s">
        <v>132</v>
      </c>
      <c r="C78" s="34">
        <v>0</v>
      </c>
      <c r="D78" s="34">
        <v>0</v>
      </c>
      <c r="E78" s="21"/>
      <c r="F78" s="16"/>
      <c r="G78" s="34"/>
      <c r="H78" s="34"/>
    </row>
    <row r="79" spans="1:8" ht="22.8" x14ac:dyDescent="0.25">
      <c r="A79" s="21"/>
      <c r="B79" s="15" t="s">
        <v>133</v>
      </c>
      <c r="C79" s="34">
        <v>0</v>
      </c>
      <c r="D79" s="34">
        <v>0</v>
      </c>
      <c r="E79" s="21"/>
      <c r="F79" s="16"/>
      <c r="G79" s="34"/>
      <c r="H79" s="34"/>
    </row>
    <row r="80" spans="1:8" x14ac:dyDescent="0.25">
      <c r="A80" s="21" t="s">
        <v>41</v>
      </c>
      <c r="B80" s="16" t="s">
        <v>93</v>
      </c>
      <c r="C80" s="34">
        <v>0</v>
      </c>
      <c r="D80" s="34">
        <v>0</v>
      </c>
      <c r="E80" s="21"/>
      <c r="F80" s="16"/>
      <c r="G80" s="34"/>
      <c r="H80" s="34"/>
    </row>
    <row r="81" spans="1:10" x14ac:dyDescent="0.25">
      <c r="A81" s="21"/>
      <c r="B81" s="16" t="s">
        <v>79</v>
      </c>
      <c r="C81" s="34">
        <v>0</v>
      </c>
      <c r="D81" s="34">
        <v>0</v>
      </c>
      <c r="E81" s="21"/>
      <c r="F81" s="16"/>
      <c r="G81" s="34"/>
      <c r="H81" s="34"/>
    </row>
    <row r="82" spans="1:10" x14ac:dyDescent="0.25">
      <c r="A82" s="21"/>
      <c r="B82" s="16" t="s">
        <v>81</v>
      </c>
      <c r="C82" s="34">
        <v>0</v>
      </c>
      <c r="D82" s="34">
        <v>0</v>
      </c>
      <c r="E82" s="21"/>
      <c r="F82" s="16"/>
      <c r="G82" s="34"/>
      <c r="H82" s="34"/>
    </row>
    <row r="83" spans="1:10" x14ac:dyDescent="0.25">
      <c r="A83" s="21"/>
      <c r="B83" s="16" t="s">
        <v>132</v>
      </c>
      <c r="C83" s="34">
        <v>0</v>
      </c>
      <c r="D83" s="34">
        <v>0</v>
      </c>
      <c r="E83" s="21"/>
      <c r="F83" s="16"/>
      <c r="G83" s="34"/>
      <c r="H83" s="34"/>
    </row>
    <row r="84" spans="1:10" ht="22.8" x14ac:dyDescent="0.25">
      <c r="A84" s="21"/>
      <c r="B84" s="15" t="s">
        <v>133</v>
      </c>
      <c r="C84" s="34">
        <v>0</v>
      </c>
      <c r="D84" s="34">
        <v>0</v>
      </c>
      <c r="E84" s="21"/>
      <c r="F84" s="16"/>
      <c r="G84" s="34"/>
      <c r="H84" s="34"/>
    </row>
    <row r="85" spans="1:10" ht="22.8" x14ac:dyDescent="0.25">
      <c r="A85" s="21" t="s">
        <v>45</v>
      </c>
      <c r="B85" s="15" t="s">
        <v>134</v>
      </c>
      <c r="C85" s="34">
        <v>45792165.57</v>
      </c>
      <c r="D85" s="34">
        <v>45792165.57</v>
      </c>
      <c r="E85" s="21"/>
      <c r="F85" s="16"/>
      <c r="G85" s="34"/>
      <c r="H85" s="34"/>
    </row>
    <row r="86" spans="1:10" ht="22.8" x14ac:dyDescent="0.25">
      <c r="A86" s="21"/>
      <c r="B86" s="15" t="s">
        <v>135</v>
      </c>
      <c r="C86" s="34">
        <v>45792165.57</v>
      </c>
      <c r="D86" s="34">
        <v>45792165.57</v>
      </c>
      <c r="E86" s="21"/>
      <c r="F86" s="16"/>
      <c r="G86" s="34"/>
      <c r="H86" s="34"/>
    </row>
    <row r="87" spans="1:10" x14ac:dyDescent="0.25">
      <c r="A87" s="21"/>
      <c r="B87" s="16" t="s">
        <v>136</v>
      </c>
      <c r="C87" s="34">
        <v>0</v>
      </c>
      <c r="D87" s="34">
        <v>0</v>
      </c>
      <c r="E87" s="21"/>
      <c r="F87" s="16"/>
      <c r="G87" s="34"/>
      <c r="H87" s="34"/>
    </row>
    <row r="88" spans="1:10" x14ac:dyDescent="0.25">
      <c r="A88" s="21"/>
      <c r="B88" s="16" t="s">
        <v>137</v>
      </c>
      <c r="C88" s="34">
        <v>0</v>
      </c>
      <c r="D88" s="34">
        <v>0</v>
      </c>
      <c r="E88" s="21"/>
      <c r="F88" s="16"/>
      <c r="G88" s="34"/>
      <c r="H88" s="34"/>
    </row>
    <row r="89" spans="1:10" ht="22.8" x14ac:dyDescent="0.25">
      <c r="A89" s="21">
        <v>2</v>
      </c>
      <c r="B89" s="15" t="s">
        <v>138</v>
      </c>
      <c r="C89" s="34">
        <v>0</v>
      </c>
      <c r="D89" s="34">
        <v>0</v>
      </c>
      <c r="E89" s="21"/>
      <c r="F89" s="16"/>
      <c r="G89" s="34"/>
      <c r="H89" s="34"/>
    </row>
    <row r="90" spans="1:10" ht="24.6" thickBot="1" x14ac:dyDescent="0.3">
      <c r="A90" s="20" t="s">
        <v>34</v>
      </c>
      <c r="B90" s="14" t="s">
        <v>139</v>
      </c>
      <c r="C90" s="33">
        <v>222118.28</v>
      </c>
      <c r="D90" s="33">
        <v>222118.28</v>
      </c>
      <c r="E90" s="21"/>
      <c r="F90" s="16"/>
      <c r="G90" s="34"/>
      <c r="H90" s="34"/>
    </row>
    <row r="91" spans="1:10" ht="24.6" thickBot="1" x14ac:dyDescent="0.3">
      <c r="A91" s="26" t="s">
        <v>140</v>
      </c>
      <c r="B91" s="27" t="s">
        <v>141</v>
      </c>
      <c r="C91" s="35">
        <v>0</v>
      </c>
      <c r="D91" s="35">
        <v>0</v>
      </c>
      <c r="E91" s="28"/>
      <c r="F91" s="29"/>
      <c r="G91" s="37"/>
      <c r="H91" s="37"/>
    </row>
    <row r="92" spans="1:10" ht="13.8" thickBot="1" x14ac:dyDescent="0.3">
      <c r="A92" s="26" t="s">
        <v>142</v>
      </c>
      <c r="B92" s="30" t="s">
        <v>143</v>
      </c>
      <c r="C92" s="35">
        <v>0</v>
      </c>
      <c r="D92" s="35">
        <v>0</v>
      </c>
      <c r="E92" s="28"/>
      <c r="F92" s="29"/>
      <c r="G92" s="37"/>
      <c r="H92" s="37"/>
    </row>
    <row r="93" spans="1:10" ht="27" thickBot="1" x14ac:dyDescent="0.3">
      <c r="A93" s="13"/>
      <c r="B93" s="31" t="s">
        <v>144</v>
      </c>
      <c r="C93" s="36">
        <v>114367742.92</v>
      </c>
      <c r="D93" s="36">
        <v>114367742.92</v>
      </c>
      <c r="E93" s="13"/>
      <c r="F93" s="31" t="s">
        <v>145</v>
      </c>
      <c r="G93" s="36">
        <v>114367742.92</v>
      </c>
      <c r="H93" s="36">
        <v>114367742.92</v>
      </c>
      <c r="J93" s="1"/>
    </row>
    <row r="96" spans="1:10" x14ac:dyDescent="0.25">
      <c r="F96" s="1"/>
      <c r="H96" s="1"/>
    </row>
    <row r="97" spans="1:1" x14ac:dyDescent="0.25">
      <c r="A97" s="68"/>
    </row>
    <row r="98" spans="1:1" x14ac:dyDescent="0.25">
      <c r="A98" s="11"/>
    </row>
  </sheetData>
  <mergeCells count="8">
    <mergeCell ref="B1:G1"/>
    <mergeCell ref="B2:E2"/>
    <mergeCell ref="F2:G2"/>
    <mergeCell ref="F3:H3"/>
    <mergeCell ref="B4:B5"/>
    <mergeCell ref="C4:D4"/>
    <mergeCell ref="F4:F5"/>
    <mergeCell ref="G4:H4"/>
  </mergeCells>
  <pageMargins left="0.70866141732283472" right="0.70866141732283472" top="0.74803149606299213" bottom="0.74803149606299213" header="0.31496062992125984" footer="0.31496062992125984"/>
  <pageSetup paperSize="8" scale="5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2B14-36E7-4080-ADCF-B92F8BD5D971}">
  <sheetPr>
    <tabColor rgb="FFFF0000"/>
    <pageSetUpPr fitToPage="1"/>
  </sheetPr>
  <dimension ref="A1:V38"/>
  <sheetViews>
    <sheetView topLeftCell="A4" zoomScale="55" zoomScaleNormal="55" workbookViewId="0">
      <selection activeCell="G34" sqref="G34"/>
    </sheetView>
  </sheetViews>
  <sheetFormatPr defaultRowHeight="13.2" x14ac:dyDescent="0.25"/>
  <cols>
    <col min="1" max="1" width="9.109375" style="179"/>
    <col min="2" max="2" width="74" style="179" customWidth="1"/>
    <col min="3" max="3" width="22.44140625" style="195" customWidth="1"/>
    <col min="4" max="4" width="23.44140625" style="179" customWidth="1"/>
    <col min="5" max="5" width="45.88671875" style="179" customWidth="1"/>
    <col min="6" max="8" width="9.109375" style="179"/>
    <col min="9" max="9" width="17.33203125" style="179" customWidth="1"/>
    <col min="10" max="10" width="13.33203125" style="179" customWidth="1"/>
    <col min="11" max="248" width="9.109375" style="179"/>
    <col min="249" max="249" width="74" style="179" customWidth="1"/>
    <col min="250" max="250" width="19.5546875" style="179" customWidth="1"/>
    <col min="251" max="251" width="9.109375" style="179"/>
    <col min="252" max="252" width="16" style="179" customWidth="1"/>
    <col min="253" max="255" width="9.109375" style="179"/>
    <col min="256" max="256" width="17.33203125" style="179" customWidth="1"/>
    <col min="257" max="257" width="20.44140625" style="179" customWidth="1"/>
    <col min="258" max="258" width="20.6640625" style="179" customWidth="1"/>
    <col min="259" max="259" width="19.109375" style="179" customWidth="1"/>
    <col min="260" max="260" width="17.44140625" style="179" customWidth="1"/>
    <col min="261" max="264" width="9.109375" style="179"/>
    <col min="265" max="265" width="68.88671875" style="179" customWidth="1"/>
    <col min="266" max="504" width="9.109375" style="179"/>
    <col min="505" max="505" width="74" style="179" customWidth="1"/>
    <col min="506" max="506" width="19.5546875" style="179" customWidth="1"/>
    <col min="507" max="507" width="9.109375" style="179"/>
    <col min="508" max="508" width="16" style="179" customWidth="1"/>
    <col min="509" max="511" width="9.109375" style="179"/>
    <col min="512" max="512" width="17.33203125" style="179" customWidth="1"/>
    <col min="513" max="513" width="20.44140625" style="179" customWidth="1"/>
    <col min="514" max="514" width="20.6640625" style="179" customWidth="1"/>
    <col min="515" max="515" width="19.109375" style="179" customWidth="1"/>
    <col min="516" max="516" width="17.44140625" style="179" customWidth="1"/>
    <col min="517" max="520" width="9.109375" style="179"/>
    <col min="521" max="521" width="68.88671875" style="179" customWidth="1"/>
    <col min="522" max="760" width="9.109375" style="179"/>
    <col min="761" max="761" width="74" style="179" customWidth="1"/>
    <col min="762" max="762" width="19.5546875" style="179" customWidth="1"/>
    <col min="763" max="763" width="9.109375" style="179"/>
    <col min="764" max="764" width="16" style="179" customWidth="1"/>
    <col min="765" max="767" width="9.109375" style="179"/>
    <col min="768" max="768" width="17.33203125" style="179" customWidth="1"/>
    <col min="769" max="769" width="20.44140625" style="179" customWidth="1"/>
    <col min="770" max="770" width="20.6640625" style="179" customWidth="1"/>
    <col min="771" max="771" width="19.109375" style="179" customWidth="1"/>
    <col min="772" max="772" width="17.44140625" style="179" customWidth="1"/>
    <col min="773" max="776" width="9.109375" style="179"/>
    <col min="777" max="777" width="68.88671875" style="179" customWidth="1"/>
    <col min="778" max="1016" width="9.109375" style="179"/>
    <col min="1017" max="1017" width="74" style="179" customWidth="1"/>
    <col min="1018" max="1018" width="19.5546875" style="179" customWidth="1"/>
    <col min="1019" max="1019" width="9.109375" style="179"/>
    <col min="1020" max="1020" width="16" style="179" customWidth="1"/>
    <col min="1021" max="1023" width="9.109375" style="179"/>
    <col min="1024" max="1024" width="17.33203125" style="179" customWidth="1"/>
    <col min="1025" max="1025" width="20.44140625" style="179" customWidth="1"/>
    <col min="1026" max="1026" width="20.6640625" style="179" customWidth="1"/>
    <col min="1027" max="1027" width="19.109375" style="179" customWidth="1"/>
    <col min="1028" max="1028" width="17.44140625" style="179" customWidth="1"/>
    <col min="1029" max="1032" width="9.109375" style="179"/>
    <col min="1033" max="1033" width="68.88671875" style="179" customWidth="1"/>
    <col min="1034" max="1272" width="9.109375" style="179"/>
    <col min="1273" max="1273" width="74" style="179" customWidth="1"/>
    <col min="1274" max="1274" width="19.5546875" style="179" customWidth="1"/>
    <col min="1275" max="1275" width="9.109375" style="179"/>
    <col min="1276" max="1276" width="16" style="179" customWidth="1"/>
    <col min="1277" max="1279" width="9.109375" style="179"/>
    <col min="1280" max="1280" width="17.33203125" style="179" customWidth="1"/>
    <col min="1281" max="1281" width="20.44140625" style="179" customWidth="1"/>
    <col min="1282" max="1282" width="20.6640625" style="179" customWidth="1"/>
    <col min="1283" max="1283" width="19.109375" style="179" customWidth="1"/>
    <col min="1284" max="1284" width="17.44140625" style="179" customWidth="1"/>
    <col min="1285" max="1288" width="9.109375" style="179"/>
    <col min="1289" max="1289" width="68.88671875" style="179" customWidth="1"/>
    <col min="1290" max="1528" width="9.109375" style="179"/>
    <col min="1529" max="1529" width="74" style="179" customWidth="1"/>
    <col min="1530" max="1530" width="19.5546875" style="179" customWidth="1"/>
    <col min="1531" max="1531" width="9.109375" style="179"/>
    <col min="1532" max="1532" width="16" style="179" customWidth="1"/>
    <col min="1533" max="1535" width="9.109375" style="179"/>
    <col min="1536" max="1536" width="17.33203125" style="179" customWidth="1"/>
    <col min="1537" max="1537" width="20.44140625" style="179" customWidth="1"/>
    <col min="1538" max="1538" width="20.6640625" style="179" customWidth="1"/>
    <col min="1539" max="1539" width="19.109375" style="179" customWidth="1"/>
    <col min="1540" max="1540" width="17.44140625" style="179" customWidth="1"/>
    <col min="1541" max="1544" width="9.109375" style="179"/>
    <col min="1545" max="1545" width="68.88671875" style="179" customWidth="1"/>
    <col min="1546" max="1784" width="9.109375" style="179"/>
    <col min="1785" max="1785" width="74" style="179" customWidth="1"/>
    <col min="1786" max="1786" width="19.5546875" style="179" customWidth="1"/>
    <col min="1787" max="1787" width="9.109375" style="179"/>
    <col min="1788" max="1788" width="16" style="179" customWidth="1"/>
    <col min="1789" max="1791" width="9.109375" style="179"/>
    <col min="1792" max="1792" width="17.33203125" style="179" customWidth="1"/>
    <col min="1793" max="1793" width="20.44140625" style="179" customWidth="1"/>
    <col min="1794" max="1794" width="20.6640625" style="179" customWidth="1"/>
    <col min="1795" max="1795" width="19.109375" style="179" customWidth="1"/>
    <col min="1796" max="1796" width="17.44140625" style="179" customWidth="1"/>
    <col min="1797" max="1800" width="9.109375" style="179"/>
    <col min="1801" max="1801" width="68.88671875" style="179" customWidth="1"/>
    <col min="1802" max="2040" width="9.109375" style="179"/>
    <col min="2041" max="2041" width="74" style="179" customWidth="1"/>
    <col min="2042" max="2042" width="19.5546875" style="179" customWidth="1"/>
    <col min="2043" max="2043" width="9.109375" style="179"/>
    <col min="2044" max="2044" width="16" style="179" customWidth="1"/>
    <col min="2045" max="2047" width="9.109375" style="179"/>
    <col min="2048" max="2048" width="17.33203125" style="179" customWidth="1"/>
    <col min="2049" max="2049" width="20.44140625" style="179" customWidth="1"/>
    <col min="2050" max="2050" width="20.6640625" style="179" customWidth="1"/>
    <col min="2051" max="2051" width="19.109375" style="179" customWidth="1"/>
    <col min="2052" max="2052" width="17.44140625" style="179" customWidth="1"/>
    <col min="2053" max="2056" width="9.109375" style="179"/>
    <col min="2057" max="2057" width="68.88671875" style="179" customWidth="1"/>
    <col min="2058" max="2296" width="9.109375" style="179"/>
    <col min="2297" max="2297" width="74" style="179" customWidth="1"/>
    <col min="2298" max="2298" width="19.5546875" style="179" customWidth="1"/>
    <col min="2299" max="2299" width="9.109375" style="179"/>
    <col min="2300" max="2300" width="16" style="179" customWidth="1"/>
    <col min="2301" max="2303" width="9.109375" style="179"/>
    <col min="2304" max="2304" width="17.33203125" style="179" customWidth="1"/>
    <col min="2305" max="2305" width="20.44140625" style="179" customWidth="1"/>
    <col min="2306" max="2306" width="20.6640625" style="179" customWidth="1"/>
    <col min="2307" max="2307" width="19.109375" style="179" customWidth="1"/>
    <col min="2308" max="2308" width="17.44140625" style="179" customWidth="1"/>
    <col min="2309" max="2312" width="9.109375" style="179"/>
    <col min="2313" max="2313" width="68.88671875" style="179" customWidth="1"/>
    <col min="2314" max="2552" width="9.109375" style="179"/>
    <col min="2553" max="2553" width="74" style="179" customWidth="1"/>
    <col min="2554" max="2554" width="19.5546875" style="179" customWidth="1"/>
    <col min="2555" max="2555" width="9.109375" style="179"/>
    <col min="2556" max="2556" width="16" style="179" customWidth="1"/>
    <col min="2557" max="2559" width="9.109375" style="179"/>
    <col min="2560" max="2560" width="17.33203125" style="179" customWidth="1"/>
    <col min="2561" max="2561" width="20.44140625" style="179" customWidth="1"/>
    <col min="2562" max="2562" width="20.6640625" style="179" customWidth="1"/>
    <col min="2563" max="2563" width="19.109375" style="179" customWidth="1"/>
    <col min="2564" max="2564" width="17.44140625" style="179" customWidth="1"/>
    <col min="2565" max="2568" width="9.109375" style="179"/>
    <col min="2569" max="2569" width="68.88671875" style="179" customWidth="1"/>
    <col min="2570" max="2808" width="9.109375" style="179"/>
    <col min="2809" max="2809" width="74" style="179" customWidth="1"/>
    <col min="2810" max="2810" width="19.5546875" style="179" customWidth="1"/>
    <col min="2811" max="2811" width="9.109375" style="179"/>
    <col min="2812" max="2812" width="16" style="179" customWidth="1"/>
    <col min="2813" max="2815" width="9.109375" style="179"/>
    <col min="2816" max="2816" width="17.33203125" style="179" customWidth="1"/>
    <col min="2817" max="2817" width="20.44140625" style="179" customWidth="1"/>
    <col min="2818" max="2818" width="20.6640625" style="179" customWidth="1"/>
    <col min="2819" max="2819" width="19.109375" style="179" customWidth="1"/>
    <col min="2820" max="2820" width="17.44140625" style="179" customWidth="1"/>
    <col min="2821" max="2824" width="9.109375" style="179"/>
    <col min="2825" max="2825" width="68.88671875" style="179" customWidth="1"/>
    <col min="2826" max="3064" width="9.109375" style="179"/>
    <col min="3065" max="3065" width="74" style="179" customWidth="1"/>
    <col min="3066" max="3066" width="19.5546875" style="179" customWidth="1"/>
    <col min="3067" max="3067" width="9.109375" style="179"/>
    <col min="3068" max="3068" width="16" style="179" customWidth="1"/>
    <col min="3069" max="3071" width="9.109375" style="179"/>
    <col min="3072" max="3072" width="17.33203125" style="179" customWidth="1"/>
    <col min="3073" max="3073" width="20.44140625" style="179" customWidth="1"/>
    <col min="3074" max="3074" width="20.6640625" style="179" customWidth="1"/>
    <col min="3075" max="3075" width="19.109375" style="179" customWidth="1"/>
    <col min="3076" max="3076" width="17.44140625" style="179" customWidth="1"/>
    <col min="3077" max="3080" width="9.109375" style="179"/>
    <col min="3081" max="3081" width="68.88671875" style="179" customWidth="1"/>
    <col min="3082" max="3320" width="9.109375" style="179"/>
    <col min="3321" max="3321" width="74" style="179" customWidth="1"/>
    <col min="3322" max="3322" width="19.5546875" style="179" customWidth="1"/>
    <col min="3323" max="3323" width="9.109375" style="179"/>
    <col min="3324" max="3324" width="16" style="179" customWidth="1"/>
    <col min="3325" max="3327" width="9.109375" style="179"/>
    <col min="3328" max="3328" width="17.33203125" style="179" customWidth="1"/>
    <col min="3329" max="3329" width="20.44140625" style="179" customWidth="1"/>
    <col min="3330" max="3330" width="20.6640625" style="179" customWidth="1"/>
    <col min="3331" max="3331" width="19.109375" style="179" customWidth="1"/>
    <col min="3332" max="3332" width="17.44140625" style="179" customWidth="1"/>
    <col min="3333" max="3336" width="9.109375" style="179"/>
    <col min="3337" max="3337" width="68.88671875" style="179" customWidth="1"/>
    <col min="3338" max="3576" width="9.109375" style="179"/>
    <col min="3577" max="3577" width="74" style="179" customWidth="1"/>
    <col min="3578" max="3578" width="19.5546875" style="179" customWidth="1"/>
    <col min="3579" max="3579" width="9.109375" style="179"/>
    <col min="3580" max="3580" width="16" style="179" customWidth="1"/>
    <col min="3581" max="3583" width="9.109375" style="179"/>
    <col min="3584" max="3584" width="17.33203125" style="179" customWidth="1"/>
    <col min="3585" max="3585" width="20.44140625" style="179" customWidth="1"/>
    <col min="3586" max="3586" width="20.6640625" style="179" customWidth="1"/>
    <col min="3587" max="3587" width="19.109375" style="179" customWidth="1"/>
    <col min="3588" max="3588" width="17.44140625" style="179" customWidth="1"/>
    <col min="3589" max="3592" width="9.109375" style="179"/>
    <col min="3593" max="3593" width="68.88671875" style="179" customWidth="1"/>
    <col min="3594" max="3832" width="9.109375" style="179"/>
    <col min="3833" max="3833" width="74" style="179" customWidth="1"/>
    <col min="3834" max="3834" width="19.5546875" style="179" customWidth="1"/>
    <col min="3835" max="3835" width="9.109375" style="179"/>
    <col min="3836" max="3836" width="16" style="179" customWidth="1"/>
    <col min="3837" max="3839" width="9.109375" style="179"/>
    <col min="3840" max="3840" width="17.33203125" style="179" customWidth="1"/>
    <col min="3841" max="3841" width="20.44140625" style="179" customWidth="1"/>
    <col min="3842" max="3842" width="20.6640625" style="179" customWidth="1"/>
    <col min="3843" max="3843" width="19.109375" style="179" customWidth="1"/>
    <col min="3844" max="3844" width="17.44140625" style="179" customWidth="1"/>
    <col min="3845" max="3848" width="9.109375" style="179"/>
    <col min="3849" max="3849" width="68.88671875" style="179" customWidth="1"/>
    <col min="3850" max="4088" width="9.109375" style="179"/>
    <col min="4089" max="4089" width="74" style="179" customWidth="1"/>
    <col min="4090" max="4090" width="19.5546875" style="179" customWidth="1"/>
    <col min="4091" max="4091" width="9.109375" style="179"/>
    <col min="4092" max="4092" width="16" style="179" customWidth="1"/>
    <col min="4093" max="4095" width="9.109375" style="179"/>
    <col min="4096" max="4096" width="17.33203125" style="179" customWidth="1"/>
    <col min="4097" max="4097" width="20.44140625" style="179" customWidth="1"/>
    <col min="4098" max="4098" width="20.6640625" style="179" customWidth="1"/>
    <col min="4099" max="4099" width="19.109375" style="179" customWidth="1"/>
    <col min="4100" max="4100" width="17.44140625" style="179" customWidth="1"/>
    <col min="4101" max="4104" width="9.109375" style="179"/>
    <col min="4105" max="4105" width="68.88671875" style="179" customWidth="1"/>
    <col min="4106" max="4344" width="9.109375" style="179"/>
    <col min="4345" max="4345" width="74" style="179" customWidth="1"/>
    <col min="4346" max="4346" width="19.5546875" style="179" customWidth="1"/>
    <col min="4347" max="4347" width="9.109375" style="179"/>
    <col min="4348" max="4348" width="16" style="179" customWidth="1"/>
    <col min="4349" max="4351" width="9.109375" style="179"/>
    <col min="4352" max="4352" width="17.33203125" style="179" customWidth="1"/>
    <col min="4353" max="4353" width="20.44140625" style="179" customWidth="1"/>
    <col min="4354" max="4354" width="20.6640625" style="179" customWidth="1"/>
    <col min="4355" max="4355" width="19.109375" style="179" customWidth="1"/>
    <col min="4356" max="4356" width="17.44140625" style="179" customWidth="1"/>
    <col min="4357" max="4360" width="9.109375" style="179"/>
    <col min="4361" max="4361" width="68.88671875" style="179" customWidth="1"/>
    <col min="4362" max="4600" width="9.109375" style="179"/>
    <col min="4601" max="4601" width="74" style="179" customWidth="1"/>
    <col min="4602" max="4602" width="19.5546875" style="179" customWidth="1"/>
    <col min="4603" max="4603" width="9.109375" style="179"/>
    <col min="4604" max="4604" width="16" style="179" customWidth="1"/>
    <col min="4605" max="4607" width="9.109375" style="179"/>
    <col min="4608" max="4608" width="17.33203125" style="179" customWidth="1"/>
    <col min="4609" max="4609" width="20.44140625" style="179" customWidth="1"/>
    <col min="4610" max="4610" width="20.6640625" style="179" customWidth="1"/>
    <col min="4611" max="4611" width="19.109375" style="179" customWidth="1"/>
    <col min="4612" max="4612" width="17.44140625" style="179" customWidth="1"/>
    <col min="4613" max="4616" width="9.109375" style="179"/>
    <col min="4617" max="4617" width="68.88671875" style="179" customWidth="1"/>
    <col min="4618" max="4856" width="9.109375" style="179"/>
    <col min="4857" max="4857" width="74" style="179" customWidth="1"/>
    <col min="4858" max="4858" width="19.5546875" style="179" customWidth="1"/>
    <col min="4859" max="4859" width="9.109375" style="179"/>
    <col min="4860" max="4860" width="16" style="179" customWidth="1"/>
    <col min="4861" max="4863" width="9.109375" style="179"/>
    <col min="4864" max="4864" width="17.33203125" style="179" customWidth="1"/>
    <col min="4865" max="4865" width="20.44140625" style="179" customWidth="1"/>
    <col min="4866" max="4866" width="20.6640625" style="179" customWidth="1"/>
    <col min="4867" max="4867" width="19.109375" style="179" customWidth="1"/>
    <col min="4868" max="4868" width="17.44140625" style="179" customWidth="1"/>
    <col min="4869" max="4872" width="9.109375" style="179"/>
    <col min="4873" max="4873" width="68.88671875" style="179" customWidth="1"/>
    <col min="4874" max="5112" width="9.109375" style="179"/>
    <col min="5113" max="5113" width="74" style="179" customWidth="1"/>
    <col min="5114" max="5114" width="19.5546875" style="179" customWidth="1"/>
    <col min="5115" max="5115" width="9.109375" style="179"/>
    <col min="5116" max="5116" width="16" style="179" customWidth="1"/>
    <col min="5117" max="5119" width="9.109375" style="179"/>
    <col min="5120" max="5120" width="17.33203125" style="179" customWidth="1"/>
    <col min="5121" max="5121" width="20.44140625" style="179" customWidth="1"/>
    <col min="5122" max="5122" width="20.6640625" style="179" customWidth="1"/>
    <col min="5123" max="5123" width="19.109375" style="179" customWidth="1"/>
    <col min="5124" max="5124" width="17.44140625" style="179" customWidth="1"/>
    <col min="5125" max="5128" width="9.109375" style="179"/>
    <col min="5129" max="5129" width="68.88671875" style="179" customWidth="1"/>
    <col min="5130" max="5368" width="9.109375" style="179"/>
    <col min="5369" max="5369" width="74" style="179" customWidth="1"/>
    <col min="5370" max="5370" width="19.5546875" style="179" customWidth="1"/>
    <col min="5371" max="5371" width="9.109375" style="179"/>
    <col min="5372" max="5372" width="16" style="179" customWidth="1"/>
    <col min="5373" max="5375" width="9.109375" style="179"/>
    <col min="5376" max="5376" width="17.33203125" style="179" customWidth="1"/>
    <col min="5377" max="5377" width="20.44140625" style="179" customWidth="1"/>
    <col min="5378" max="5378" width="20.6640625" style="179" customWidth="1"/>
    <col min="5379" max="5379" width="19.109375" style="179" customWidth="1"/>
    <col min="5380" max="5380" width="17.44140625" style="179" customWidth="1"/>
    <col min="5381" max="5384" width="9.109375" style="179"/>
    <col min="5385" max="5385" width="68.88671875" style="179" customWidth="1"/>
    <col min="5386" max="5624" width="9.109375" style="179"/>
    <col min="5625" max="5625" width="74" style="179" customWidth="1"/>
    <col min="5626" max="5626" width="19.5546875" style="179" customWidth="1"/>
    <col min="5627" max="5627" width="9.109375" style="179"/>
    <col min="5628" max="5628" width="16" style="179" customWidth="1"/>
    <col min="5629" max="5631" width="9.109375" style="179"/>
    <col min="5632" max="5632" width="17.33203125" style="179" customWidth="1"/>
    <col min="5633" max="5633" width="20.44140625" style="179" customWidth="1"/>
    <col min="5634" max="5634" width="20.6640625" style="179" customWidth="1"/>
    <col min="5635" max="5635" width="19.109375" style="179" customWidth="1"/>
    <col min="5636" max="5636" width="17.44140625" style="179" customWidth="1"/>
    <col min="5637" max="5640" width="9.109375" style="179"/>
    <col min="5641" max="5641" width="68.88671875" style="179" customWidth="1"/>
    <col min="5642" max="5880" width="9.109375" style="179"/>
    <col min="5881" max="5881" width="74" style="179" customWidth="1"/>
    <col min="5882" max="5882" width="19.5546875" style="179" customWidth="1"/>
    <col min="5883" max="5883" width="9.109375" style="179"/>
    <col min="5884" max="5884" width="16" style="179" customWidth="1"/>
    <col min="5885" max="5887" width="9.109375" style="179"/>
    <col min="5888" max="5888" width="17.33203125" style="179" customWidth="1"/>
    <col min="5889" max="5889" width="20.44140625" style="179" customWidth="1"/>
    <col min="5890" max="5890" width="20.6640625" style="179" customWidth="1"/>
    <col min="5891" max="5891" width="19.109375" style="179" customWidth="1"/>
    <col min="5892" max="5892" width="17.44140625" style="179" customWidth="1"/>
    <col min="5893" max="5896" width="9.109375" style="179"/>
    <col min="5897" max="5897" width="68.88671875" style="179" customWidth="1"/>
    <col min="5898" max="6136" width="9.109375" style="179"/>
    <col min="6137" max="6137" width="74" style="179" customWidth="1"/>
    <col min="6138" max="6138" width="19.5546875" style="179" customWidth="1"/>
    <col min="6139" max="6139" width="9.109375" style="179"/>
    <col min="6140" max="6140" width="16" style="179" customWidth="1"/>
    <col min="6141" max="6143" width="9.109375" style="179"/>
    <col min="6144" max="6144" width="17.33203125" style="179" customWidth="1"/>
    <col min="6145" max="6145" width="20.44140625" style="179" customWidth="1"/>
    <col min="6146" max="6146" width="20.6640625" style="179" customWidth="1"/>
    <col min="6147" max="6147" width="19.109375" style="179" customWidth="1"/>
    <col min="6148" max="6148" width="17.44140625" style="179" customWidth="1"/>
    <col min="6149" max="6152" width="9.109375" style="179"/>
    <col min="6153" max="6153" width="68.88671875" style="179" customWidth="1"/>
    <col min="6154" max="6392" width="9.109375" style="179"/>
    <col min="6393" max="6393" width="74" style="179" customWidth="1"/>
    <col min="6394" max="6394" width="19.5546875" style="179" customWidth="1"/>
    <col min="6395" max="6395" width="9.109375" style="179"/>
    <col min="6396" max="6396" width="16" style="179" customWidth="1"/>
    <col min="6397" max="6399" width="9.109375" style="179"/>
    <col min="6400" max="6400" width="17.33203125" style="179" customWidth="1"/>
    <col min="6401" max="6401" width="20.44140625" style="179" customWidth="1"/>
    <col min="6402" max="6402" width="20.6640625" style="179" customWidth="1"/>
    <col min="6403" max="6403" width="19.109375" style="179" customWidth="1"/>
    <col min="6404" max="6404" width="17.44140625" style="179" customWidth="1"/>
    <col min="6405" max="6408" width="9.109375" style="179"/>
    <col min="6409" max="6409" width="68.88671875" style="179" customWidth="1"/>
    <col min="6410" max="6648" width="9.109375" style="179"/>
    <col min="6649" max="6649" width="74" style="179" customWidth="1"/>
    <col min="6650" max="6650" width="19.5546875" style="179" customWidth="1"/>
    <col min="6651" max="6651" width="9.109375" style="179"/>
    <col min="6652" max="6652" width="16" style="179" customWidth="1"/>
    <col min="6653" max="6655" width="9.109375" style="179"/>
    <col min="6656" max="6656" width="17.33203125" style="179" customWidth="1"/>
    <col min="6657" max="6657" width="20.44140625" style="179" customWidth="1"/>
    <col min="6658" max="6658" width="20.6640625" style="179" customWidth="1"/>
    <col min="6659" max="6659" width="19.109375" style="179" customWidth="1"/>
    <col min="6660" max="6660" width="17.44140625" style="179" customWidth="1"/>
    <col min="6661" max="6664" width="9.109375" style="179"/>
    <col min="6665" max="6665" width="68.88671875" style="179" customWidth="1"/>
    <col min="6666" max="6904" width="9.109375" style="179"/>
    <col min="6905" max="6905" width="74" style="179" customWidth="1"/>
    <col min="6906" max="6906" width="19.5546875" style="179" customWidth="1"/>
    <col min="6907" max="6907" width="9.109375" style="179"/>
    <col min="6908" max="6908" width="16" style="179" customWidth="1"/>
    <col min="6909" max="6911" width="9.109375" style="179"/>
    <col min="6912" max="6912" width="17.33203125" style="179" customWidth="1"/>
    <col min="6913" max="6913" width="20.44140625" style="179" customWidth="1"/>
    <col min="6914" max="6914" width="20.6640625" style="179" customWidth="1"/>
    <col min="6915" max="6915" width="19.109375" style="179" customWidth="1"/>
    <col min="6916" max="6916" width="17.44140625" style="179" customWidth="1"/>
    <col min="6917" max="6920" width="9.109375" style="179"/>
    <col min="6921" max="6921" width="68.88671875" style="179" customWidth="1"/>
    <col min="6922" max="7160" width="9.109375" style="179"/>
    <col min="7161" max="7161" width="74" style="179" customWidth="1"/>
    <col min="7162" max="7162" width="19.5546875" style="179" customWidth="1"/>
    <col min="7163" max="7163" width="9.109375" style="179"/>
    <col min="7164" max="7164" width="16" style="179" customWidth="1"/>
    <col min="7165" max="7167" width="9.109375" style="179"/>
    <col min="7168" max="7168" width="17.33203125" style="179" customWidth="1"/>
    <col min="7169" max="7169" width="20.44140625" style="179" customWidth="1"/>
    <col min="7170" max="7170" width="20.6640625" style="179" customWidth="1"/>
    <col min="7171" max="7171" width="19.109375" style="179" customWidth="1"/>
    <col min="7172" max="7172" width="17.44140625" style="179" customWidth="1"/>
    <col min="7173" max="7176" width="9.109375" style="179"/>
    <col min="7177" max="7177" width="68.88671875" style="179" customWidth="1"/>
    <col min="7178" max="7416" width="9.109375" style="179"/>
    <col min="7417" max="7417" width="74" style="179" customWidth="1"/>
    <col min="7418" max="7418" width="19.5546875" style="179" customWidth="1"/>
    <col min="7419" max="7419" width="9.109375" style="179"/>
    <col min="7420" max="7420" width="16" style="179" customWidth="1"/>
    <col min="7421" max="7423" width="9.109375" style="179"/>
    <col min="7424" max="7424" width="17.33203125" style="179" customWidth="1"/>
    <col min="7425" max="7425" width="20.44140625" style="179" customWidth="1"/>
    <col min="7426" max="7426" width="20.6640625" style="179" customWidth="1"/>
    <col min="7427" max="7427" width="19.109375" style="179" customWidth="1"/>
    <col min="7428" max="7428" width="17.44140625" style="179" customWidth="1"/>
    <col min="7429" max="7432" width="9.109375" style="179"/>
    <col min="7433" max="7433" width="68.88671875" style="179" customWidth="1"/>
    <col min="7434" max="7672" width="9.109375" style="179"/>
    <col min="7673" max="7673" width="74" style="179" customWidth="1"/>
    <col min="7674" max="7674" width="19.5546875" style="179" customWidth="1"/>
    <col min="7675" max="7675" width="9.109375" style="179"/>
    <col min="7676" max="7676" width="16" style="179" customWidth="1"/>
    <col min="7677" max="7679" width="9.109375" style="179"/>
    <col min="7680" max="7680" width="17.33203125" style="179" customWidth="1"/>
    <col min="7681" max="7681" width="20.44140625" style="179" customWidth="1"/>
    <col min="7682" max="7682" width="20.6640625" style="179" customWidth="1"/>
    <col min="7683" max="7683" width="19.109375" style="179" customWidth="1"/>
    <col min="7684" max="7684" width="17.44140625" style="179" customWidth="1"/>
    <col min="7685" max="7688" width="9.109375" style="179"/>
    <col min="7689" max="7689" width="68.88671875" style="179" customWidth="1"/>
    <col min="7690" max="7928" width="9.109375" style="179"/>
    <col min="7929" max="7929" width="74" style="179" customWidth="1"/>
    <col min="7930" max="7930" width="19.5546875" style="179" customWidth="1"/>
    <col min="7931" max="7931" width="9.109375" style="179"/>
    <col min="7932" max="7932" width="16" style="179" customWidth="1"/>
    <col min="7933" max="7935" width="9.109375" style="179"/>
    <col min="7936" max="7936" width="17.33203125" style="179" customWidth="1"/>
    <col min="7937" max="7937" width="20.44140625" style="179" customWidth="1"/>
    <col min="7938" max="7938" width="20.6640625" style="179" customWidth="1"/>
    <col min="7939" max="7939" width="19.109375" style="179" customWidth="1"/>
    <col min="7940" max="7940" width="17.44140625" style="179" customWidth="1"/>
    <col min="7941" max="7944" width="9.109375" style="179"/>
    <col min="7945" max="7945" width="68.88671875" style="179" customWidth="1"/>
    <col min="7946" max="8184" width="9.109375" style="179"/>
    <col min="8185" max="8185" width="74" style="179" customWidth="1"/>
    <col min="8186" max="8186" width="19.5546875" style="179" customWidth="1"/>
    <col min="8187" max="8187" width="9.109375" style="179"/>
    <col min="8188" max="8188" width="16" style="179" customWidth="1"/>
    <col min="8189" max="8191" width="9.109375" style="179"/>
    <col min="8192" max="8192" width="17.33203125" style="179" customWidth="1"/>
    <col min="8193" max="8193" width="20.44140625" style="179" customWidth="1"/>
    <col min="8194" max="8194" width="20.6640625" style="179" customWidth="1"/>
    <col min="8195" max="8195" width="19.109375" style="179" customWidth="1"/>
    <col min="8196" max="8196" width="17.44140625" style="179" customWidth="1"/>
    <col min="8197" max="8200" width="9.109375" style="179"/>
    <col min="8201" max="8201" width="68.88671875" style="179" customWidth="1"/>
    <col min="8202" max="8440" width="9.109375" style="179"/>
    <col min="8441" max="8441" width="74" style="179" customWidth="1"/>
    <col min="8442" max="8442" width="19.5546875" style="179" customWidth="1"/>
    <col min="8443" max="8443" width="9.109375" style="179"/>
    <col min="8444" max="8444" width="16" style="179" customWidth="1"/>
    <col min="8445" max="8447" width="9.109375" style="179"/>
    <col min="8448" max="8448" width="17.33203125" style="179" customWidth="1"/>
    <col min="8449" max="8449" width="20.44140625" style="179" customWidth="1"/>
    <col min="8450" max="8450" width="20.6640625" style="179" customWidth="1"/>
    <col min="8451" max="8451" width="19.109375" style="179" customWidth="1"/>
    <col min="8452" max="8452" width="17.44140625" style="179" customWidth="1"/>
    <col min="8453" max="8456" width="9.109375" style="179"/>
    <col min="8457" max="8457" width="68.88671875" style="179" customWidth="1"/>
    <col min="8458" max="8696" width="9.109375" style="179"/>
    <col min="8697" max="8697" width="74" style="179" customWidth="1"/>
    <col min="8698" max="8698" width="19.5546875" style="179" customWidth="1"/>
    <col min="8699" max="8699" width="9.109375" style="179"/>
    <col min="8700" max="8700" width="16" style="179" customWidth="1"/>
    <col min="8701" max="8703" width="9.109375" style="179"/>
    <col min="8704" max="8704" width="17.33203125" style="179" customWidth="1"/>
    <col min="8705" max="8705" width="20.44140625" style="179" customWidth="1"/>
    <col min="8706" max="8706" width="20.6640625" style="179" customWidth="1"/>
    <col min="8707" max="8707" width="19.109375" style="179" customWidth="1"/>
    <col min="8708" max="8708" width="17.44140625" style="179" customWidth="1"/>
    <col min="8709" max="8712" width="9.109375" style="179"/>
    <col min="8713" max="8713" width="68.88671875" style="179" customWidth="1"/>
    <col min="8714" max="8952" width="9.109375" style="179"/>
    <col min="8953" max="8953" width="74" style="179" customWidth="1"/>
    <col min="8954" max="8954" width="19.5546875" style="179" customWidth="1"/>
    <col min="8955" max="8955" width="9.109375" style="179"/>
    <col min="8956" max="8956" width="16" style="179" customWidth="1"/>
    <col min="8957" max="8959" width="9.109375" style="179"/>
    <col min="8960" max="8960" width="17.33203125" style="179" customWidth="1"/>
    <col min="8961" max="8961" width="20.44140625" style="179" customWidth="1"/>
    <col min="8962" max="8962" width="20.6640625" style="179" customWidth="1"/>
    <col min="8963" max="8963" width="19.109375" style="179" customWidth="1"/>
    <col min="8964" max="8964" width="17.44140625" style="179" customWidth="1"/>
    <col min="8965" max="8968" width="9.109375" style="179"/>
    <col min="8969" max="8969" width="68.88671875" style="179" customWidth="1"/>
    <col min="8970" max="9208" width="9.109375" style="179"/>
    <col min="9209" max="9209" width="74" style="179" customWidth="1"/>
    <col min="9210" max="9210" width="19.5546875" style="179" customWidth="1"/>
    <col min="9211" max="9211" width="9.109375" style="179"/>
    <col min="9212" max="9212" width="16" style="179" customWidth="1"/>
    <col min="9213" max="9215" width="9.109375" style="179"/>
    <col min="9216" max="9216" width="17.33203125" style="179" customWidth="1"/>
    <col min="9217" max="9217" width="20.44140625" style="179" customWidth="1"/>
    <col min="9218" max="9218" width="20.6640625" style="179" customWidth="1"/>
    <col min="9219" max="9219" width="19.109375" style="179" customWidth="1"/>
    <col min="9220" max="9220" width="17.44140625" style="179" customWidth="1"/>
    <col min="9221" max="9224" width="9.109375" style="179"/>
    <col min="9225" max="9225" width="68.88671875" style="179" customWidth="1"/>
    <col min="9226" max="9464" width="9.109375" style="179"/>
    <col min="9465" max="9465" width="74" style="179" customWidth="1"/>
    <col min="9466" max="9466" width="19.5546875" style="179" customWidth="1"/>
    <col min="9467" max="9467" width="9.109375" style="179"/>
    <col min="9468" max="9468" width="16" style="179" customWidth="1"/>
    <col min="9469" max="9471" width="9.109375" style="179"/>
    <col min="9472" max="9472" width="17.33203125" style="179" customWidth="1"/>
    <col min="9473" max="9473" width="20.44140625" style="179" customWidth="1"/>
    <col min="9474" max="9474" width="20.6640625" style="179" customWidth="1"/>
    <col min="9475" max="9475" width="19.109375" style="179" customWidth="1"/>
    <col min="9476" max="9476" width="17.44140625" style="179" customWidth="1"/>
    <col min="9477" max="9480" width="9.109375" style="179"/>
    <col min="9481" max="9481" width="68.88671875" style="179" customWidth="1"/>
    <col min="9482" max="9720" width="9.109375" style="179"/>
    <col min="9721" max="9721" width="74" style="179" customWidth="1"/>
    <col min="9722" max="9722" width="19.5546875" style="179" customWidth="1"/>
    <col min="9723" max="9723" width="9.109375" style="179"/>
    <col min="9724" max="9724" width="16" style="179" customWidth="1"/>
    <col min="9725" max="9727" width="9.109375" style="179"/>
    <col min="9728" max="9728" width="17.33203125" style="179" customWidth="1"/>
    <col min="9729" max="9729" width="20.44140625" style="179" customWidth="1"/>
    <col min="9730" max="9730" width="20.6640625" style="179" customWidth="1"/>
    <col min="9731" max="9731" width="19.109375" style="179" customWidth="1"/>
    <col min="9732" max="9732" width="17.44140625" style="179" customWidth="1"/>
    <col min="9733" max="9736" width="9.109375" style="179"/>
    <col min="9737" max="9737" width="68.88671875" style="179" customWidth="1"/>
    <col min="9738" max="9976" width="9.109375" style="179"/>
    <col min="9977" max="9977" width="74" style="179" customWidth="1"/>
    <col min="9978" max="9978" width="19.5546875" style="179" customWidth="1"/>
    <col min="9979" max="9979" width="9.109375" style="179"/>
    <col min="9980" max="9980" width="16" style="179" customWidth="1"/>
    <col min="9981" max="9983" width="9.109375" style="179"/>
    <col min="9984" max="9984" width="17.33203125" style="179" customWidth="1"/>
    <col min="9985" max="9985" width="20.44140625" style="179" customWidth="1"/>
    <col min="9986" max="9986" width="20.6640625" style="179" customWidth="1"/>
    <col min="9987" max="9987" width="19.109375" style="179" customWidth="1"/>
    <col min="9988" max="9988" width="17.44140625" style="179" customWidth="1"/>
    <col min="9989" max="9992" width="9.109375" style="179"/>
    <col min="9993" max="9993" width="68.88671875" style="179" customWidth="1"/>
    <col min="9994" max="10232" width="9.109375" style="179"/>
    <col min="10233" max="10233" width="74" style="179" customWidth="1"/>
    <col min="10234" max="10234" width="19.5546875" style="179" customWidth="1"/>
    <col min="10235" max="10235" width="9.109375" style="179"/>
    <col min="10236" max="10236" width="16" style="179" customWidth="1"/>
    <col min="10237" max="10239" width="9.109375" style="179"/>
    <col min="10240" max="10240" width="17.33203125" style="179" customWidth="1"/>
    <col min="10241" max="10241" width="20.44140625" style="179" customWidth="1"/>
    <col min="10242" max="10242" width="20.6640625" style="179" customWidth="1"/>
    <col min="10243" max="10243" width="19.109375" style="179" customWidth="1"/>
    <col min="10244" max="10244" width="17.44140625" style="179" customWidth="1"/>
    <col min="10245" max="10248" width="9.109375" style="179"/>
    <col min="10249" max="10249" width="68.88671875" style="179" customWidth="1"/>
    <col min="10250" max="10488" width="9.109375" style="179"/>
    <col min="10489" max="10489" width="74" style="179" customWidth="1"/>
    <col min="10490" max="10490" width="19.5546875" style="179" customWidth="1"/>
    <col min="10491" max="10491" width="9.109375" style="179"/>
    <col min="10492" max="10492" width="16" style="179" customWidth="1"/>
    <col min="10493" max="10495" width="9.109375" style="179"/>
    <col min="10496" max="10496" width="17.33203125" style="179" customWidth="1"/>
    <col min="10497" max="10497" width="20.44140625" style="179" customWidth="1"/>
    <col min="10498" max="10498" width="20.6640625" style="179" customWidth="1"/>
    <col min="10499" max="10499" width="19.109375" style="179" customWidth="1"/>
    <col min="10500" max="10500" width="17.44140625" style="179" customWidth="1"/>
    <col min="10501" max="10504" width="9.109375" style="179"/>
    <col min="10505" max="10505" width="68.88671875" style="179" customWidth="1"/>
    <col min="10506" max="10744" width="9.109375" style="179"/>
    <col min="10745" max="10745" width="74" style="179" customWidth="1"/>
    <col min="10746" max="10746" width="19.5546875" style="179" customWidth="1"/>
    <col min="10747" max="10747" width="9.109375" style="179"/>
    <col min="10748" max="10748" width="16" style="179" customWidth="1"/>
    <col min="10749" max="10751" width="9.109375" style="179"/>
    <col min="10752" max="10752" width="17.33203125" style="179" customWidth="1"/>
    <col min="10753" max="10753" width="20.44140625" style="179" customWidth="1"/>
    <col min="10754" max="10754" width="20.6640625" style="179" customWidth="1"/>
    <col min="10755" max="10755" width="19.109375" style="179" customWidth="1"/>
    <col min="10756" max="10756" width="17.44140625" style="179" customWidth="1"/>
    <col min="10757" max="10760" width="9.109375" style="179"/>
    <col min="10761" max="10761" width="68.88671875" style="179" customWidth="1"/>
    <col min="10762" max="11000" width="9.109375" style="179"/>
    <col min="11001" max="11001" width="74" style="179" customWidth="1"/>
    <col min="11002" max="11002" width="19.5546875" style="179" customWidth="1"/>
    <col min="11003" max="11003" width="9.109375" style="179"/>
    <col min="11004" max="11004" width="16" style="179" customWidth="1"/>
    <col min="11005" max="11007" width="9.109375" style="179"/>
    <col min="11008" max="11008" width="17.33203125" style="179" customWidth="1"/>
    <col min="11009" max="11009" width="20.44140625" style="179" customWidth="1"/>
    <col min="11010" max="11010" width="20.6640625" style="179" customWidth="1"/>
    <col min="11011" max="11011" width="19.109375" style="179" customWidth="1"/>
    <col min="11012" max="11012" width="17.44140625" style="179" customWidth="1"/>
    <col min="11013" max="11016" width="9.109375" style="179"/>
    <col min="11017" max="11017" width="68.88671875" style="179" customWidth="1"/>
    <col min="11018" max="11256" width="9.109375" style="179"/>
    <col min="11257" max="11257" width="74" style="179" customWidth="1"/>
    <col min="11258" max="11258" width="19.5546875" style="179" customWidth="1"/>
    <col min="11259" max="11259" width="9.109375" style="179"/>
    <col min="11260" max="11260" width="16" style="179" customWidth="1"/>
    <col min="11261" max="11263" width="9.109375" style="179"/>
    <col min="11264" max="11264" width="17.33203125" style="179" customWidth="1"/>
    <col min="11265" max="11265" width="20.44140625" style="179" customWidth="1"/>
    <col min="11266" max="11266" width="20.6640625" style="179" customWidth="1"/>
    <col min="11267" max="11267" width="19.109375" style="179" customWidth="1"/>
    <col min="11268" max="11268" width="17.44140625" style="179" customWidth="1"/>
    <col min="11269" max="11272" width="9.109375" style="179"/>
    <col min="11273" max="11273" width="68.88671875" style="179" customWidth="1"/>
    <col min="11274" max="11512" width="9.109375" style="179"/>
    <col min="11513" max="11513" width="74" style="179" customWidth="1"/>
    <col min="11514" max="11514" width="19.5546875" style="179" customWidth="1"/>
    <col min="11515" max="11515" width="9.109375" style="179"/>
    <col min="11516" max="11516" width="16" style="179" customWidth="1"/>
    <col min="11517" max="11519" width="9.109375" style="179"/>
    <col min="11520" max="11520" width="17.33203125" style="179" customWidth="1"/>
    <col min="11521" max="11521" width="20.44140625" style="179" customWidth="1"/>
    <col min="11522" max="11522" width="20.6640625" style="179" customWidth="1"/>
    <col min="11523" max="11523" width="19.109375" style="179" customWidth="1"/>
    <col min="11524" max="11524" width="17.44140625" style="179" customWidth="1"/>
    <col min="11525" max="11528" width="9.109375" style="179"/>
    <col min="11529" max="11529" width="68.88671875" style="179" customWidth="1"/>
    <col min="11530" max="11768" width="9.109375" style="179"/>
    <col min="11769" max="11769" width="74" style="179" customWidth="1"/>
    <col min="11770" max="11770" width="19.5546875" style="179" customWidth="1"/>
    <col min="11771" max="11771" width="9.109375" style="179"/>
    <col min="11772" max="11772" width="16" style="179" customWidth="1"/>
    <col min="11773" max="11775" width="9.109375" style="179"/>
    <col min="11776" max="11776" width="17.33203125" style="179" customWidth="1"/>
    <col min="11777" max="11777" width="20.44140625" style="179" customWidth="1"/>
    <col min="11778" max="11778" width="20.6640625" style="179" customWidth="1"/>
    <col min="11779" max="11779" width="19.109375" style="179" customWidth="1"/>
    <col min="11780" max="11780" width="17.44140625" style="179" customWidth="1"/>
    <col min="11781" max="11784" width="9.109375" style="179"/>
    <col min="11785" max="11785" width="68.88671875" style="179" customWidth="1"/>
    <col min="11786" max="12024" width="9.109375" style="179"/>
    <col min="12025" max="12025" width="74" style="179" customWidth="1"/>
    <col min="12026" max="12026" width="19.5546875" style="179" customWidth="1"/>
    <col min="12027" max="12027" width="9.109375" style="179"/>
    <col min="12028" max="12028" width="16" style="179" customWidth="1"/>
    <col min="12029" max="12031" width="9.109375" style="179"/>
    <col min="12032" max="12032" width="17.33203125" style="179" customWidth="1"/>
    <col min="12033" max="12033" width="20.44140625" style="179" customWidth="1"/>
    <col min="12034" max="12034" width="20.6640625" style="179" customWidth="1"/>
    <col min="12035" max="12035" width="19.109375" style="179" customWidth="1"/>
    <col min="12036" max="12036" width="17.44140625" style="179" customWidth="1"/>
    <col min="12037" max="12040" width="9.109375" style="179"/>
    <col min="12041" max="12041" width="68.88671875" style="179" customWidth="1"/>
    <col min="12042" max="12280" width="9.109375" style="179"/>
    <col min="12281" max="12281" width="74" style="179" customWidth="1"/>
    <col min="12282" max="12282" width="19.5546875" style="179" customWidth="1"/>
    <col min="12283" max="12283" width="9.109375" style="179"/>
    <col min="12284" max="12284" width="16" style="179" customWidth="1"/>
    <col min="12285" max="12287" width="9.109375" style="179"/>
    <col min="12288" max="12288" width="17.33203125" style="179" customWidth="1"/>
    <col min="12289" max="12289" width="20.44140625" style="179" customWidth="1"/>
    <col min="12290" max="12290" width="20.6640625" style="179" customWidth="1"/>
    <col min="12291" max="12291" width="19.109375" style="179" customWidth="1"/>
    <col min="12292" max="12292" width="17.44140625" style="179" customWidth="1"/>
    <col min="12293" max="12296" width="9.109375" style="179"/>
    <col min="12297" max="12297" width="68.88671875" style="179" customWidth="1"/>
    <col min="12298" max="12536" width="9.109375" style="179"/>
    <col min="12537" max="12537" width="74" style="179" customWidth="1"/>
    <col min="12538" max="12538" width="19.5546875" style="179" customWidth="1"/>
    <col min="12539" max="12539" width="9.109375" style="179"/>
    <col min="12540" max="12540" width="16" style="179" customWidth="1"/>
    <col min="12541" max="12543" width="9.109375" style="179"/>
    <col min="12544" max="12544" width="17.33203125" style="179" customWidth="1"/>
    <col min="12545" max="12545" width="20.44140625" style="179" customWidth="1"/>
    <col min="12546" max="12546" width="20.6640625" style="179" customWidth="1"/>
    <col min="12547" max="12547" width="19.109375" style="179" customWidth="1"/>
    <col min="12548" max="12548" width="17.44140625" style="179" customWidth="1"/>
    <col min="12549" max="12552" width="9.109375" style="179"/>
    <col min="12553" max="12553" width="68.88671875" style="179" customWidth="1"/>
    <col min="12554" max="12792" width="9.109375" style="179"/>
    <col min="12793" max="12793" width="74" style="179" customWidth="1"/>
    <col min="12794" max="12794" width="19.5546875" style="179" customWidth="1"/>
    <col min="12795" max="12795" width="9.109375" style="179"/>
    <col min="12796" max="12796" width="16" style="179" customWidth="1"/>
    <col min="12797" max="12799" width="9.109375" style="179"/>
    <col min="12800" max="12800" width="17.33203125" style="179" customWidth="1"/>
    <col min="12801" max="12801" width="20.44140625" style="179" customWidth="1"/>
    <col min="12802" max="12802" width="20.6640625" style="179" customWidth="1"/>
    <col min="12803" max="12803" width="19.109375" style="179" customWidth="1"/>
    <col min="12804" max="12804" width="17.44140625" style="179" customWidth="1"/>
    <col min="12805" max="12808" width="9.109375" style="179"/>
    <col min="12809" max="12809" width="68.88671875" style="179" customWidth="1"/>
    <col min="12810" max="13048" width="9.109375" style="179"/>
    <col min="13049" max="13049" width="74" style="179" customWidth="1"/>
    <col min="13050" max="13050" width="19.5546875" style="179" customWidth="1"/>
    <col min="13051" max="13051" width="9.109375" style="179"/>
    <col min="13052" max="13052" width="16" style="179" customWidth="1"/>
    <col min="13053" max="13055" width="9.109375" style="179"/>
    <col min="13056" max="13056" width="17.33203125" style="179" customWidth="1"/>
    <col min="13057" max="13057" width="20.44140625" style="179" customWidth="1"/>
    <col min="13058" max="13058" width="20.6640625" style="179" customWidth="1"/>
    <col min="13059" max="13059" width="19.109375" style="179" customWidth="1"/>
    <col min="13060" max="13060" width="17.44140625" style="179" customWidth="1"/>
    <col min="13061" max="13064" width="9.109375" style="179"/>
    <col min="13065" max="13065" width="68.88671875" style="179" customWidth="1"/>
    <col min="13066" max="13304" width="9.109375" style="179"/>
    <col min="13305" max="13305" width="74" style="179" customWidth="1"/>
    <col min="13306" max="13306" width="19.5546875" style="179" customWidth="1"/>
    <col min="13307" max="13307" width="9.109375" style="179"/>
    <col min="13308" max="13308" width="16" style="179" customWidth="1"/>
    <col min="13309" max="13311" width="9.109375" style="179"/>
    <col min="13312" max="13312" width="17.33203125" style="179" customWidth="1"/>
    <col min="13313" max="13313" width="20.44140625" style="179" customWidth="1"/>
    <col min="13314" max="13314" width="20.6640625" style="179" customWidth="1"/>
    <col min="13315" max="13315" width="19.109375" style="179" customWidth="1"/>
    <col min="13316" max="13316" width="17.44140625" style="179" customWidth="1"/>
    <col min="13317" max="13320" width="9.109375" style="179"/>
    <col min="13321" max="13321" width="68.88671875" style="179" customWidth="1"/>
    <col min="13322" max="13560" width="9.109375" style="179"/>
    <col min="13561" max="13561" width="74" style="179" customWidth="1"/>
    <col min="13562" max="13562" width="19.5546875" style="179" customWidth="1"/>
    <col min="13563" max="13563" width="9.109375" style="179"/>
    <col min="13564" max="13564" width="16" style="179" customWidth="1"/>
    <col min="13565" max="13567" width="9.109375" style="179"/>
    <col min="13568" max="13568" width="17.33203125" style="179" customWidth="1"/>
    <col min="13569" max="13569" width="20.44140625" style="179" customWidth="1"/>
    <col min="13570" max="13570" width="20.6640625" style="179" customWidth="1"/>
    <col min="13571" max="13571" width="19.109375" style="179" customWidth="1"/>
    <col min="13572" max="13572" width="17.44140625" style="179" customWidth="1"/>
    <col min="13573" max="13576" width="9.109375" style="179"/>
    <col min="13577" max="13577" width="68.88671875" style="179" customWidth="1"/>
    <col min="13578" max="13816" width="9.109375" style="179"/>
    <col min="13817" max="13817" width="74" style="179" customWidth="1"/>
    <col min="13818" max="13818" width="19.5546875" style="179" customWidth="1"/>
    <col min="13819" max="13819" width="9.109375" style="179"/>
    <col min="13820" max="13820" width="16" style="179" customWidth="1"/>
    <col min="13821" max="13823" width="9.109375" style="179"/>
    <col min="13824" max="13824" width="17.33203125" style="179" customWidth="1"/>
    <col min="13825" max="13825" width="20.44140625" style="179" customWidth="1"/>
    <col min="13826" max="13826" width="20.6640625" style="179" customWidth="1"/>
    <col min="13827" max="13827" width="19.109375" style="179" customWidth="1"/>
    <col min="13828" max="13828" width="17.44140625" style="179" customWidth="1"/>
    <col min="13829" max="13832" width="9.109375" style="179"/>
    <col min="13833" max="13833" width="68.88671875" style="179" customWidth="1"/>
    <col min="13834" max="14072" width="9.109375" style="179"/>
    <col min="14073" max="14073" width="74" style="179" customWidth="1"/>
    <col min="14074" max="14074" width="19.5546875" style="179" customWidth="1"/>
    <col min="14075" max="14075" width="9.109375" style="179"/>
    <col min="14076" max="14076" width="16" style="179" customWidth="1"/>
    <col min="14077" max="14079" width="9.109375" style="179"/>
    <col min="14080" max="14080" width="17.33203125" style="179" customWidth="1"/>
    <col min="14081" max="14081" width="20.44140625" style="179" customWidth="1"/>
    <col min="14082" max="14082" width="20.6640625" style="179" customWidth="1"/>
    <col min="14083" max="14083" width="19.109375" style="179" customWidth="1"/>
    <col min="14084" max="14084" width="17.44140625" style="179" customWidth="1"/>
    <col min="14085" max="14088" width="9.109375" style="179"/>
    <col min="14089" max="14089" width="68.88671875" style="179" customWidth="1"/>
    <col min="14090" max="14328" width="9.109375" style="179"/>
    <col min="14329" max="14329" width="74" style="179" customWidth="1"/>
    <col min="14330" max="14330" width="19.5546875" style="179" customWidth="1"/>
    <col min="14331" max="14331" width="9.109375" style="179"/>
    <col min="14332" max="14332" width="16" style="179" customWidth="1"/>
    <col min="14333" max="14335" width="9.109375" style="179"/>
    <col min="14336" max="14336" width="17.33203125" style="179" customWidth="1"/>
    <col min="14337" max="14337" width="20.44140625" style="179" customWidth="1"/>
    <col min="14338" max="14338" width="20.6640625" style="179" customWidth="1"/>
    <col min="14339" max="14339" width="19.109375" style="179" customWidth="1"/>
    <col min="14340" max="14340" width="17.44140625" style="179" customWidth="1"/>
    <col min="14341" max="14344" width="9.109375" style="179"/>
    <col min="14345" max="14345" width="68.88671875" style="179" customWidth="1"/>
    <col min="14346" max="14584" width="9.109375" style="179"/>
    <col min="14585" max="14585" width="74" style="179" customWidth="1"/>
    <col min="14586" max="14586" width="19.5546875" style="179" customWidth="1"/>
    <col min="14587" max="14587" width="9.109375" style="179"/>
    <col min="14588" max="14588" width="16" style="179" customWidth="1"/>
    <col min="14589" max="14591" width="9.109375" style="179"/>
    <col min="14592" max="14592" width="17.33203125" style="179" customWidth="1"/>
    <col min="14593" max="14593" width="20.44140625" style="179" customWidth="1"/>
    <col min="14594" max="14594" width="20.6640625" style="179" customWidth="1"/>
    <col min="14595" max="14595" width="19.109375" style="179" customWidth="1"/>
    <col min="14596" max="14596" width="17.44140625" style="179" customWidth="1"/>
    <col min="14597" max="14600" width="9.109375" style="179"/>
    <col min="14601" max="14601" width="68.88671875" style="179" customWidth="1"/>
    <col min="14602" max="14840" width="9.109375" style="179"/>
    <col min="14841" max="14841" width="74" style="179" customWidth="1"/>
    <col min="14842" max="14842" width="19.5546875" style="179" customWidth="1"/>
    <col min="14843" max="14843" width="9.109375" style="179"/>
    <col min="14844" max="14844" width="16" style="179" customWidth="1"/>
    <col min="14845" max="14847" width="9.109375" style="179"/>
    <col min="14848" max="14848" width="17.33203125" style="179" customWidth="1"/>
    <col min="14849" max="14849" width="20.44140625" style="179" customWidth="1"/>
    <col min="14850" max="14850" width="20.6640625" style="179" customWidth="1"/>
    <col min="14851" max="14851" width="19.109375" style="179" customWidth="1"/>
    <col min="14852" max="14852" width="17.44140625" style="179" customWidth="1"/>
    <col min="14853" max="14856" width="9.109375" style="179"/>
    <col min="14857" max="14857" width="68.88671875" style="179" customWidth="1"/>
    <col min="14858" max="15096" width="9.109375" style="179"/>
    <col min="15097" max="15097" width="74" style="179" customWidth="1"/>
    <col min="15098" max="15098" width="19.5546875" style="179" customWidth="1"/>
    <col min="15099" max="15099" width="9.109375" style="179"/>
    <col min="15100" max="15100" width="16" style="179" customWidth="1"/>
    <col min="15101" max="15103" width="9.109375" style="179"/>
    <col min="15104" max="15104" width="17.33203125" style="179" customWidth="1"/>
    <col min="15105" max="15105" width="20.44140625" style="179" customWidth="1"/>
    <col min="15106" max="15106" width="20.6640625" style="179" customWidth="1"/>
    <col min="15107" max="15107" width="19.109375" style="179" customWidth="1"/>
    <col min="15108" max="15108" width="17.44140625" style="179" customWidth="1"/>
    <col min="15109" max="15112" width="9.109375" style="179"/>
    <col min="15113" max="15113" width="68.88671875" style="179" customWidth="1"/>
    <col min="15114" max="15352" width="9.109375" style="179"/>
    <col min="15353" max="15353" width="74" style="179" customWidth="1"/>
    <col min="15354" max="15354" width="19.5546875" style="179" customWidth="1"/>
    <col min="15355" max="15355" width="9.109375" style="179"/>
    <col min="15356" max="15356" width="16" style="179" customWidth="1"/>
    <col min="15357" max="15359" width="9.109375" style="179"/>
    <col min="15360" max="15360" width="17.33203125" style="179" customWidth="1"/>
    <col min="15361" max="15361" width="20.44140625" style="179" customWidth="1"/>
    <col min="15362" max="15362" width="20.6640625" style="179" customWidth="1"/>
    <col min="15363" max="15363" width="19.109375" style="179" customWidth="1"/>
    <col min="15364" max="15364" width="17.44140625" style="179" customWidth="1"/>
    <col min="15365" max="15368" width="9.109375" style="179"/>
    <col min="15369" max="15369" width="68.88671875" style="179" customWidth="1"/>
    <col min="15370" max="15608" width="9.109375" style="179"/>
    <col min="15609" max="15609" width="74" style="179" customWidth="1"/>
    <col min="15610" max="15610" width="19.5546875" style="179" customWidth="1"/>
    <col min="15611" max="15611" width="9.109375" style="179"/>
    <col min="15612" max="15612" width="16" style="179" customWidth="1"/>
    <col min="15613" max="15615" width="9.109375" style="179"/>
    <col min="15616" max="15616" width="17.33203125" style="179" customWidth="1"/>
    <col min="15617" max="15617" width="20.44140625" style="179" customWidth="1"/>
    <col min="15618" max="15618" width="20.6640625" style="179" customWidth="1"/>
    <col min="15619" max="15619" width="19.109375" style="179" customWidth="1"/>
    <col min="15620" max="15620" width="17.44140625" style="179" customWidth="1"/>
    <col min="15621" max="15624" width="9.109375" style="179"/>
    <col min="15625" max="15625" width="68.88671875" style="179" customWidth="1"/>
    <col min="15626" max="15864" width="9.109375" style="179"/>
    <col min="15865" max="15865" width="74" style="179" customWidth="1"/>
    <col min="15866" max="15866" width="19.5546875" style="179" customWidth="1"/>
    <col min="15867" max="15867" width="9.109375" style="179"/>
    <col min="15868" max="15868" width="16" style="179" customWidth="1"/>
    <col min="15869" max="15871" width="9.109375" style="179"/>
    <col min="15872" max="15872" width="17.33203125" style="179" customWidth="1"/>
    <col min="15873" max="15873" width="20.44140625" style="179" customWidth="1"/>
    <col min="15874" max="15874" width="20.6640625" style="179" customWidth="1"/>
    <col min="15875" max="15875" width="19.109375" style="179" customWidth="1"/>
    <col min="15876" max="15876" width="17.44140625" style="179" customWidth="1"/>
    <col min="15877" max="15880" width="9.109375" style="179"/>
    <col min="15881" max="15881" width="68.88671875" style="179" customWidth="1"/>
    <col min="15882" max="16120" width="9.109375" style="179"/>
    <col min="16121" max="16121" width="74" style="179" customWidth="1"/>
    <col min="16122" max="16122" width="19.5546875" style="179" customWidth="1"/>
    <col min="16123" max="16123" width="9.109375" style="179"/>
    <col min="16124" max="16124" width="16" style="179" customWidth="1"/>
    <col min="16125" max="16127" width="9.109375" style="179"/>
    <col min="16128" max="16128" width="17.33203125" style="179" customWidth="1"/>
    <col min="16129" max="16129" width="20.44140625" style="179" customWidth="1"/>
    <col min="16130" max="16130" width="20.6640625" style="179" customWidth="1"/>
    <col min="16131" max="16131" width="19.109375" style="179" customWidth="1"/>
    <col min="16132" max="16132" width="17.44140625" style="179" customWidth="1"/>
    <col min="16133" max="16136" width="9.109375" style="179"/>
    <col min="16137" max="16137" width="68.88671875" style="179" customWidth="1"/>
    <col min="16138" max="16384" width="9.109375" style="179"/>
  </cols>
  <sheetData>
    <row r="1" spans="1:22" ht="21" x14ac:dyDescent="0.4">
      <c r="A1" s="216"/>
      <c r="B1" s="217"/>
      <c r="C1" s="458" t="s">
        <v>413</v>
      </c>
      <c r="D1" s="458"/>
      <c r="E1" s="458"/>
      <c r="F1" s="458"/>
      <c r="G1" s="458"/>
      <c r="H1" s="458"/>
      <c r="I1" s="45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</row>
    <row r="2" spans="1:22" ht="75" customHeight="1" x14ac:dyDescent="0.35">
      <c r="A2" s="216"/>
      <c r="B2" s="217"/>
      <c r="C2" s="459" t="s">
        <v>403</v>
      </c>
      <c r="D2" s="460"/>
      <c r="E2" s="461"/>
      <c r="F2" s="462" t="s">
        <v>414</v>
      </c>
      <c r="G2" s="462"/>
      <c r="H2" s="462"/>
      <c r="I2" s="462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</row>
    <row r="3" spans="1:22" ht="81.75" customHeight="1" x14ac:dyDescent="0.4">
      <c r="A3" s="219"/>
      <c r="B3" s="220"/>
      <c r="C3" s="221" t="s">
        <v>415</v>
      </c>
      <c r="D3" s="222" t="s">
        <v>416</v>
      </c>
      <c r="E3" s="222" t="s">
        <v>417</v>
      </c>
      <c r="F3" s="223" t="s">
        <v>418</v>
      </c>
      <c r="G3" s="223" t="s">
        <v>419</v>
      </c>
      <c r="H3" s="223" t="s">
        <v>420</v>
      </c>
      <c r="I3" s="223" t="s">
        <v>421</v>
      </c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</row>
    <row r="4" spans="1:22" ht="21" x14ac:dyDescent="0.4">
      <c r="A4" s="224" t="s">
        <v>422</v>
      </c>
      <c r="B4" s="225" t="s">
        <v>423</v>
      </c>
      <c r="C4" s="226">
        <v>5381410.5199999996</v>
      </c>
      <c r="D4" s="226">
        <v>0</v>
      </c>
      <c r="E4" s="226">
        <f>C4</f>
        <v>5381410.5199999996</v>
      </c>
      <c r="F4" s="227"/>
      <c r="G4" s="227"/>
      <c r="H4" s="227"/>
      <c r="I4" s="227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</row>
    <row r="5" spans="1:22" s="181" customFormat="1" ht="21" x14ac:dyDescent="0.4">
      <c r="A5" s="224" t="s">
        <v>424</v>
      </c>
      <c r="B5" s="225" t="s">
        <v>425</v>
      </c>
      <c r="C5" s="226">
        <f>E5+D5</f>
        <v>8832697.6799999997</v>
      </c>
      <c r="D5" s="226">
        <v>0</v>
      </c>
      <c r="E5" s="226">
        <f>E6+E7+E8</f>
        <v>8832697.6799999997</v>
      </c>
      <c r="F5" s="228"/>
      <c r="G5" s="228"/>
      <c r="H5" s="228"/>
      <c r="I5" s="228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</row>
    <row r="6" spans="1:22" ht="42" x14ac:dyDescent="0.4">
      <c r="A6" s="230"/>
      <c r="B6" s="231" t="s">
        <v>426</v>
      </c>
      <c r="C6" s="232">
        <v>7403565.9100000001</v>
      </c>
      <c r="D6" s="232">
        <v>0</v>
      </c>
      <c r="E6" s="232">
        <v>7403565.9100000001</v>
      </c>
      <c r="F6" s="227">
        <v>17</v>
      </c>
      <c r="G6" s="227">
        <v>1</v>
      </c>
      <c r="H6" s="227">
        <v>4</v>
      </c>
      <c r="I6" s="227"/>
      <c r="J6" s="218" t="s">
        <v>427</v>
      </c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</row>
    <row r="7" spans="1:22" ht="42" x14ac:dyDescent="0.4">
      <c r="A7" s="230"/>
      <c r="B7" s="231" t="s">
        <v>428</v>
      </c>
      <c r="C7" s="232">
        <v>22012.65</v>
      </c>
      <c r="D7" s="232">
        <v>0</v>
      </c>
      <c r="E7" s="232">
        <v>0</v>
      </c>
      <c r="F7" s="227">
        <v>12</v>
      </c>
      <c r="G7" s="227">
        <v>4</v>
      </c>
      <c r="H7" s="227">
        <v>14</v>
      </c>
      <c r="I7" s="227"/>
      <c r="J7" s="218" t="s">
        <v>293</v>
      </c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</row>
    <row r="8" spans="1:22" ht="42" x14ac:dyDescent="0.4">
      <c r="A8" s="230"/>
      <c r="B8" s="231" t="s">
        <v>429</v>
      </c>
      <c r="C8" s="232">
        <f>E8+D8</f>
        <v>1429131.77</v>
      </c>
      <c r="D8" s="232">
        <v>0</v>
      </c>
      <c r="E8" s="232">
        <f>394855.62+1034276.15</f>
        <v>1429131.77</v>
      </c>
      <c r="F8" s="227">
        <v>17</v>
      </c>
      <c r="G8" s="227">
        <v>1</v>
      </c>
      <c r="H8" s="227">
        <v>23</v>
      </c>
      <c r="I8" s="227"/>
      <c r="J8" s="218" t="s">
        <v>430</v>
      </c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</row>
    <row r="9" spans="1:22" s="181" customFormat="1" ht="42" x14ac:dyDescent="0.4">
      <c r="A9" s="224" t="s">
        <v>431</v>
      </c>
      <c r="B9" s="225" t="s">
        <v>432</v>
      </c>
      <c r="C9" s="226">
        <f>D9+E9</f>
        <v>0</v>
      </c>
      <c r="D9" s="226">
        <f>D10</f>
        <v>0</v>
      </c>
      <c r="E9" s="226">
        <f>E10</f>
        <v>0</v>
      </c>
      <c r="F9" s="228"/>
      <c r="G9" s="228"/>
      <c r="H9" s="228"/>
      <c r="I9" s="228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</row>
    <row r="10" spans="1:22" s="181" customFormat="1" ht="21" x14ac:dyDescent="0.4">
      <c r="A10" s="224"/>
      <c r="B10" s="231" t="s">
        <v>433</v>
      </c>
      <c r="C10" s="226">
        <f>E10</f>
        <v>0</v>
      </c>
      <c r="D10" s="226">
        <v>0</v>
      </c>
      <c r="E10" s="226">
        <v>0</v>
      </c>
      <c r="F10" s="227">
        <v>12</v>
      </c>
      <c r="G10" s="227">
        <v>1</v>
      </c>
      <c r="H10" s="227">
        <v>1</v>
      </c>
      <c r="I10" s="228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</row>
    <row r="11" spans="1:22" s="181" customFormat="1" ht="42" x14ac:dyDescent="0.4">
      <c r="A11" s="224" t="s">
        <v>434</v>
      </c>
      <c r="B11" s="225" t="s">
        <v>435</v>
      </c>
      <c r="C11" s="226">
        <f>C12</f>
        <v>0</v>
      </c>
      <c r="D11" s="226">
        <f>D12</f>
        <v>0</v>
      </c>
      <c r="E11" s="226">
        <f>E12</f>
        <v>0</v>
      </c>
      <c r="F11" s="228"/>
      <c r="G11" s="228"/>
      <c r="H11" s="228"/>
      <c r="I11" s="228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</row>
    <row r="12" spans="1:22" ht="21" x14ac:dyDescent="0.4">
      <c r="A12" s="230"/>
      <c r="B12" s="231" t="s">
        <v>433</v>
      </c>
      <c r="C12" s="232">
        <f>D12+E12</f>
        <v>0</v>
      </c>
      <c r="D12" s="232">
        <v>0</v>
      </c>
      <c r="E12" s="232">
        <v>0</v>
      </c>
      <c r="F12" s="227">
        <v>12</v>
      </c>
      <c r="G12" s="227">
        <v>1</v>
      </c>
      <c r="H12" s="227">
        <v>1</v>
      </c>
      <c r="I12" s="227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</row>
    <row r="13" spans="1:22" s="181" customFormat="1" ht="21" x14ac:dyDescent="0.4">
      <c r="A13" s="224" t="s">
        <v>436</v>
      </c>
      <c r="B13" s="225" t="s">
        <v>437</v>
      </c>
      <c r="C13" s="226">
        <f>SUM(C14:C23)</f>
        <v>644461.42000000004</v>
      </c>
      <c r="D13" s="226">
        <f>SUM(D15:D21)</f>
        <v>0</v>
      </c>
      <c r="E13" s="226">
        <f>SUM(E14:E23)</f>
        <v>644461.42000000004</v>
      </c>
      <c r="F13" s="228"/>
      <c r="G13" s="228"/>
      <c r="H13" s="228"/>
      <c r="I13" s="228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</row>
    <row r="14" spans="1:22" ht="53.1" customHeight="1" x14ac:dyDescent="0.4">
      <c r="A14" s="230"/>
      <c r="B14" s="233" t="s">
        <v>438</v>
      </c>
      <c r="C14" s="232">
        <f t="shared" ref="C14:C16" si="0">D14+E14</f>
        <v>0</v>
      </c>
      <c r="D14" s="232">
        <v>0</v>
      </c>
      <c r="E14" s="232">
        <v>0</v>
      </c>
      <c r="F14" s="227">
        <v>16</v>
      </c>
      <c r="G14" s="227">
        <v>1</v>
      </c>
      <c r="H14" s="227">
        <v>21</v>
      </c>
      <c r="I14" s="227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</row>
    <row r="15" spans="1:22" ht="63" x14ac:dyDescent="0.4">
      <c r="A15" s="230"/>
      <c r="B15" s="231" t="s">
        <v>439</v>
      </c>
      <c r="C15" s="232">
        <f>D15+E15</f>
        <v>133</v>
      </c>
      <c r="D15" s="232">
        <v>0</v>
      </c>
      <c r="E15" s="239">
        <v>133</v>
      </c>
      <c r="F15" s="227">
        <v>16</v>
      </c>
      <c r="G15" s="227">
        <v>1</v>
      </c>
      <c r="H15" s="227">
        <v>21</v>
      </c>
      <c r="I15" s="227"/>
      <c r="J15" s="218" t="s">
        <v>440</v>
      </c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</row>
    <row r="16" spans="1:22" ht="21" x14ac:dyDescent="0.4">
      <c r="A16" s="230"/>
      <c r="B16" s="231" t="s">
        <v>441</v>
      </c>
      <c r="C16" s="232">
        <f t="shared" si="0"/>
        <v>41125.919999999998</v>
      </c>
      <c r="D16" s="232">
        <v>0</v>
      </c>
      <c r="E16" s="239">
        <v>41125.919999999998</v>
      </c>
      <c r="F16" s="227">
        <v>16</v>
      </c>
      <c r="G16" s="227">
        <v>1</v>
      </c>
      <c r="H16" s="227">
        <v>22</v>
      </c>
      <c r="I16" s="227"/>
      <c r="J16" s="218" t="s">
        <v>442</v>
      </c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</row>
    <row r="17" spans="1:22" ht="21" x14ac:dyDescent="0.4">
      <c r="A17" s="230"/>
      <c r="B17" s="231" t="s">
        <v>443</v>
      </c>
      <c r="C17" s="232">
        <f>D17+E17</f>
        <v>52496.56</v>
      </c>
      <c r="D17" s="232">
        <v>0</v>
      </c>
      <c r="E17" s="239">
        <v>52496.56</v>
      </c>
      <c r="F17" s="227">
        <v>16</v>
      </c>
      <c r="G17" s="227">
        <v>1</v>
      </c>
      <c r="H17" s="227" t="s">
        <v>444</v>
      </c>
      <c r="I17" s="227"/>
      <c r="J17" s="218">
        <v>260</v>
      </c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</row>
    <row r="18" spans="1:22" ht="21" x14ac:dyDescent="0.4">
      <c r="A18" s="230"/>
      <c r="B18" s="231" t="s">
        <v>445</v>
      </c>
      <c r="C18" s="232">
        <f>D18+E18</f>
        <v>59721.67</v>
      </c>
      <c r="D18" s="232">
        <v>0</v>
      </c>
      <c r="E18" s="239">
        <v>59721.67</v>
      </c>
      <c r="F18" s="227">
        <v>16</v>
      </c>
      <c r="G18" s="227">
        <v>1</v>
      </c>
      <c r="H18" s="227">
        <v>28</v>
      </c>
      <c r="I18" s="227"/>
      <c r="J18" s="218" t="s">
        <v>446</v>
      </c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</row>
    <row r="19" spans="1:22" ht="21" x14ac:dyDescent="0.4">
      <c r="A19" s="230"/>
      <c r="B19" s="231" t="s">
        <v>447</v>
      </c>
      <c r="C19" s="232">
        <f>D19+E19</f>
        <v>381053</v>
      </c>
      <c r="D19" s="232">
        <v>0</v>
      </c>
      <c r="E19" s="239">
        <v>381053</v>
      </c>
      <c r="F19" s="227">
        <v>16</v>
      </c>
      <c r="G19" s="227">
        <v>1</v>
      </c>
      <c r="H19" s="227">
        <v>36</v>
      </c>
      <c r="I19" s="227"/>
      <c r="J19" s="218" t="s">
        <v>448</v>
      </c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</row>
    <row r="20" spans="1:22" ht="42" x14ac:dyDescent="0.4">
      <c r="A20" s="230"/>
      <c r="B20" s="231" t="s">
        <v>449</v>
      </c>
      <c r="C20" s="232">
        <f>D20+E20</f>
        <v>1061.98</v>
      </c>
      <c r="D20" s="232">
        <v>0</v>
      </c>
      <c r="E20" s="240">
        <v>1061.98</v>
      </c>
      <c r="F20" s="227">
        <v>16</v>
      </c>
      <c r="G20" s="227">
        <v>1</v>
      </c>
      <c r="H20" s="227">
        <v>37</v>
      </c>
      <c r="I20" s="227"/>
      <c r="J20" s="218" t="s">
        <v>450</v>
      </c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</row>
    <row r="21" spans="1:22" ht="42" x14ac:dyDescent="0.4">
      <c r="A21" s="230"/>
      <c r="B21" s="231" t="s">
        <v>451</v>
      </c>
      <c r="C21" s="232">
        <f>D21+E21</f>
        <v>86856.639999999985</v>
      </c>
      <c r="D21" s="232">
        <v>0</v>
      </c>
      <c r="E21" s="240">
        <f>1540.93+37897.95+2092.86+3623.52+41701.38</f>
        <v>86856.639999999985</v>
      </c>
      <c r="F21" s="227">
        <v>16</v>
      </c>
      <c r="G21" s="227">
        <v>1</v>
      </c>
      <c r="H21" s="227">
        <v>51</v>
      </c>
      <c r="I21" s="227"/>
      <c r="J21" s="218" t="s">
        <v>452</v>
      </c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</row>
    <row r="22" spans="1:22" ht="63" x14ac:dyDescent="0.4">
      <c r="A22" s="230"/>
      <c r="B22" s="231" t="s">
        <v>453</v>
      </c>
      <c r="C22" s="232">
        <f>E22+D22</f>
        <v>0</v>
      </c>
      <c r="D22" s="232">
        <v>0</v>
      </c>
      <c r="E22" s="232">
        <v>0</v>
      </c>
      <c r="F22" s="227">
        <v>16</v>
      </c>
      <c r="G22" s="227">
        <v>1</v>
      </c>
      <c r="H22" s="227">
        <v>58</v>
      </c>
      <c r="I22" s="227"/>
      <c r="J22" s="218" t="s">
        <v>454</v>
      </c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</row>
    <row r="23" spans="1:22" ht="63" x14ac:dyDescent="0.4">
      <c r="A23" s="230"/>
      <c r="B23" s="231" t="s">
        <v>455</v>
      </c>
      <c r="C23" s="232">
        <f>E23+D23</f>
        <v>22012.65</v>
      </c>
      <c r="D23" s="232">
        <v>0</v>
      </c>
      <c r="E23" s="232">
        <v>22012.65</v>
      </c>
      <c r="F23" s="227">
        <v>16</v>
      </c>
      <c r="G23" s="227">
        <v>1</v>
      </c>
      <c r="H23" s="227">
        <v>63</v>
      </c>
      <c r="I23" s="227"/>
      <c r="J23" s="229" t="s">
        <v>293</v>
      </c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</row>
    <row r="24" spans="1:22" s="181" customFormat="1" ht="42" x14ac:dyDescent="0.4">
      <c r="A24" s="224" t="s">
        <v>456</v>
      </c>
      <c r="B24" s="225" t="s">
        <v>457</v>
      </c>
      <c r="C24" s="226">
        <f>SUM(C25:C25)</f>
        <v>54949.39</v>
      </c>
      <c r="D24" s="226">
        <f>SUM(D25:D25)</f>
        <v>0</v>
      </c>
      <c r="E24" s="226">
        <f>SUM(E25:E25)</f>
        <v>54949.39</v>
      </c>
      <c r="F24" s="228"/>
      <c r="G24" s="228"/>
      <c r="H24" s="228"/>
      <c r="I24" s="228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</row>
    <row r="25" spans="1:22" ht="21" x14ac:dyDescent="0.4">
      <c r="A25" s="230"/>
      <c r="B25" s="231" t="s">
        <v>458</v>
      </c>
      <c r="C25" s="232">
        <f>D25+E25</f>
        <v>54949.39</v>
      </c>
      <c r="D25" s="232">
        <v>0</v>
      </c>
      <c r="E25" s="232">
        <v>54949.39</v>
      </c>
      <c r="F25" s="227">
        <v>15</v>
      </c>
      <c r="G25" s="227">
        <v>1</v>
      </c>
      <c r="H25" s="227">
        <v>1</v>
      </c>
      <c r="I25" s="227"/>
      <c r="J25" s="218" t="s">
        <v>404</v>
      </c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</row>
    <row r="26" spans="1:22" s="181" customFormat="1" ht="42" x14ac:dyDescent="0.4">
      <c r="A26" s="224" t="s">
        <v>459</v>
      </c>
      <c r="B26" s="225" t="s">
        <v>460</v>
      </c>
      <c r="C26" s="226">
        <f>E26</f>
        <v>0</v>
      </c>
      <c r="D26" s="226">
        <v>0</v>
      </c>
      <c r="E26" s="226">
        <v>0</v>
      </c>
      <c r="F26" s="228"/>
      <c r="G26" s="228"/>
      <c r="H26" s="228"/>
      <c r="I26" s="228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</row>
    <row r="27" spans="1:22" s="181" customFormat="1" ht="21" x14ac:dyDescent="0.4">
      <c r="A27" s="224" t="s">
        <v>461</v>
      </c>
      <c r="B27" s="225" t="s">
        <v>462</v>
      </c>
      <c r="C27" s="226">
        <v>0</v>
      </c>
      <c r="D27" s="226">
        <v>0</v>
      </c>
      <c r="E27" s="226">
        <v>0</v>
      </c>
      <c r="F27" s="228"/>
      <c r="G27" s="228"/>
      <c r="H27" s="228"/>
      <c r="I27" s="228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</row>
    <row r="28" spans="1:22" s="181" customFormat="1" ht="27" customHeight="1" x14ac:dyDescent="0.4">
      <c r="A28" s="224" t="s">
        <v>331</v>
      </c>
      <c r="B28" s="225" t="s">
        <v>463</v>
      </c>
      <c r="C28" s="226">
        <v>0</v>
      </c>
      <c r="D28" s="234">
        <v>0</v>
      </c>
      <c r="E28" s="234">
        <v>0</v>
      </c>
      <c r="F28" s="228"/>
      <c r="G28" s="228"/>
      <c r="H28" s="228"/>
      <c r="I28" s="228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</row>
    <row r="29" spans="1:22" s="181" customFormat="1" ht="21" x14ac:dyDescent="0.4">
      <c r="A29" s="224" t="s">
        <v>464</v>
      </c>
      <c r="B29" s="225" t="s">
        <v>465</v>
      </c>
      <c r="C29" s="226">
        <f>D29+E29</f>
        <v>622448.77</v>
      </c>
      <c r="D29" s="226">
        <v>0</v>
      </c>
      <c r="E29" s="239">
        <f>E15+E16+E17+E18+E19+E20+E21+E14</f>
        <v>622448.77</v>
      </c>
      <c r="F29" s="228"/>
      <c r="G29" s="228"/>
      <c r="H29" s="228"/>
      <c r="I29" s="235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</row>
    <row r="30" spans="1:22" s="181" customFormat="1" ht="21" x14ac:dyDescent="0.4">
      <c r="A30" s="224" t="s">
        <v>466</v>
      </c>
      <c r="B30" s="225" t="s">
        <v>194</v>
      </c>
      <c r="C30" s="226">
        <f>D30+E30</f>
        <v>118265</v>
      </c>
      <c r="D30" s="226"/>
      <c r="E30" s="226">
        <f>ROUND(ROUND(E29,0)*0.19,0)</f>
        <v>118265</v>
      </c>
      <c r="F30" s="228"/>
      <c r="G30" s="228"/>
      <c r="H30" s="228"/>
      <c r="I30" s="235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</row>
    <row r="31" spans="1:22" ht="17.399999999999999" x14ac:dyDescent="0.3">
      <c r="A31" s="218"/>
      <c r="B31" s="218"/>
      <c r="C31" s="236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</row>
    <row r="32" spans="1:22" s="241" customFormat="1" ht="59.25" customHeight="1" x14ac:dyDescent="0.35"/>
    <row r="33" spans="5:5" s="241" customFormat="1" ht="20.399999999999999" x14ac:dyDescent="0.35"/>
    <row r="34" spans="5:5" s="241" customFormat="1" ht="20.399999999999999" x14ac:dyDescent="0.35">
      <c r="E34" s="242">
        <v>108291</v>
      </c>
    </row>
    <row r="35" spans="5:5" s="241" customFormat="1" ht="20.399999999999999" x14ac:dyDescent="0.35">
      <c r="E35" s="242"/>
    </row>
    <row r="36" spans="5:5" s="241" customFormat="1" ht="20.399999999999999" x14ac:dyDescent="0.35">
      <c r="E36" s="242">
        <f>E30-E34</f>
        <v>9974</v>
      </c>
    </row>
    <row r="37" spans="5:5" s="241" customFormat="1" ht="20.399999999999999" x14ac:dyDescent="0.35">
      <c r="E37" s="242"/>
    </row>
    <row r="38" spans="5:5" s="241" customFormat="1" ht="20.399999999999999" x14ac:dyDescent="0.35"/>
  </sheetData>
  <mergeCells count="3">
    <mergeCell ref="C1:I1"/>
    <mergeCell ref="C2:E2"/>
    <mergeCell ref="F2:I2"/>
  </mergeCells>
  <pageMargins left="0.70866141732283472" right="0.70866141732283472" top="0.74803149606299213" bottom="0.74803149606299213" header="0.31496062992125984" footer="0.31496062992125984"/>
  <pageSetup paperSize="9" scale="29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77AA9-FAF2-4059-A807-5883487C6583}">
  <sheetPr>
    <tabColor rgb="FFFF0000"/>
    <pageSetUpPr fitToPage="1"/>
  </sheetPr>
  <dimension ref="A1:V32"/>
  <sheetViews>
    <sheetView topLeftCell="A7" zoomScale="55" zoomScaleNormal="55" workbookViewId="0">
      <selection activeCell="V26" sqref="V26"/>
    </sheetView>
  </sheetViews>
  <sheetFormatPr defaultRowHeight="13.2" x14ac:dyDescent="0.25"/>
  <cols>
    <col min="1" max="1" width="9.109375" style="179"/>
    <col min="2" max="2" width="74" style="179" customWidth="1"/>
    <col min="3" max="3" width="22.44140625" style="195" customWidth="1"/>
    <col min="4" max="4" width="23.44140625" style="179" customWidth="1"/>
    <col min="5" max="5" width="45.88671875" style="179" customWidth="1"/>
    <col min="6" max="8" width="9.109375" style="179"/>
    <col min="9" max="9" width="17.33203125" style="179" customWidth="1"/>
    <col min="10" max="10" width="13.33203125" style="179" customWidth="1"/>
    <col min="11" max="248" width="9.109375" style="179"/>
    <col min="249" max="249" width="74" style="179" customWidth="1"/>
    <col min="250" max="250" width="19.5546875" style="179" customWidth="1"/>
    <col min="251" max="251" width="9.109375" style="179"/>
    <col min="252" max="252" width="16" style="179" customWidth="1"/>
    <col min="253" max="255" width="9.109375" style="179"/>
    <col min="256" max="256" width="17.33203125" style="179" customWidth="1"/>
    <col min="257" max="257" width="20.44140625" style="179" customWidth="1"/>
    <col min="258" max="258" width="20.6640625" style="179" customWidth="1"/>
    <col min="259" max="259" width="19.109375" style="179" customWidth="1"/>
    <col min="260" max="260" width="17.44140625" style="179" customWidth="1"/>
    <col min="261" max="264" width="9.109375" style="179"/>
    <col min="265" max="265" width="68.88671875" style="179" customWidth="1"/>
    <col min="266" max="504" width="9.109375" style="179"/>
    <col min="505" max="505" width="74" style="179" customWidth="1"/>
    <col min="506" max="506" width="19.5546875" style="179" customWidth="1"/>
    <col min="507" max="507" width="9.109375" style="179"/>
    <col min="508" max="508" width="16" style="179" customWidth="1"/>
    <col min="509" max="511" width="9.109375" style="179"/>
    <col min="512" max="512" width="17.33203125" style="179" customWidth="1"/>
    <col min="513" max="513" width="20.44140625" style="179" customWidth="1"/>
    <col min="514" max="514" width="20.6640625" style="179" customWidth="1"/>
    <col min="515" max="515" width="19.109375" style="179" customWidth="1"/>
    <col min="516" max="516" width="17.44140625" style="179" customWidth="1"/>
    <col min="517" max="520" width="9.109375" style="179"/>
    <col min="521" max="521" width="68.88671875" style="179" customWidth="1"/>
    <col min="522" max="760" width="9.109375" style="179"/>
    <col min="761" max="761" width="74" style="179" customWidth="1"/>
    <col min="762" max="762" width="19.5546875" style="179" customWidth="1"/>
    <col min="763" max="763" width="9.109375" style="179"/>
    <col min="764" max="764" width="16" style="179" customWidth="1"/>
    <col min="765" max="767" width="9.109375" style="179"/>
    <col min="768" max="768" width="17.33203125" style="179" customWidth="1"/>
    <col min="769" max="769" width="20.44140625" style="179" customWidth="1"/>
    <col min="770" max="770" width="20.6640625" style="179" customWidth="1"/>
    <col min="771" max="771" width="19.109375" style="179" customWidth="1"/>
    <col min="772" max="772" width="17.44140625" style="179" customWidth="1"/>
    <col min="773" max="776" width="9.109375" style="179"/>
    <col min="777" max="777" width="68.88671875" style="179" customWidth="1"/>
    <col min="778" max="1016" width="9.109375" style="179"/>
    <col min="1017" max="1017" width="74" style="179" customWidth="1"/>
    <col min="1018" max="1018" width="19.5546875" style="179" customWidth="1"/>
    <col min="1019" max="1019" width="9.109375" style="179"/>
    <col min="1020" max="1020" width="16" style="179" customWidth="1"/>
    <col min="1021" max="1023" width="9.109375" style="179"/>
    <col min="1024" max="1024" width="17.33203125" style="179" customWidth="1"/>
    <col min="1025" max="1025" width="20.44140625" style="179" customWidth="1"/>
    <col min="1026" max="1026" width="20.6640625" style="179" customWidth="1"/>
    <col min="1027" max="1027" width="19.109375" style="179" customWidth="1"/>
    <col min="1028" max="1028" width="17.44140625" style="179" customWidth="1"/>
    <col min="1029" max="1032" width="9.109375" style="179"/>
    <col min="1033" max="1033" width="68.88671875" style="179" customWidth="1"/>
    <col min="1034" max="1272" width="9.109375" style="179"/>
    <col min="1273" max="1273" width="74" style="179" customWidth="1"/>
    <col min="1274" max="1274" width="19.5546875" style="179" customWidth="1"/>
    <col min="1275" max="1275" width="9.109375" style="179"/>
    <col min="1276" max="1276" width="16" style="179" customWidth="1"/>
    <col min="1277" max="1279" width="9.109375" style="179"/>
    <col min="1280" max="1280" width="17.33203125" style="179" customWidth="1"/>
    <col min="1281" max="1281" width="20.44140625" style="179" customWidth="1"/>
    <col min="1282" max="1282" width="20.6640625" style="179" customWidth="1"/>
    <col min="1283" max="1283" width="19.109375" style="179" customWidth="1"/>
    <col min="1284" max="1284" width="17.44140625" style="179" customWidth="1"/>
    <col min="1285" max="1288" width="9.109375" style="179"/>
    <col min="1289" max="1289" width="68.88671875" style="179" customWidth="1"/>
    <col min="1290" max="1528" width="9.109375" style="179"/>
    <col min="1529" max="1529" width="74" style="179" customWidth="1"/>
    <col min="1530" max="1530" width="19.5546875" style="179" customWidth="1"/>
    <col min="1531" max="1531" width="9.109375" style="179"/>
    <col min="1532" max="1532" width="16" style="179" customWidth="1"/>
    <col min="1533" max="1535" width="9.109375" style="179"/>
    <col min="1536" max="1536" width="17.33203125" style="179" customWidth="1"/>
    <col min="1537" max="1537" width="20.44140625" style="179" customWidth="1"/>
    <col min="1538" max="1538" width="20.6640625" style="179" customWidth="1"/>
    <col min="1539" max="1539" width="19.109375" style="179" customWidth="1"/>
    <col min="1540" max="1540" width="17.44140625" style="179" customWidth="1"/>
    <col min="1541" max="1544" width="9.109375" style="179"/>
    <col min="1545" max="1545" width="68.88671875" style="179" customWidth="1"/>
    <col min="1546" max="1784" width="9.109375" style="179"/>
    <col min="1785" max="1785" width="74" style="179" customWidth="1"/>
    <col min="1786" max="1786" width="19.5546875" style="179" customWidth="1"/>
    <col min="1787" max="1787" width="9.109375" style="179"/>
    <col min="1788" max="1788" width="16" style="179" customWidth="1"/>
    <col min="1789" max="1791" width="9.109375" style="179"/>
    <col min="1792" max="1792" width="17.33203125" style="179" customWidth="1"/>
    <col min="1793" max="1793" width="20.44140625" style="179" customWidth="1"/>
    <col min="1794" max="1794" width="20.6640625" style="179" customWidth="1"/>
    <col min="1795" max="1795" width="19.109375" style="179" customWidth="1"/>
    <col min="1796" max="1796" width="17.44140625" style="179" customWidth="1"/>
    <col min="1797" max="1800" width="9.109375" style="179"/>
    <col min="1801" max="1801" width="68.88671875" style="179" customWidth="1"/>
    <col min="1802" max="2040" width="9.109375" style="179"/>
    <col min="2041" max="2041" width="74" style="179" customWidth="1"/>
    <col min="2042" max="2042" width="19.5546875" style="179" customWidth="1"/>
    <col min="2043" max="2043" width="9.109375" style="179"/>
    <col min="2044" max="2044" width="16" style="179" customWidth="1"/>
    <col min="2045" max="2047" width="9.109375" style="179"/>
    <col min="2048" max="2048" width="17.33203125" style="179" customWidth="1"/>
    <col min="2049" max="2049" width="20.44140625" style="179" customWidth="1"/>
    <col min="2050" max="2050" width="20.6640625" style="179" customWidth="1"/>
    <col min="2051" max="2051" width="19.109375" style="179" customWidth="1"/>
    <col min="2052" max="2052" width="17.44140625" style="179" customWidth="1"/>
    <col min="2053" max="2056" width="9.109375" style="179"/>
    <col min="2057" max="2057" width="68.88671875" style="179" customWidth="1"/>
    <col min="2058" max="2296" width="9.109375" style="179"/>
    <col min="2297" max="2297" width="74" style="179" customWidth="1"/>
    <col min="2298" max="2298" width="19.5546875" style="179" customWidth="1"/>
    <col min="2299" max="2299" width="9.109375" style="179"/>
    <col min="2300" max="2300" width="16" style="179" customWidth="1"/>
    <col min="2301" max="2303" width="9.109375" style="179"/>
    <col min="2304" max="2304" width="17.33203125" style="179" customWidth="1"/>
    <col min="2305" max="2305" width="20.44140625" style="179" customWidth="1"/>
    <col min="2306" max="2306" width="20.6640625" style="179" customWidth="1"/>
    <col min="2307" max="2307" width="19.109375" style="179" customWidth="1"/>
    <col min="2308" max="2308" width="17.44140625" style="179" customWidth="1"/>
    <col min="2309" max="2312" width="9.109375" style="179"/>
    <col min="2313" max="2313" width="68.88671875" style="179" customWidth="1"/>
    <col min="2314" max="2552" width="9.109375" style="179"/>
    <col min="2553" max="2553" width="74" style="179" customWidth="1"/>
    <col min="2554" max="2554" width="19.5546875" style="179" customWidth="1"/>
    <col min="2555" max="2555" width="9.109375" style="179"/>
    <col min="2556" max="2556" width="16" style="179" customWidth="1"/>
    <col min="2557" max="2559" width="9.109375" style="179"/>
    <col min="2560" max="2560" width="17.33203125" style="179" customWidth="1"/>
    <col min="2561" max="2561" width="20.44140625" style="179" customWidth="1"/>
    <col min="2562" max="2562" width="20.6640625" style="179" customWidth="1"/>
    <col min="2563" max="2563" width="19.109375" style="179" customWidth="1"/>
    <col min="2564" max="2564" width="17.44140625" style="179" customWidth="1"/>
    <col min="2565" max="2568" width="9.109375" style="179"/>
    <col min="2569" max="2569" width="68.88671875" style="179" customWidth="1"/>
    <col min="2570" max="2808" width="9.109375" style="179"/>
    <col min="2809" max="2809" width="74" style="179" customWidth="1"/>
    <col min="2810" max="2810" width="19.5546875" style="179" customWidth="1"/>
    <col min="2811" max="2811" width="9.109375" style="179"/>
    <col min="2812" max="2812" width="16" style="179" customWidth="1"/>
    <col min="2813" max="2815" width="9.109375" style="179"/>
    <col min="2816" max="2816" width="17.33203125" style="179" customWidth="1"/>
    <col min="2817" max="2817" width="20.44140625" style="179" customWidth="1"/>
    <col min="2818" max="2818" width="20.6640625" style="179" customWidth="1"/>
    <col min="2819" max="2819" width="19.109375" style="179" customWidth="1"/>
    <col min="2820" max="2820" width="17.44140625" style="179" customWidth="1"/>
    <col min="2821" max="2824" width="9.109375" style="179"/>
    <col min="2825" max="2825" width="68.88671875" style="179" customWidth="1"/>
    <col min="2826" max="3064" width="9.109375" style="179"/>
    <col min="3065" max="3065" width="74" style="179" customWidth="1"/>
    <col min="3066" max="3066" width="19.5546875" style="179" customWidth="1"/>
    <col min="3067" max="3067" width="9.109375" style="179"/>
    <col min="3068" max="3068" width="16" style="179" customWidth="1"/>
    <col min="3069" max="3071" width="9.109375" style="179"/>
    <col min="3072" max="3072" width="17.33203125" style="179" customWidth="1"/>
    <col min="3073" max="3073" width="20.44140625" style="179" customWidth="1"/>
    <col min="3074" max="3074" width="20.6640625" style="179" customWidth="1"/>
    <col min="3075" max="3075" width="19.109375" style="179" customWidth="1"/>
    <col min="3076" max="3076" width="17.44140625" style="179" customWidth="1"/>
    <col min="3077" max="3080" width="9.109375" style="179"/>
    <col min="3081" max="3081" width="68.88671875" style="179" customWidth="1"/>
    <col min="3082" max="3320" width="9.109375" style="179"/>
    <col min="3321" max="3321" width="74" style="179" customWidth="1"/>
    <col min="3322" max="3322" width="19.5546875" style="179" customWidth="1"/>
    <col min="3323" max="3323" width="9.109375" style="179"/>
    <col min="3324" max="3324" width="16" style="179" customWidth="1"/>
    <col min="3325" max="3327" width="9.109375" style="179"/>
    <col min="3328" max="3328" width="17.33203125" style="179" customWidth="1"/>
    <col min="3329" max="3329" width="20.44140625" style="179" customWidth="1"/>
    <col min="3330" max="3330" width="20.6640625" style="179" customWidth="1"/>
    <col min="3331" max="3331" width="19.109375" style="179" customWidth="1"/>
    <col min="3332" max="3332" width="17.44140625" style="179" customWidth="1"/>
    <col min="3333" max="3336" width="9.109375" style="179"/>
    <col min="3337" max="3337" width="68.88671875" style="179" customWidth="1"/>
    <col min="3338" max="3576" width="9.109375" style="179"/>
    <col min="3577" max="3577" width="74" style="179" customWidth="1"/>
    <col min="3578" max="3578" width="19.5546875" style="179" customWidth="1"/>
    <col min="3579" max="3579" width="9.109375" style="179"/>
    <col min="3580" max="3580" width="16" style="179" customWidth="1"/>
    <col min="3581" max="3583" width="9.109375" style="179"/>
    <col min="3584" max="3584" width="17.33203125" style="179" customWidth="1"/>
    <col min="3585" max="3585" width="20.44140625" style="179" customWidth="1"/>
    <col min="3586" max="3586" width="20.6640625" style="179" customWidth="1"/>
    <col min="3587" max="3587" width="19.109375" style="179" customWidth="1"/>
    <col min="3588" max="3588" width="17.44140625" style="179" customWidth="1"/>
    <col min="3589" max="3592" width="9.109375" style="179"/>
    <col min="3593" max="3593" width="68.88671875" style="179" customWidth="1"/>
    <col min="3594" max="3832" width="9.109375" style="179"/>
    <col min="3833" max="3833" width="74" style="179" customWidth="1"/>
    <col min="3834" max="3834" width="19.5546875" style="179" customWidth="1"/>
    <col min="3835" max="3835" width="9.109375" style="179"/>
    <col min="3836" max="3836" width="16" style="179" customWidth="1"/>
    <col min="3837" max="3839" width="9.109375" style="179"/>
    <col min="3840" max="3840" width="17.33203125" style="179" customWidth="1"/>
    <col min="3841" max="3841" width="20.44140625" style="179" customWidth="1"/>
    <col min="3842" max="3842" width="20.6640625" style="179" customWidth="1"/>
    <col min="3843" max="3843" width="19.109375" style="179" customWidth="1"/>
    <col min="3844" max="3844" width="17.44140625" style="179" customWidth="1"/>
    <col min="3845" max="3848" width="9.109375" style="179"/>
    <col min="3849" max="3849" width="68.88671875" style="179" customWidth="1"/>
    <col min="3850" max="4088" width="9.109375" style="179"/>
    <col min="4089" max="4089" width="74" style="179" customWidth="1"/>
    <col min="4090" max="4090" width="19.5546875" style="179" customWidth="1"/>
    <col min="4091" max="4091" width="9.109375" style="179"/>
    <col min="4092" max="4092" width="16" style="179" customWidth="1"/>
    <col min="4093" max="4095" width="9.109375" style="179"/>
    <col min="4096" max="4096" width="17.33203125" style="179" customWidth="1"/>
    <col min="4097" max="4097" width="20.44140625" style="179" customWidth="1"/>
    <col min="4098" max="4098" width="20.6640625" style="179" customWidth="1"/>
    <col min="4099" max="4099" width="19.109375" style="179" customWidth="1"/>
    <col min="4100" max="4100" width="17.44140625" style="179" customWidth="1"/>
    <col min="4101" max="4104" width="9.109375" style="179"/>
    <col min="4105" max="4105" width="68.88671875" style="179" customWidth="1"/>
    <col min="4106" max="4344" width="9.109375" style="179"/>
    <col min="4345" max="4345" width="74" style="179" customWidth="1"/>
    <col min="4346" max="4346" width="19.5546875" style="179" customWidth="1"/>
    <col min="4347" max="4347" width="9.109375" style="179"/>
    <col min="4348" max="4348" width="16" style="179" customWidth="1"/>
    <col min="4349" max="4351" width="9.109375" style="179"/>
    <col min="4352" max="4352" width="17.33203125" style="179" customWidth="1"/>
    <col min="4353" max="4353" width="20.44140625" style="179" customWidth="1"/>
    <col min="4354" max="4354" width="20.6640625" style="179" customWidth="1"/>
    <col min="4355" max="4355" width="19.109375" style="179" customWidth="1"/>
    <col min="4356" max="4356" width="17.44140625" style="179" customWidth="1"/>
    <col min="4357" max="4360" width="9.109375" style="179"/>
    <col min="4361" max="4361" width="68.88671875" style="179" customWidth="1"/>
    <col min="4362" max="4600" width="9.109375" style="179"/>
    <col min="4601" max="4601" width="74" style="179" customWidth="1"/>
    <col min="4602" max="4602" width="19.5546875" style="179" customWidth="1"/>
    <col min="4603" max="4603" width="9.109375" style="179"/>
    <col min="4604" max="4604" width="16" style="179" customWidth="1"/>
    <col min="4605" max="4607" width="9.109375" style="179"/>
    <col min="4608" max="4608" width="17.33203125" style="179" customWidth="1"/>
    <col min="4609" max="4609" width="20.44140625" style="179" customWidth="1"/>
    <col min="4610" max="4610" width="20.6640625" style="179" customWidth="1"/>
    <col min="4611" max="4611" width="19.109375" style="179" customWidth="1"/>
    <col min="4612" max="4612" width="17.44140625" style="179" customWidth="1"/>
    <col min="4613" max="4616" width="9.109375" style="179"/>
    <col min="4617" max="4617" width="68.88671875" style="179" customWidth="1"/>
    <col min="4618" max="4856" width="9.109375" style="179"/>
    <col min="4857" max="4857" width="74" style="179" customWidth="1"/>
    <col min="4858" max="4858" width="19.5546875" style="179" customWidth="1"/>
    <col min="4859" max="4859" width="9.109375" style="179"/>
    <col min="4860" max="4860" width="16" style="179" customWidth="1"/>
    <col min="4861" max="4863" width="9.109375" style="179"/>
    <col min="4864" max="4864" width="17.33203125" style="179" customWidth="1"/>
    <col min="4865" max="4865" width="20.44140625" style="179" customWidth="1"/>
    <col min="4866" max="4866" width="20.6640625" style="179" customWidth="1"/>
    <col min="4867" max="4867" width="19.109375" style="179" customWidth="1"/>
    <col min="4868" max="4868" width="17.44140625" style="179" customWidth="1"/>
    <col min="4869" max="4872" width="9.109375" style="179"/>
    <col min="4873" max="4873" width="68.88671875" style="179" customWidth="1"/>
    <col min="4874" max="5112" width="9.109375" style="179"/>
    <col min="5113" max="5113" width="74" style="179" customWidth="1"/>
    <col min="5114" max="5114" width="19.5546875" style="179" customWidth="1"/>
    <col min="5115" max="5115" width="9.109375" style="179"/>
    <col min="5116" max="5116" width="16" style="179" customWidth="1"/>
    <col min="5117" max="5119" width="9.109375" style="179"/>
    <col min="5120" max="5120" width="17.33203125" style="179" customWidth="1"/>
    <col min="5121" max="5121" width="20.44140625" style="179" customWidth="1"/>
    <col min="5122" max="5122" width="20.6640625" style="179" customWidth="1"/>
    <col min="5123" max="5123" width="19.109375" style="179" customWidth="1"/>
    <col min="5124" max="5124" width="17.44140625" style="179" customWidth="1"/>
    <col min="5125" max="5128" width="9.109375" style="179"/>
    <col min="5129" max="5129" width="68.88671875" style="179" customWidth="1"/>
    <col min="5130" max="5368" width="9.109375" style="179"/>
    <col min="5369" max="5369" width="74" style="179" customWidth="1"/>
    <col min="5370" max="5370" width="19.5546875" style="179" customWidth="1"/>
    <col min="5371" max="5371" width="9.109375" style="179"/>
    <col min="5372" max="5372" width="16" style="179" customWidth="1"/>
    <col min="5373" max="5375" width="9.109375" style="179"/>
    <col min="5376" max="5376" width="17.33203125" style="179" customWidth="1"/>
    <col min="5377" max="5377" width="20.44140625" style="179" customWidth="1"/>
    <col min="5378" max="5378" width="20.6640625" style="179" customWidth="1"/>
    <col min="5379" max="5379" width="19.109375" style="179" customWidth="1"/>
    <col min="5380" max="5380" width="17.44140625" style="179" customWidth="1"/>
    <col min="5381" max="5384" width="9.109375" style="179"/>
    <col min="5385" max="5385" width="68.88671875" style="179" customWidth="1"/>
    <col min="5386" max="5624" width="9.109375" style="179"/>
    <col min="5625" max="5625" width="74" style="179" customWidth="1"/>
    <col min="5626" max="5626" width="19.5546875" style="179" customWidth="1"/>
    <col min="5627" max="5627" width="9.109375" style="179"/>
    <col min="5628" max="5628" width="16" style="179" customWidth="1"/>
    <col min="5629" max="5631" width="9.109375" style="179"/>
    <col min="5632" max="5632" width="17.33203125" style="179" customWidth="1"/>
    <col min="5633" max="5633" width="20.44140625" style="179" customWidth="1"/>
    <col min="5634" max="5634" width="20.6640625" style="179" customWidth="1"/>
    <col min="5635" max="5635" width="19.109375" style="179" customWidth="1"/>
    <col min="5636" max="5636" width="17.44140625" style="179" customWidth="1"/>
    <col min="5637" max="5640" width="9.109375" style="179"/>
    <col min="5641" max="5641" width="68.88671875" style="179" customWidth="1"/>
    <col min="5642" max="5880" width="9.109375" style="179"/>
    <col min="5881" max="5881" width="74" style="179" customWidth="1"/>
    <col min="5882" max="5882" width="19.5546875" style="179" customWidth="1"/>
    <col min="5883" max="5883" width="9.109375" style="179"/>
    <col min="5884" max="5884" width="16" style="179" customWidth="1"/>
    <col min="5885" max="5887" width="9.109375" style="179"/>
    <col min="5888" max="5888" width="17.33203125" style="179" customWidth="1"/>
    <col min="5889" max="5889" width="20.44140625" style="179" customWidth="1"/>
    <col min="5890" max="5890" width="20.6640625" style="179" customWidth="1"/>
    <col min="5891" max="5891" width="19.109375" style="179" customWidth="1"/>
    <col min="5892" max="5892" width="17.44140625" style="179" customWidth="1"/>
    <col min="5893" max="5896" width="9.109375" style="179"/>
    <col min="5897" max="5897" width="68.88671875" style="179" customWidth="1"/>
    <col min="5898" max="6136" width="9.109375" style="179"/>
    <col min="6137" max="6137" width="74" style="179" customWidth="1"/>
    <col min="6138" max="6138" width="19.5546875" style="179" customWidth="1"/>
    <col min="6139" max="6139" width="9.109375" style="179"/>
    <col min="6140" max="6140" width="16" style="179" customWidth="1"/>
    <col min="6141" max="6143" width="9.109375" style="179"/>
    <col min="6144" max="6144" width="17.33203125" style="179" customWidth="1"/>
    <col min="6145" max="6145" width="20.44140625" style="179" customWidth="1"/>
    <col min="6146" max="6146" width="20.6640625" style="179" customWidth="1"/>
    <col min="6147" max="6147" width="19.109375" style="179" customWidth="1"/>
    <col min="6148" max="6148" width="17.44140625" style="179" customWidth="1"/>
    <col min="6149" max="6152" width="9.109375" style="179"/>
    <col min="6153" max="6153" width="68.88671875" style="179" customWidth="1"/>
    <col min="6154" max="6392" width="9.109375" style="179"/>
    <col min="6393" max="6393" width="74" style="179" customWidth="1"/>
    <col min="6394" max="6394" width="19.5546875" style="179" customWidth="1"/>
    <col min="6395" max="6395" width="9.109375" style="179"/>
    <col min="6396" max="6396" width="16" style="179" customWidth="1"/>
    <col min="6397" max="6399" width="9.109375" style="179"/>
    <col min="6400" max="6400" width="17.33203125" style="179" customWidth="1"/>
    <col min="6401" max="6401" width="20.44140625" style="179" customWidth="1"/>
    <col min="6402" max="6402" width="20.6640625" style="179" customWidth="1"/>
    <col min="6403" max="6403" width="19.109375" style="179" customWidth="1"/>
    <col min="6404" max="6404" width="17.44140625" style="179" customWidth="1"/>
    <col min="6405" max="6408" width="9.109375" style="179"/>
    <col min="6409" max="6409" width="68.88671875" style="179" customWidth="1"/>
    <col min="6410" max="6648" width="9.109375" style="179"/>
    <col min="6649" max="6649" width="74" style="179" customWidth="1"/>
    <col min="6650" max="6650" width="19.5546875" style="179" customWidth="1"/>
    <col min="6651" max="6651" width="9.109375" style="179"/>
    <col min="6652" max="6652" width="16" style="179" customWidth="1"/>
    <col min="6653" max="6655" width="9.109375" style="179"/>
    <col min="6656" max="6656" width="17.33203125" style="179" customWidth="1"/>
    <col min="6657" max="6657" width="20.44140625" style="179" customWidth="1"/>
    <col min="6658" max="6658" width="20.6640625" style="179" customWidth="1"/>
    <col min="6659" max="6659" width="19.109375" style="179" customWidth="1"/>
    <col min="6660" max="6660" width="17.44140625" style="179" customWidth="1"/>
    <col min="6661" max="6664" width="9.109375" style="179"/>
    <col min="6665" max="6665" width="68.88671875" style="179" customWidth="1"/>
    <col min="6666" max="6904" width="9.109375" style="179"/>
    <col min="6905" max="6905" width="74" style="179" customWidth="1"/>
    <col min="6906" max="6906" width="19.5546875" style="179" customWidth="1"/>
    <col min="6907" max="6907" width="9.109375" style="179"/>
    <col min="6908" max="6908" width="16" style="179" customWidth="1"/>
    <col min="6909" max="6911" width="9.109375" style="179"/>
    <col min="6912" max="6912" width="17.33203125" style="179" customWidth="1"/>
    <col min="6913" max="6913" width="20.44140625" style="179" customWidth="1"/>
    <col min="6914" max="6914" width="20.6640625" style="179" customWidth="1"/>
    <col min="6915" max="6915" width="19.109375" style="179" customWidth="1"/>
    <col min="6916" max="6916" width="17.44140625" style="179" customWidth="1"/>
    <col min="6917" max="6920" width="9.109375" style="179"/>
    <col min="6921" max="6921" width="68.88671875" style="179" customWidth="1"/>
    <col min="6922" max="7160" width="9.109375" style="179"/>
    <col min="7161" max="7161" width="74" style="179" customWidth="1"/>
    <col min="7162" max="7162" width="19.5546875" style="179" customWidth="1"/>
    <col min="7163" max="7163" width="9.109375" style="179"/>
    <col min="7164" max="7164" width="16" style="179" customWidth="1"/>
    <col min="7165" max="7167" width="9.109375" style="179"/>
    <col min="7168" max="7168" width="17.33203125" style="179" customWidth="1"/>
    <col min="7169" max="7169" width="20.44140625" style="179" customWidth="1"/>
    <col min="7170" max="7170" width="20.6640625" style="179" customWidth="1"/>
    <col min="7171" max="7171" width="19.109375" style="179" customWidth="1"/>
    <col min="7172" max="7172" width="17.44140625" style="179" customWidth="1"/>
    <col min="7173" max="7176" width="9.109375" style="179"/>
    <col min="7177" max="7177" width="68.88671875" style="179" customWidth="1"/>
    <col min="7178" max="7416" width="9.109375" style="179"/>
    <col min="7417" max="7417" width="74" style="179" customWidth="1"/>
    <col min="7418" max="7418" width="19.5546875" style="179" customWidth="1"/>
    <col min="7419" max="7419" width="9.109375" style="179"/>
    <col min="7420" max="7420" width="16" style="179" customWidth="1"/>
    <col min="7421" max="7423" width="9.109375" style="179"/>
    <col min="7424" max="7424" width="17.33203125" style="179" customWidth="1"/>
    <col min="7425" max="7425" width="20.44140625" style="179" customWidth="1"/>
    <col min="7426" max="7426" width="20.6640625" style="179" customWidth="1"/>
    <col min="7427" max="7427" width="19.109375" style="179" customWidth="1"/>
    <col min="7428" max="7428" width="17.44140625" style="179" customWidth="1"/>
    <col min="7429" max="7432" width="9.109375" style="179"/>
    <col min="7433" max="7433" width="68.88671875" style="179" customWidth="1"/>
    <col min="7434" max="7672" width="9.109375" style="179"/>
    <col min="7673" max="7673" width="74" style="179" customWidth="1"/>
    <col min="7674" max="7674" width="19.5546875" style="179" customWidth="1"/>
    <col min="7675" max="7675" width="9.109375" style="179"/>
    <col min="7676" max="7676" width="16" style="179" customWidth="1"/>
    <col min="7677" max="7679" width="9.109375" style="179"/>
    <col min="7680" max="7680" width="17.33203125" style="179" customWidth="1"/>
    <col min="7681" max="7681" width="20.44140625" style="179" customWidth="1"/>
    <col min="7682" max="7682" width="20.6640625" style="179" customWidth="1"/>
    <col min="7683" max="7683" width="19.109375" style="179" customWidth="1"/>
    <col min="7684" max="7684" width="17.44140625" style="179" customWidth="1"/>
    <col min="7685" max="7688" width="9.109375" style="179"/>
    <col min="7689" max="7689" width="68.88671875" style="179" customWidth="1"/>
    <col min="7690" max="7928" width="9.109375" style="179"/>
    <col min="7929" max="7929" width="74" style="179" customWidth="1"/>
    <col min="7930" max="7930" width="19.5546875" style="179" customWidth="1"/>
    <col min="7931" max="7931" width="9.109375" style="179"/>
    <col min="7932" max="7932" width="16" style="179" customWidth="1"/>
    <col min="7933" max="7935" width="9.109375" style="179"/>
    <col min="7936" max="7936" width="17.33203125" style="179" customWidth="1"/>
    <col min="7937" max="7937" width="20.44140625" style="179" customWidth="1"/>
    <col min="7938" max="7938" width="20.6640625" style="179" customWidth="1"/>
    <col min="7939" max="7939" width="19.109375" style="179" customWidth="1"/>
    <col min="7940" max="7940" width="17.44140625" style="179" customWidth="1"/>
    <col min="7941" max="7944" width="9.109375" style="179"/>
    <col min="7945" max="7945" width="68.88671875" style="179" customWidth="1"/>
    <col min="7946" max="8184" width="9.109375" style="179"/>
    <col min="8185" max="8185" width="74" style="179" customWidth="1"/>
    <col min="8186" max="8186" width="19.5546875" style="179" customWidth="1"/>
    <col min="8187" max="8187" width="9.109375" style="179"/>
    <col min="8188" max="8188" width="16" style="179" customWidth="1"/>
    <col min="8189" max="8191" width="9.109375" style="179"/>
    <col min="8192" max="8192" width="17.33203125" style="179" customWidth="1"/>
    <col min="8193" max="8193" width="20.44140625" style="179" customWidth="1"/>
    <col min="8194" max="8194" width="20.6640625" style="179" customWidth="1"/>
    <col min="8195" max="8195" width="19.109375" style="179" customWidth="1"/>
    <col min="8196" max="8196" width="17.44140625" style="179" customWidth="1"/>
    <col min="8197" max="8200" width="9.109375" style="179"/>
    <col min="8201" max="8201" width="68.88671875" style="179" customWidth="1"/>
    <col min="8202" max="8440" width="9.109375" style="179"/>
    <col min="8441" max="8441" width="74" style="179" customWidth="1"/>
    <col min="8442" max="8442" width="19.5546875" style="179" customWidth="1"/>
    <col min="8443" max="8443" width="9.109375" style="179"/>
    <col min="8444" max="8444" width="16" style="179" customWidth="1"/>
    <col min="8445" max="8447" width="9.109375" style="179"/>
    <col min="8448" max="8448" width="17.33203125" style="179" customWidth="1"/>
    <col min="8449" max="8449" width="20.44140625" style="179" customWidth="1"/>
    <col min="8450" max="8450" width="20.6640625" style="179" customWidth="1"/>
    <col min="8451" max="8451" width="19.109375" style="179" customWidth="1"/>
    <col min="8452" max="8452" width="17.44140625" style="179" customWidth="1"/>
    <col min="8453" max="8456" width="9.109375" style="179"/>
    <col min="8457" max="8457" width="68.88671875" style="179" customWidth="1"/>
    <col min="8458" max="8696" width="9.109375" style="179"/>
    <col min="8697" max="8697" width="74" style="179" customWidth="1"/>
    <col min="8698" max="8698" width="19.5546875" style="179" customWidth="1"/>
    <col min="8699" max="8699" width="9.109375" style="179"/>
    <col min="8700" max="8700" width="16" style="179" customWidth="1"/>
    <col min="8701" max="8703" width="9.109375" style="179"/>
    <col min="8704" max="8704" width="17.33203125" style="179" customWidth="1"/>
    <col min="8705" max="8705" width="20.44140625" style="179" customWidth="1"/>
    <col min="8706" max="8706" width="20.6640625" style="179" customWidth="1"/>
    <col min="8707" max="8707" width="19.109375" style="179" customWidth="1"/>
    <col min="8708" max="8708" width="17.44140625" style="179" customWidth="1"/>
    <col min="8709" max="8712" width="9.109375" style="179"/>
    <col min="8713" max="8713" width="68.88671875" style="179" customWidth="1"/>
    <col min="8714" max="8952" width="9.109375" style="179"/>
    <col min="8953" max="8953" width="74" style="179" customWidth="1"/>
    <col min="8954" max="8954" width="19.5546875" style="179" customWidth="1"/>
    <col min="8955" max="8955" width="9.109375" style="179"/>
    <col min="8956" max="8956" width="16" style="179" customWidth="1"/>
    <col min="8957" max="8959" width="9.109375" style="179"/>
    <col min="8960" max="8960" width="17.33203125" style="179" customWidth="1"/>
    <col min="8961" max="8961" width="20.44140625" style="179" customWidth="1"/>
    <col min="8962" max="8962" width="20.6640625" style="179" customWidth="1"/>
    <col min="8963" max="8963" width="19.109375" style="179" customWidth="1"/>
    <col min="8964" max="8964" width="17.44140625" style="179" customWidth="1"/>
    <col min="8965" max="8968" width="9.109375" style="179"/>
    <col min="8969" max="8969" width="68.88671875" style="179" customWidth="1"/>
    <col min="8970" max="9208" width="9.109375" style="179"/>
    <col min="9209" max="9209" width="74" style="179" customWidth="1"/>
    <col min="9210" max="9210" width="19.5546875" style="179" customWidth="1"/>
    <col min="9211" max="9211" width="9.109375" style="179"/>
    <col min="9212" max="9212" width="16" style="179" customWidth="1"/>
    <col min="9213" max="9215" width="9.109375" style="179"/>
    <col min="9216" max="9216" width="17.33203125" style="179" customWidth="1"/>
    <col min="9217" max="9217" width="20.44140625" style="179" customWidth="1"/>
    <col min="9218" max="9218" width="20.6640625" style="179" customWidth="1"/>
    <col min="9219" max="9219" width="19.109375" style="179" customWidth="1"/>
    <col min="9220" max="9220" width="17.44140625" style="179" customWidth="1"/>
    <col min="9221" max="9224" width="9.109375" style="179"/>
    <col min="9225" max="9225" width="68.88671875" style="179" customWidth="1"/>
    <col min="9226" max="9464" width="9.109375" style="179"/>
    <col min="9465" max="9465" width="74" style="179" customWidth="1"/>
    <col min="9466" max="9466" width="19.5546875" style="179" customWidth="1"/>
    <col min="9467" max="9467" width="9.109375" style="179"/>
    <col min="9468" max="9468" width="16" style="179" customWidth="1"/>
    <col min="9469" max="9471" width="9.109375" style="179"/>
    <col min="9472" max="9472" width="17.33203125" style="179" customWidth="1"/>
    <col min="9473" max="9473" width="20.44140625" style="179" customWidth="1"/>
    <col min="9474" max="9474" width="20.6640625" style="179" customWidth="1"/>
    <col min="9475" max="9475" width="19.109375" style="179" customWidth="1"/>
    <col min="9476" max="9476" width="17.44140625" style="179" customWidth="1"/>
    <col min="9477" max="9480" width="9.109375" style="179"/>
    <col min="9481" max="9481" width="68.88671875" style="179" customWidth="1"/>
    <col min="9482" max="9720" width="9.109375" style="179"/>
    <col min="9721" max="9721" width="74" style="179" customWidth="1"/>
    <col min="9722" max="9722" width="19.5546875" style="179" customWidth="1"/>
    <col min="9723" max="9723" width="9.109375" style="179"/>
    <col min="9724" max="9724" width="16" style="179" customWidth="1"/>
    <col min="9725" max="9727" width="9.109375" style="179"/>
    <col min="9728" max="9728" width="17.33203125" style="179" customWidth="1"/>
    <col min="9729" max="9729" width="20.44140625" style="179" customWidth="1"/>
    <col min="9730" max="9730" width="20.6640625" style="179" customWidth="1"/>
    <col min="9731" max="9731" width="19.109375" style="179" customWidth="1"/>
    <col min="9732" max="9732" width="17.44140625" style="179" customWidth="1"/>
    <col min="9733" max="9736" width="9.109375" style="179"/>
    <col min="9737" max="9737" width="68.88671875" style="179" customWidth="1"/>
    <col min="9738" max="9976" width="9.109375" style="179"/>
    <col min="9977" max="9977" width="74" style="179" customWidth="1"/>
    <col min="9978" max="9978" width="19.5546875" style="179" customWidth="1"/>
    <col min="9979" max="9979" width="9.109375" style="179"/>
    <col min="9980" max="9980" width="16" style="179" customWidth="1"/>
    <col min="9981" max="9983" width="9.109375" style="179"/>
    <col min="9984" max="9984" width="17.33203125" style="179" customWidth="1"/>
    <col min="9985" max="9985" width="20.44140625" style="179" customWidth="1"/>
    <col min="9986" max="9986" width="20.6640625" style="179" customWidth="1"/>
    <col min="9987" max="9987" width="19.109375" style="179" customWidth="1"/>
    <col min="9988" max="9988" width="17.44140625" style="179" customWidth="1"/>
    <col min="9989" max="9992" width="9.109375" style="179"/>
    <col min="9993" max="9993" width="68.88671875" style="179" customWidth="1"/>
    <col min="9994" max="10232" width="9.109375" style="179"/>
    <col min="10233" max="10233" width="74" style="179" customWidth="1"/>
    <col min="10234" max="10234" width="19.5546875" style="179" customWidth="1"/>
    <col min="10235" max="10235" width="9.109375" style="179"/>
    <col min="10236" max="10236" width="16" style="179" customWidth="1"/>
    <col min="10237" max="10239" width="9.109375" style="179"/>
    <col min="10240" max="10240" width="17.33203125" style="179" customWidth="1"/>
    <col min="10241" max="10241" width="20.44140625" style="179" customWidth="1"/>
    <col min="10242" max="10242" width="20.6640625" style="179" customWidth="1"/>
    <col min="10243" max="10243" width="19.109375" style="179" customWidth="1"/>
    <col min="10244" max="10244" width="17.44140625" style="179" customWidth="1"/>
    <col min="10245" max="10248" width="9.109375" style="179"/>
    <col min="10249" max="10249" width="68.88671875" style="179" customWidth="1"/>
    <col min="10250" max="10488" width="9.109375" style="179"/>
    <col min="10489" max="10489" width="74" style="179" customWidth="1"/>
    <col min="10490" max="10490" width="19.5546875" style="179" customWidth="1"/>
    <col min="10491" max="10491" width="9.109375" style="179"/>
    <col min="10492" max="10492" width="16" style="179" customWidth="1"/>
    <col min="10493" max="10495" width="9.109375" style="179"/>
    <col min="10496" max="10496" width="17.33203125" style="179" customWidth="1"/>
    <col min="10497" max="10497" width="20.44140625" style="179" customWidth="1"/>
    <col min="10498" max="10498" width="20.6640625" style="179" customWidth="1"/>
    <col min="10499" max="10499" width="19.109375" style="179" customWidth="1"/>
    <col min="10500" max="10500" width="17.44140625" style="179" customWidth="1"/>
    <col min="10501" max="10504" width="9.109375" style="179"/>
    <col min="10505" max="10505" width="68.88671875" style="179" customWidth="1"/>
    <col min="10506" max="10744" width="9.109375" style="179"/>
    <col min="10745" max="10745" width="74" style="179" customWidth="1"/>
    <col min="10746" max="10746" width="19.5546875" style="179" customWidth="1"/>
    <col min="10747" max="10747" width="9.109375" style="179"/>
    <col min="10748" max="10748" width="16" style="179" customWidth="1"/>
    <col min="10749" max="10751" width="9.109375" style="179"/>
    <col min="10752" max="10752" width="17.33203125" style="179" customWidth="1"/>
    <col min="10753" max="10753" width="20.44140625" style="179" customWidth="1"/>
    <col min="10754" max="10754" width="20.6640625" style="179" customWidth="1"/>
    <col min="10755" max="10755" width="19.109375" style="179" customWidth="1"/>
    <col min="10756" max="10756" width="17.44140625" style="179" customWidth="1"/>
    <col min="10757" max="10760" width="9.109375" style="179"/>
    <col min="10761" max="10761" width="68.88671875" style="179" customWidth="1"/>
    <col min="10762" max="11000" width="9.109375" style="179"/>
    <col min="11001" max="11001" width="74" style="179" customWidth="1"/>
    <col min="11002" max="11002" width="19.5546875" style="179" customWidth="1"/>
    <col min="11003" max="11003" width="9.109375" style="179"/>
    <col min="11004" max="11004" width="16" style="179" customWidth="1"/>
    <col min="11005" max="11007" width="9.109375" style="179"/>
    <col min="11008" max="11008" width="17.33203125" style="179" customWidth="1"/>
    <col min="11009" max="11009" width="20.44140625" style="179" customWidth="1"/>
    <col min="11010" max="11010" width="20.6640625" style="179" customWidth="1"/>
    <col min="11011" max="11011" width="19.109375" style="179" customWidth="1"/>
    <col min="11012" max="11012" width="17.44140625" style="179" customWidth="1"/>
    <col min="11013" max="11016" width="9.109375" style="179"/>
    <col min="11017" max="11017" width="68.88671875" style="179" customWidth="1"/>
    <col min="11018" max="11256" width="9.109375" style="179"/>
    <col min="11257" max="11257" width="74" style="179" customWidth="1"/>
    <col min="11258" max="11258" width="19.5546875" style="179" customWidth="1"/>
    <col min="11259" max="11259" width="9.109375" style="179"/>
    <col min="11260" max="11260" width="16" style="179" customWidth="1"/>
    <col min="11261" max="11263" width="9.109375" style="179"/>
    <col min="11264" max="11264" width="17.33203125" style="179" customWidth="1"/>
    <col min="11265" max="11265" width="20.44140625" style="179" customWidth="1"/>
    <col min="11266" max="11266" width="20.6640625" style="179" customWidth="1"/>
    <col min="11267" max="11267" width="19.109375" style="179" customWidth="1"/>
    <col min="11268" max="11268" width="17.44140625" style="179" customWidth="1"/>
    <col min="11269" max="11272" width="9.109375" style="179"/>
    <col min="11273" max="11273" width="68.88671875" style="179" customWidth="1"/>
    <col min="11274" max="11512" width="9.109375" style="179"/>
    <col min="11513" max="11513" width="74" style="179" customWidth="1"/>
    <col min="11514" max="11514" width="19.5546875" style="179" customWidth="1"/>
    <col min="11515" max="11515" width="9.109375" style="179"/>
    <col min="11516" max="11516" width="16" style="179" customWidth="1"/>
    <col min="11517" max="11519" width="9.109375" style="179"/>
    <col min="11520" max="11520" width="17.33203125" style="179" customWidth="1"/>
    <col min="11521" max="11521" width="20.44140625" style="179" customWidth="1"/>
    <col min="11522" max="11522" width="20.6640625" style="179" customWidth="1"/>
    <col min="11523" max="11523" width="19.109375" style="179" customWidth="1"/>
    <col min="11524" max="11524" width="17.44140625" style="179" customWidth="1"/>
    <col min="11525" max="11528" width="9.109375" style="179"/>
    <col min="11529" max="11529" width="68.88671875" style="179" customWidth="1"/>
    <col min="11530" max="11768" width="9.109375" style="179"/>
    <col min="11769" max="11769" width="74" style="179" customWidth="1"/>
    <col min="11770" max="11770" width="19.5546875" style="179" customWidth="1"/>
    <col min="11771" max="11771" width="9.109375" style="179"/>
    <col min="11772" max="11772" width="16" style="179" customWidth="1"/>
    <col min="11773" max="11775" width="9.109375" style="179"/>
    <col min="11776" max="11776" width="17.33203125" style="179" customWidth="1"/>
    <col min="11777" max="11777" width="20.44140625" style="179" customWidth="1"/>
    <col min="11778" max="11778" width="20.6640625" style="179" customWidth="1"/>
    <col min="11779" max="11779" width="19.109375" style="179" customWidth="1"/>
    <col min="11780" max="11780" width="17.44140625" style="179" customWidth="1"/>
    <col min="11781" max="11784" width="9.109375" style="179"/>
    <col min="11785" max="11785" width="68.88671875" style="179" customWidth="1"/>
    <col min="11786" max="12024" width="9.109375" style="179"/>
    <col min="12025" max="12025" width="74" style="179" customWidth="1"/>
    <col min="12026" max="12026" width="19.5546875" style="179" customWidth="1"/>
    <col min="12027" max="12027" width="9.109375" style="179"/>
    <col min="12028" max="12028" width="16" style="179" customWidth="1"/>
    <col min="12029" max="12031" width="9.109375" style="179"/>
    <col min="12032" max="12032" width="17.33203125" style="179" customWidth="1"/>
    <col min="12033" max="12033" width="20.44140625" style="179" customWidth="1"/>
    <col min="12034" max="12034" width="20.6640625" style="179" customWidth="1"/>
    <col min="12035" max="12035" width="19.109375" style="179" customWidth="1"/>
    <col min="12036" max="12036" width="17.44140625" style="179" customWidth="1"/>
    <col min="12037" max="12040" width="9.109375" style="179"/>
    <col min="12041" max="12041" width="68.88671875" style="179" customWidth="1"/>
    <col min="12042" max="12280" width="9.109375" style="179"/>
    <col min="12281" max="12281" width="74" style="179" customWidth="1"/>
    <col min="12282" max="12282" width="19.5546875" style="179" customWidth="1"/>
    <col min="12283" max="12283" width="9.109375" style="179"/>
    <col min="12284" max="12284" width="16" style="179" customWidth="1"/>
    <col min="12285" max="12287" width="9.109375" style="179"/>
    <col min="12288" max="12288" width="17.33203125" style="179" customWidth="1"/>
    <col min="12289" max="12289" width="20.44140625" style="179" customWidth="1"/>
    <col min="12290" max="12290" width="20.6640625" style="179" customWidth="1"/>
    <col min="12291" max="12291" width="19.109375" style="179" customWidth="1"/>
    <col min="12292" max="12292" width="17.44140625" style="179" customWidth="1"/>
    <col min="12293" max="12296" width="9.109375" style="179"/>
    <col min="12297" max="12297" width="68.88671875" style="179" customWidth="1"/>
    <col min="12298" max="12536" width="9.109375" style="179"/>
    <col min="12537" max="12537" width="74" style="179" customWidth="1"/>
    <col min="12538" max="12538" width="19.5546875" style="179" customWidth="1"/>
    <col min="12539" max="12539" width="9.109375" style="179"/>
    <col min="12540" max="12540" width="16" style="179" customWidth="1"/>
    <col min="12541" max="12543" width="9.109375" style="179"/>
    <col min="12544" max="12544" width="17.33203125" style="179" customWidth="1"/>
    <col min="12545" max="12545" width="20.44140625" style="179" customWidth="1"/>
    <col min="12546" max="12546" width="20.6640625" style="179" customWidth="1"/>
    <col min="12547" max="12547" width="19.109375" style="179" customWidth="1"/>
    <col min="12548" max="12548" width="17.44140625" style="179" customWidth="1"/>
    <col min="12549" max="12552" width="9.109375" style="179"/>
    <col min="12553" max="12553" width="68.88671875" style="179" customWidth="1"/>
    <col min="12554" max="12792" width="9.109375" style="179"/>
    <col min="12793" max="12793" width="74" style="179" customWidth="1"/>
    <col min="12794" max="12794" width="19.5546875" style="179" customWidth="1"/>
    <col min="12795" max="12795" width="9.109375" style="179"/>
    <col min="12796" max="12796" width="16" style="179" customWidth="1"/>
    <col min="12797" max="12799" width="9.109375" style="179"/>
    <col min="12800" max="12800" width="17.33203125" style="179" customWidth="1"/>
    <col min="12801" max="12801" width="20.44140625" style="179" customWidth="1"/>
    <col min="12802" max="12802" width="20.6640625" style="179" customWidth="1"/>
    <col min="12803" max="12803" width="19.109375" style="179" customWidth="1"/>
    <col min="12804" max="12804" width="17.44140625" style="179" customWidth="1"/>
    <col min="12805" max="12808" width="9.109375" style="179"/>
    <col min="12809" max="12809" width="68.88671875" style="179" customWidth="1"/>
    <col min="12810" max="13048" width="9.109375" style="179"/>
    <col min="13049" max="13049" width="74" style="179" customWidth="1"/>
    <col min="13050" max="13050" width="19.5546875" style="179" customWidth="1"/>
    <col min="13051" max="13051" width="9.109375" style="179"/>
    <col min="13052" max="13052" width="16" style="179" customWidth="1"/>
    <col min="13053" max="13055" width="9.109375" style="179"/>
    <col min="13056" max="13056" width="17.33203125" style="179" customWidth="1"/>
    <col min="13057" max="13057" width="20.44140625" style="179" customWidth="1"/>
    <col min="13058" max="13058" width="20.6640625" style="179" customWidth="1"/>
    <col min="13059" max="13059" width="19.109375" style="179" customWidth="1"/>
    <col min="13060" max="13060" width="17.44140625" style="179" customWidth="1"/>
    <col min="13061" max="13064" width="9.109375" style="179"/>
    <col min="13065" max="13065" width="68.88671875" style="179" customWidth="1"/>
    <col min="13066" max="13304" width="9.109375" style="179"/>
    <col min="13305" max="13305" width="74" style="179" customWidth="1"/>
    <col min="13306" max="13306" width="19.5546875" style="179" customWidth="1"/>
    <col min="13307" max="13307" width="9.109375" style="179"/>
    <col min="13308" max="13308" width="16" style="179" customWidth="1"/>
    <col min="13309" max="13311" width="9.109375" style="179"/>
    <col min="13312" max="13312" width="17.33203125" style="179" customWidth="1"/>
    <col min="13313" max="13313" width="20.44140625" style="179" customWidth="1"/>
    <col min="13314" max="13314" width="20.6640625" style="179" customWidth="1"/>
    <col min="13315" max="13315" width="19.109375" style="179" customWidth="1"/>
    <col min="13316" max="13316" width="17.44140625" style="179" customWidth="1"/>
    <col min="13317" max="13320" width="9.109375" style="179"/>
    <col min="13321" max="13321" width="68.88671875" style="179" customWidth="1"/>
    <col min="13322" max="13560" width="9.109375" style="179"/>
    <col min="13561" max="13561" width="74" style="179" customWidth="1"/>
    <col min="13562" max="13562" width="19.5546875" style="179" customWidth="1"/>
    <col min="13563" max="13563" width="9.109375" style="179"/>
    <col min="13564" max="13564" width="16" style="179" customWidth="1"/>
    <col min="13565" max="13567" width="9.109375" style="179"/>
    <col min="13568" max="13568" width="17.33203125" style="179" customWidth="1"/>
    <col min="13569" max="13569" width="20.44140625" style="179" customWidth="1"/>
    <col min="13570" max="13570" width="20.6640625" style="179" customWidth="1"/>
    <col min="13571" max="13571" width="19.109375" style="179" customWidth="1"/>
    <col min="13572" max="13572" width="17.44140625" style="179" customWidth="1"/>
    <col min="13573" max="13576" width="9.109375" style="179"/>
    <col min="13577" max="13577" width="68.88671875" style="179" customWidth="1"/>
    <col min="13578" max="13816" width="9.109375" style="179"/>
    <col min="13817" max="13817" width="74" style="179" customWidth="1"/>
    <col min="13818" max="13818" width="19.5546875" style="179" customWidth="1"/>
    <col min="13819" max="13819" width="9.109375" style="179"/>
    <col min="13820" max="13820" width="16" style="179" customWidth="1"/>
    <col min="13821" max="13823" width="9.109375" style="179"/>
    <col min="13824" max="13824" width="17.33203125" style="179" customWidth="1"/>
    <col min="13825" max="13825" width="20.44140625" style="179" customWidth="1"/>
    <col min="13826" max="13826" width="20.6640625" style="179" customWidth="1"/>
    <col min="13827" max="13827" width="19.109375" style="179" customWidth="1"/>
    <col min="13828" max="13828" width="17.44140625" style="179" customWidth="1"/>
    <col min="13829" max="13832" width="9.109375" style="179"/>
    <col min="13833" max="13833" width="68.88671875" style="179" customWidth="1"/>
    <col min="13834" max="14072" width="9.109375" style="179"/>
    <col min="14073" max="14073" width="74" style="179" customWidth="1"/>
    <col min="14074" max="14074" width="19.5546875" style="179" customWidth="1"/>
    <col min="14075" max="14075" width="9.109375" style="179"/>
    <col min="14076" max="14076" width="16" style="179" customWidth="1"/>
    <col min="14077" max="14079" width="9.109375" style="179"/>
    <col min="14080" max="14080" width="17.33203125" style="179" customWidth="1"/>
    <col min="14081" max="14081" width="20.44140625" style="179" customWidth="1"/>
    <col min="14082" max="14082" width="20.6640625" style="179" customWidth="1"/>
    <col min="14083" max="14083" width="19.109375" style="179" customWidth="1"/>
    <col min="14084" max="14084" width="17.44140625" style="179" customWidth="1"/>
    <col min="14085" max="14088" width="9.109375" style="179"/>
    <col min="14089" max="14089" width="68.88671875" style="179" customWidth="1"/>
    <col min="14090" max="14328" width="9.109375" style="179"/>
    <col min="14329" max="14329" width="74" style="179" customWidth="1"/>
    <col min="14330" max="14330" width="19.5546875" style="179" customWidth="1"/>
    <col min="14331" max="14331" width="9.109375" style="179"/>
    <col min="14332" max="14332" width="16" style="179" customWidth="1"/>
    <col min="14333" max="14335" width="9.109375" style="179"/>
    <col min="14336" max="14336" width="17.33203125" style="179" customWidth="1"/>
    <col min="14337" max="14337" width="20.44140625" style="179" customWidth="1"/>
    <col min="14338" max="14338" width="20.6640625" style="179" customWidth="1"/>
    <col min="14339" max="14339" width="19.109375" style="179" customWidth="1"/>
    <col min="14340" max="14340" width="17.44140625" style="179" customWidth="1"/>
    <col min="14341" max="14344" width="9.109375" style="179"/>
    <col min="14345" max="14345" width="68.88671875" style="179" customWidth="1"/>
    <col min="14346" max="14584" width="9.109375" style="179"/>
    <col min="14585" max="14585" width="74" style="179" customWidth="1"/>
    <col min="14586" max="14586" width="19.5546875" style="179" customWidth="1"/>
    <col min="14587" max="14587" width="9.109375" style="179"/>
    <col min="14588" max="14588" width="16" style="179" customWidth="1"/>
    <col min="14589" max="14591" width="9.109375" style="179"/>
    <col min="14592" max="14592" width="17.33203125" style="179" customWidth="1"/>
    <col min="14593" max="14593" width="20.44140625" style="179" customWidth="1"/>
    <col min="14594" max="14594" width="20.6640625" style="179" customWidth="1"/>
    <col min="14595" max="14595" width="19.109375" style="179" customWidth="1"/>
    <col min="14596" max="14596" width="17.44140625" style="179" customWidth="1"/>
    <col min="14597" max="14600" width="9.109375" style="179"/>
    <col min="14601" max="14601" width="68.88671875" style="179" customWidth="1"/>
    <col min="14602" max="14840" width="9.109375" style="179"/>
    <col min="14841" max="14841" width="74" style="179" customWidth="1"/>
    <col min="14842" max="14842" width="19.5546875" style="179" customWidth="1"/>
    <col min="14843" max="14843" width="9.109375" style="179"/>
    <col min="14844" max="14844" width="16" style="179" customWidth="1"/>
    <col min="14845" max="14847" width="9.109375" style="179"/>
    <col min="14848" max="14848" width="17.33203125" style="179" customWidth="1"/>
    <col min="14849" max="14849" width="20.44140625" style="179" customWidth="1"/>
    <col min="14850" max="14850" width="20.6640625" style="179" customWidth="1"/>
    <col min="14851" max="14851" width="19.109375" style="179" customWidth="1"/>
    <col min="14852" max="14852" width="17.44140625" style="179" customWidth="1"/>
    <col min="14853" max="14856" width="9.109375" style="179"/>
    <col min="14857" max="14857" width="68.88671875" style="179" customWidth="1"/>
    <col min="14858" max="15096" width="9.109375" style="179"/>
    <col min="15097" max="15097" width="74" style="179" customWidth="1"/>
    <col min="15098" max="15098" width="19.5546875" style="179" customWidth="1"/>
    <col min="15099" max="15099" width="9.109375" style="179"/>
    <col min="15100" max="15100" width="16" style="179" customWidth="1"/>
    <col min="15101" max="15103" width="9.109375" style="179"/>
    <col min="15104" max="15104" width="17.33203125" style="179" customWidth="1"/>
    <col min="15105" max="15105" width="20.44140625" style="179" customWidth="1"/>
    <col min="15106" max="15106" width="20.6640625" style="179" customWidth="1"/>
    <col min="15107" max="15107" width="19.109375" style="179" customWidth="1"/>
    <col min="15108" max="15108" width="17.44140625" style="179" customWidth="1"/>
    <col min="15109" max="15112" width="9.109375" style="179"/>
    <col min="15113" max="15113" width="68.88671875" style="179" customWidth="1"/>
    <col min="15114" max="15352" width="9.109375" style="179"/>
    <col min="15353" max="15353" width="74" style="179" customWidth="1"/>
    <col min="15354" max="15354" width="19.5546875" style="179" customWidth="1"/>
    <col min="15355" max="15355" width="9.109375" style="179"/>
    <col min="15356" max="15356" width="16" style="179" customWidth="1"/>
    <col min="15357" max="15359" width="9.109375" style="179"/>
    <col min="15360" max="15360" width="17.33203125" style="179" customWidth="1"/>
    <col min="15361" max="15361" width="20.44140625" style="179" customWidth="1"/>
    <col min="15362" max="15362" width="20.6640625" style="179" customWidth="1"/>
    <col min="15363" max="15363" width="19.109375" style="179" customWidth="1"/>
    <col min="15364" max="15364" width="17.44140625" style="179" customWidth="1"/>
    <col min="15365" max="15368" width="9.109375" style="179"/>
    <col min="15369" max="15369" width="68.88671875" style="179" customWidth="1"/>
    <col min="15370" max="15608" width="9.109375" style="179"/>
    <col min="15609" max="15609" width="74" style="179" customWidth="1"/>
    <col min="15610" max="15610" width="19.5546875" style="179" customWidth="1"/>
    <col min="15611" max="15611" width="9.109375" style="179"/>
    <col min="15612" max="15612" width="16" style="179" customWidth="1"/>
    <col min="15613" max="15615" width="9.109375" style="179"/>
    <col min="15616" max="15616" width="17.33203125" style="179" customWidth="1"/>
    <col min="15617" max="15617" width="20.44140625" style="179" customWidth="1"/>
    <col min="15618" max="15618" width="20.6640625" style="179" customWidth="1"/>
    <col min="15619" max="15619" width="19.109375" style="179" customWidth="1"/>
    <col min="15620" max="15620" width="17.44140625" style="179" customWidth="1"/>
    <col min="15621" max="15624" width="9.109375" style="179"/>
    <col min="15625" max="15625" width="68.88671875" style="179" customWidth="1"/>
    <col min="15626" max="15864" width="9.109375" style="179"/>
    <col min="15865" max="15865" width="74" style="179" customWidth="1"/>
    <col min="15866" max="15866" width="19.5546875" style="179" customWidth="1"/>
    <col min="15867" max="15867" width="9.109375" style="179"/>
    <col min="15868" max="15868" width="16" style="179" customWidth="1"/>
    <col min="15869" max="15871" width="9.109375" style="179"/>
    <col min="15872" max="15872" width="17.33203125" style="179" customWidth="1"/>
    <col min="15873" max="15873" width="20.44140625" style="179" customWidth="1"/>
    <col min="15874" max="15874" width="20.6640625" style="179" customWidth="1"/>
    <col min="15875" max="15875" width="19.109375" style="179" customWidth="1"/>
    <col min="15876" max="15876" width="17.44140625" style="179" customWidth="1"/>
    <col min="15877" max="15880" width="9.109375" style="179"/>
    <col min="15881" max="15881" width="68.88671875" style="179" customWidth="1"/>
    <col min="15882" max="16120" width="9.109375" style="179"/>
    <col min="16121" max="16121" width="74" style="179" customWidth="1"/>
    <col min="16122" max="16122" width="19.5546875" style="179" customWidth="1"/>
    <col min="16123" max="16123" width="9.109375" style="179"/>
    <col min="16124" max="16124" width="16" style="179" customWidth="1"/>
    <col min="16125" max="16127" width="9.109375" style="179"/>
    <col min="16128" max="16128" width="17.33203125" style="179" customWidth="1"/>
    <col min="16129" max="16129" width="20.44140625" style="179" customWidth="1"/>
    <col min="16130" max="16130" width="20.6640625" style="179" customWidth="1"/>
    <col min="16131" max="16131" width="19.109375" style="179" customWidth="1"/>
    <col min="16132" max="16132" width="17.44140625" style="179" customWidth="1"/>
    <col min="16133" max="16136" width="9.109375" style="179"/>
    <col min="16137" max="16137" width="68.88671875" style="179" customWidth="1"/>
    <col min="16138" max="16384" width="9.109375" style="179"/>
  </cols>
  <sheetData>
    <row r="1" spans="1:22" ht="21" x14ac:dyDescent="0.4">
      <c r="A1" s="216"/>
      <c r="B1" s="217"/>
      <c r="C1" s="458" t="s">
        <v>413</v>
      </c>
      <c r="D1" s="458"/>
      <c r="E1" s="458"/>
      <c r="F1" s="458"/>
      <c r="G1" s="458"/>
      <c r="H1" s="458"/>
      <c r="I1" s="45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</row>
    <row r="2" spans="1:22" ht="75" customHeight="1" x14ac:dyDescent="0.35">
      <c r="A2" s="216"/>
      <c r="B2" s="217"/>
      <c r="C2" s="459" t="s">
        <v>403</v>
      </c>
      <c r="D2" s="460"/>
      <c r="E2" s="461"/>
      <c r="F2" s="462" t="s">
        <v>414</v>
      </c>
      <c r="G2" s="462"/>
      <c r="H2" s="462"/>
      <c r="I2" s="462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</row>
    <row r="3" spans="1:22" ht="81.75" customHeight="1" x14ac:dyDescent="0.4">
      <c r="A3" s="219"/>
      <c r="B3" s="220"/>
      <c r="C3" s="221" t="s">
        <v>415</v>
      </c>
      <c r="D3" s="222" t="s">
        <v>416</v>
      </c>
      <c r="E3" s="222" t="s">
        <v>417</v>
      </c>
      <c r="F3" s="223" t="s">
        <v>418</v>
      </c>
      <c r="G3" s="223" t="s">
        <v>419</v>
      </c>
      <c r="H3" s="223" t="s">
        <v>420</v>
      </c>
      <c r="I3" s="223" t="s">
        <v>421</v>
      </c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</row>
    <row r="4" spans="1:22" ht="21" x14ac:dyDescent="0.4">
      <c r="A4" s="224" t="s">
        <v>422</v>
      </c>
      <c r="B4" s="225" t="s">
        <v>423</v>
      </c>
      <c r="C4" s="226">
        <v>5381410.5199999996</v>
      </c>
      <c r="D4" s="226">
        <v>0</v>
      </c>
      <c r="E4" s="226">
        <f>C4</f>
        <v>5381410.5199999996</v>
      </c>
      <c r="F4" s="227"/>
      <c r="G4" s="227"/>
      <c r="H4" s="227"/>
      <c r="I4" s="227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</row>
    <row r="5" spans="1:22" s="181" customFormat="1" ht="21" x14ac:dyDescent="0.4">
      <c r="A5" s="224" t="s">
        <v>424</v>
      </c>
      <c r="B5" s="225" t="s">
        <v>425</v>
      </c>
      <c r="C5" s="226">
        <f>E5+D5</f>
        <v>8832697.6799999997</v>
      </c>
      <c r="D5" s="226"/>
      <c r="E5" s="226">
        <f>E6+E7+E8</f>
        <v>8832697.6799999997</v>
      </c>
      <c r="F5" s="228"/>
      <c r="G5" s="228"/>
      <c r="H5" s="228"/>
      <c r="I5" s="228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</row>
    <row r="6" spans="1:22" ht="42" x14ac:dyDescent="0.4">
      <c r="A6" s="230"/>
      <c r="B6" s="231" t="s">
        <v>426</v>
      </c>
      <c r="C6" s="232">
        <v>7403565.9100000001</v>
      </c>
      <c r="D6" s="232">
        <v>0</v>
      </c>
      <c r="E6" s="232">
        <v>7403565.9100000001</v>
      </c>
      <c r="F6" s="227">
        <v>17</v>
      </c>
      <c r="G6" s="227">
        <v>1</v>
      </c>
      <c r="H6" s="227">
        <v>4</v>
      </c>
      <c r="I6" s="227"/>
      <c r="J6" s="218" t="s">
        <v>427</v>
      </c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</row>
    <row r="7" spans="1:22" ht="42" x14ac:dyDescent="0.4">
      <c r="A7" s="230"/>
      <c r="B7" s="231" t="s">
        <v>428</v>
      </c>
      <c r="C7" s="232">
        <v>22012.65</v>
      </c>
      <c r="D7" s="232">
        <v>0</v>
      </c>
      <c r="E7" s="232">
        <v>0</v>
      </c>
      <c r="F7" s="227">
        <v>12</v>
      </c>
      <c r="G7" s="227">
        <v>4</v>
      </c>
      <c r="H7" s="227">
        <v>14</v>
      </c>
      <c r="I7" s="227"/>
      <c r="J7" s="218" t="s">
        <v>293</v>
      </c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</row>
    <row r="8" spans="1:22" ht="42" x14ac:dyDescent="0.4">
      <c r="A8" s="230"/>
      <c r="B8" s="231" t="s">
        <v>429</v>
      </c>
      <c r="C8" s="232">
        <f>E8+D8</f>
        <v>1429131.77</v>
      </c>
      <c r="D8" s="232">
        <v>0</v>
      </c>
      <c r="E8" s="232">
        <f>394855.62+1034276.15</f>
        <v>1429131.77</v>
      </c>
      <c r="F8" s="227">
        <v>17</v>
      </c>
      <c r="G8" s="227">
        <v>1</v>
      </c>
      <c r="H8" s="227">
        <v>23</v>
      </c>
      <c r="I8" s="227"/>
      <c r="J8" s="218" t="s">
        <v>430</v>
      </c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</row>
    <row r="9" spans="1:22" s="181" customFormat="1" ht="42" x14ac:dyDescent="0.4">
      <c r="A9" s="224" t="s">
        <v>431</v>
      </c>
      <c r="B9" s="225" t="s">
        <v>432</v>
      </c>
      <c r="C9" s="226">
        <f>D9+E9</f>
        <v>0</v>
      </c>
      <c r="D9" s="226">
        <f>D10</f>
        <v>0</v>
      </c>
      <c r="E9" s="226">
        <f>E10</f>
        <v>0</v>
      </c>
      <c r="F9" s="228"/>
      <c r="G9" s="228"/>
      <c r="H9" s="228"/>
      <c r="I9" s="228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</row>
    <row r="10" spans="1:22" s="181" customFormat="1" ht="21" x14ac:dyDescent="0.4">
      <c r="A10" s="224"/>
      <c r="B10" s="231" t="s">
        <v>433</v>
      </c>
      <c r="C10" s="226">
        <f>E10</f>
        <v>0</v>
      </c>
      <c r="D10" s="226">
        <v>0</v>
      </c>
      <c r="E10" s="226">
        <v>0</v>
      </c>
      <c r="F10" s="227">
        <v>12</v>
      </c>
      <c r="G10" s="227">
        <v>1</v>
      </c>
      <c r="H10" s="227">
        <v>1</v>
      </c>
      <c r="I10" s="228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</row>
    <row r="11" spans="1:22" s="181" customFormat="1" ht="42" x14ac:dyDescent="0.4">
      <c r="A11" s="224" t="s">
        <v>434</v>
      </c>
      <c r="B11" s="225" t="s">
        <v>435</v>
      </c>
      <c r="C11" s="226">
        <f>C12</f>
        <v>0</v>
      </c>
      <c r="D11" s="226">
        <f>D12</f>
        <v>0</v>
      </c>
      <c r="E11" s="226">
        <f>E12</f>
        <v>0</v>
      </c>
      <c r="F11" s="228"/>
      <c r="G11" s="228"/>
      <c r="H11" s="228"/>
      <c r="I11" s="228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</row>
    <row r="12" spans="1:22" ht="21" x14ac:dyDescent="0.4">
      <c r="A12" s="230"/>
      <c r="B12" s="231" t="s">
        <v>433</v>
      </c>
      <c r="C12" s="232">
        <f>D12+E12</f>
        <v>0</v>
      </c>
      <c r="D12" s="232">
        <v>0</v>
      </c>
      <c r="E12" s="232">
        <v>0</v>
      </c>
      <c r="F12" s="227">
        <v>12</v>
      </c>
      <c r="G12" s="227">
        <v>1</v>
      </c>
      <c r="H12" s="227">
        <v>1</v>
      </c>
      <c r="I12" s="227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</row>
    <row r="13" spans="1:22" s="181" customFormat="1" ht="21" x14ac:dyDescent="0.4">
      <c r="A13" s="224" t="s">
        <v>436</v>
      </c>
      <c r="B13" s="225" t="s">
        <v>437</v>
      </c>
      <c r="C13" s="226">
        <f>SUM(C14:C23)</f>
        <v>591964.86</v>
      </c>
      <c r="D13" s="226">
        <f>SUM(D15:D21)</f>
        <v>0</v>
      </c>
      <c r="E13" s="226">
        <f>SUM(E14:E23)</f>
        <v>591964.86</v>
      </c>
      <c r="F13" s="228"/>
      <c r="G13" s="228"/>
      <c r="H13" s="228"/>
      <c r="I13" s="228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</row>
    <row r="14" spans="1:22" ht="53.1" customHeight="1" x14ac:dyDescent="0.4">
      <c r="A14" s="230"/>
      <c r="B14" s="233" t="s">
        <v>438</v>
      </c>
      <c r="C14" s="232">
        <f t="shared" ref="C14:C16" si="0">D14+E14</f>
        <v>0</v>
      </c>
      <c r="D14" s="232">
        <v>0</v>
      </c>
      <c r="E14" s="232">
        <v>0</v>
      </c>
      <c r="F14" s="227">
        <v>16</v>
      </c>
      <c r="G14" s="227">
        <v>1</v>
      </c>
      <c r="H14" s="227">
        <v>21</v>
      </c>
      <c r="I14" s="227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</row>
    <row r="15" spans="1:22" ht="63" x14ac:dyDescent="0.4">
      <c r="A15" s="230"/>
      <c r="B15" s="231" t="s">
        <v>439</v>
      </c>
      <c r="C15" s="232">
        <f>D15+E15</f>
        <v>133</v>
      </c>
      <c r="D15" s="232">
        <v>0</v>
      </c>
      <c r="E15" s="232">
        <v>133</v>
      </c>
      <c r="F15" s="227">
        <v>16</v>
      </c>
      <c r="G15" s="227">
        <v>1</v>
      </c>
      <c r="H15" s="227">
        <v>21</v>
      </c>
      <c r="I15" s="227"/>
      <c r="J15" s="218" t="s">
        <v>440</v>
      </c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</row>
    <row r="16" spans="1:22" ht="21" x14ac:dyDescent="0.4">
      <c r="A16" s="230"/>
      <c r="B16" s="231" t="s">
        <v>441</v>
      </c>
      <c r="C16" s="232">
        <f t="shared" si="0"/>
        <v>41125.919999999998</v>
      </c>
      <c r="D16" s="232">
        <v>0</v>
      </c>
      <c r="E16" s="232">
        <v>41125.919999999998</v>
      </c>
      <c r="F16" s="227">
        <v>16</v>
      </c>
      <c r="G16" s="227">
        <v>1</v>
      </c>
      <c r="H16" s="227">
        <v>22</v>
      </c>
      <c r="I16" s="227"/>
      <c r="J16" s="218" t="s">
        <v>442</v>
      </c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</row>
    <row r="17" spans="1:22" ht="21" x14ac:dyDescent="0.4">
      <c r="A17" s="230"/>
      <c r="B17" s="231" t="s">
        <v>443</v>
      </c>
      <c r="C17" s="232">
        <f>D17+E17</f>
        <v>0</v>
      </c>
      <c r="D17" s="232">
        <v>0</v>
      </c>
      <c r="E17" s="232">
        <v>0</v>
      </c>
      <c r="F17" s="227">
        <v>16</v>
      </c>
      <c r="G17" s="227">
        <v>1</v>
      </c>
      <c r="H17" s="227" t="s">
        <v>444</v>
      </c>
      <c r="I17" s="227"/>
      <c r="J17" s="218">
        <v>260</v>
      </c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</row>
    <row r="18" spans="1:22" ht="21" x14ac:dyDescent="0.4">
      <c r="A18" s="230"/>
      <c r="B18" s="231" t="s">
        <v>445</v>
      </c>
      <c r="C18" s="232">
        <f>D18+E18</f>
        <v>59721.67</v>
      </c>
      <c r="D18" s="232">
        <v>0</v>
      </c>
      <c r="E18" s="232">
        <v>59721.67</v>
      </c>
      <c r="F18" s="227">
        <v>16</v>
      </c>
      <c r="G18" s="227">
        <v>1</v>
      </c>
      <c r="H18" s="227">
        <v>28</v>
      </c>
      <c r="I18" s="227"/>
      <c r="J18" s="218" t="s">
        <v>446</v>
      </c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</row>
    <row r="19" spans="1:22" ht="21" x14ac:dyDescent="0.4">
      <c r="A19" s="230"/>
      <c r="B19" s="231" t="s">
        <v>447</v>
      </c>
      <c r="C19" s="232">
        <f>D19+E19</f>
        <v>381053</v>
      </c>
      <c r="D19" s="232">
        <v>0</v>
      </c>
      <c r="E19" s="232">
        <v>381053</v>
      </c>
      <c r="F19" s="227">
        <v>16</v>
      </c>
      <c r="G19" s="227">
        <v>1</v>
      </c>
      <c r="H19" s="227">
        <v>36</v>
      </c>
      <c r="I19" s="227"/>
      <c r="J19" s="218" t="s">
        <v>448</v>
      </c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</row>
    <row r="20" spans="1:22" ht="42" x14ac:dyDescent="0.4">
      <c r="A20" s="230"/>
      <c r="B20" s="231" t="s">
        <v>449</v>
      </c>
      <c r="C20" s="232">
        <f>D20+E20</f>
        <v>1061.98</v>
      </c>
      <c r="D20" s="232">
        <v>0</v>
      </c>
      <c r="E20" s="232">
        <v>1061.98</v>
      </c>
      <c r="F20" s="227">
        <v>16</v>
      </c>
      <c r="G20" s="227">
        <v>1</v>
      </c>
      <c r="H20" s="227">
        <v>37</v>
      </c>
      <c r="I20" s="227"/>
      <c r="J20" s="218" t="s">
        <v>450</v>
      </c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</row>
    <row r="21" spans="1:22" ht="42" x14ac:dyDescent="0.4">
      <c r="A21" s="230"/>
      <c r="B21" s="231" t="s">
        <v>451</v>
      </c>
      <c r="C21" s="232">
        <f>D21+E21</f>
        <v>86856.639999999985</v>
      </c>
      <c r="D21" s="232">
        <v>0</v>
      </c>
      <c r="E21" s="232">
        <f>1540.93+37897.95+2092.86+3623.52+41701.38</f>
        <v>86856.639999999985</v>
      </c>
      <c r="F21" s="227">
        <v>16</v>
      </c>
      <c r="G21" s="227">
        <v>1</v>
      </c>
      <c r="H21" s="227">
        <v>51</v>
      </c>
      <c r="I21" s="227"/>
      <c r="J21" s="218" t="s">
        <v>452</v>
      </c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</row>
    <row r="22" spans="1:22" ht="63" x14ac:dyDescent="0.4">
      <c r="A22" s="230"/>
      <c r="B22" s="231" t="s">
        <v>453</v>
      </c>
      <c r="C22" s="232">
        <f>E22+D22</f>
        <v>0</v>
      </c>
      <c r="D22" s="232">
        <v>0</v>
      </c>
      <c r="E22" s="232">
        <v>0</v>
      </c>
      <c r="F22" s="227">
        <v>16</v>
      </c>
      <c r="G22" s="227">
        <v>1</v>
      </c>
      <c r="H22" s="227">
        <v>58</v>
      </c>
      <c r="I22" s="227"/>
      <c r="J22" s="218" t="s">
        <v>454</v>
      </c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</row>
    <row r="23" spans="1:22" ht="63" x14ac:dyDescent="0.4">
      <c r="A23" s="230"/>
      <c r="B23" s="231" t="s">
        <v>455</v>
      </c>
      <c r="C23" s="232">
        <f>E23+D23</f>
        <v>22012.65</v>
      </c>
      <c r="D23" s="232">
        <v>0</v>
      </c>
      <c r="E23" s="232">
        <v>22012.65</v>
      </c>
      <c r="F23" s="227">
        <v>16</v>
      </c>
      <c r="G23" s="227">
        <v>1</v>
      </c>
      <c r="H23" s="227">
        <v>63</v>
      </c>
      <c r="I23" s="227"/>
      <c r="J23" s="229" t="s">
        <v>293</v>
      </c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</row>
    <row r="24" spans="1:22" s="181" customFormat="1" ht="42" x14ac:dyDescent="0.4">
      <c r="A24" s="224" t="s">
        <v>456</v>
      </c>
      <c r="B24" s="225" t="s">
        <v>457</v>
      </c>
      <c r="C24" s="226">
        <f>SUM(C25:C25)</f>
        <v>54949.39</v>
      </c>
      <c r="D24" s="226">
        <f>SUM(D25:D25)</f>
        <v>0</v>
      </c>
      <c r="E24" s="226">
        <f>SUM(E25:E25)</f>
        <v>54949.39</v>
      </c>
      <c r="F24" s="228"/>
      <c r="G24" s="228"/>
      <c r="H24" s="228"/>
      <c r="I24" s="228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</row>
    <row r="25" spans="1:22" ht="21" x14ac:dyDescent="0.4">
      <c r="A25" s="230"/>
      <c r="B25" s="231" t="s">
        <v>458</v>
      </c>
      <c r="C25" s="232">
        <f>D25+E25</f>
        <v>54949.39</v>
      </c>
      <c r="D25" s="232">
        <v>0</v>
      </c>
      <c r="E25" s="232">
        <v>54949.39</v>
      </c>
      <c r="F25" s="227">
        <v>15</v>
      </c>
      <c r="G25" s="227">
        <v>1</v>
      </c>
      <c r="H25" s="227">
        <v>1</v>
      </c>
      <c r="I25" s="227"/>
      <c r="J25" s="218" t="s">
        <v>404</v>
      </c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</row>
    <row r="26" spans="1:22" s="181" customFormat="1" ht="42" x14ac:dyDescent="0.4">
      <c r="A26" s="224" t="s">
        <v>459</v>
      </c>
      <c r="B26" s="225" t="s">
        <v>460</v>
      </c>
      <c r="C26" s="226">
        <f>E26</f>
        <v>0</v>
      </c>
      <c r="D26" s="226">
        <v>0</v>
      </c>
      <c r="E26" s="226">
        <v>0</v>
      </c>
      <c r="F26" s="228"/>
      <c r="G26" s="228"/>
      <c r="H26" s="228"/>
      <c r="I26" s="228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</row>
    <row r="27" spans="1:22" s="181" customFormat="1" ht="21" x14ac:dyDescent="0.4">
      <c r="A27" s="224" t="s">
        <v>461</v>
      </c>
      <c r="B27" s="225" t="s">
        <v>462</v>
      </c>
      <c r="C27" s="226">
        <v>0</v>
      </c>
      <c r="D27" s="226">
        <v>0</v>
      </c>
      <c r="E27" s="226">
        <v>0</v>
      </c>
      <c r="F27" s="228"/>
      <c r="G27" s="228"/>
      <c r="H27" s="228"/>
      <c r="I27" s="228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</row>
    <row r="28" spans="1:22" s="181" customFormat="1" ht="27" customHeight="1" x14ac:dyDescent="0.4">
      <c r="A28" s="224" t="s">
        <v>331</v>
      </c>
      <c r="B28" s="225" t="s">
        <v>463</v>
      </c>
      <c r="C28" s="226">
        <v>0</v>
      </c>
      <c r="D28" s="234">
        <v>0</v>
      </c>
      <c r="E28" s="234">
        <v>0</v>
      </c>
      <c r="F28" s="228"/>
      <c r="G28" s="228"/>
      <c r="H28" s="228"/>
      <c r="I28" s="228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</row>
    <row r="29" spans="1:22" s="181" customFormat="1" ht="21" x14ac:dyDescent="0.4">
      <c r="A29" s="224" t="s">
        <v>464</v>
      </c>
      <c r="B29" s="225" t="s">
        <v>465</v>
      </c>
      <c r="C29" s="226">
        <f>D29+E29</f>
        <v>569952.21</v>
      </c>
      <c r="D29" s="226">
        <v>0</v>
      </c>
      <c r="E29" s="226">
        <f>E15+E16+E17+E18+E19+E20+E21+E14</f>
        <v>569952.21</v>
      </c>
      <c r="F29" s="228"/>
      <c r="G29" s="228"/>
      <c r="H29" s="228"/>
      <c r="I29" s="235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</row>
    <row r="30" spans="1:22" s="181" customFormat="1" ht="21" x14ac:dyDescent="0.4">
      <c r="A30" s="224" t="s">
        <v>466</v>
      </c>
      <c r="B30" s="225" t="s">
        <v>194</v>
      </c>
      <c r="C30" s="226">
        <f>D30+E30</f>
        <v>108291</v>
      </c>
      <c r="D30" s="226"/>
      <c r="E30" s="226">
        <f>ROUND(ROUND(E29,0)*0.19,0)</f>
        <v>108291</v>
      </c>
      <c r="F30" s="228"/>
      <c r="G30" s="228"/>
      <c r="H30" s="228"/>
      <c r="I30" s="235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</row>
    <row r="31" spans="1:22" ht="17.399999999999999" x14ac:dyDescent="0.3">
      <c r="A31" s="218"/>
      <c r="B31" s="218"/>
      <c r="C31" s="236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</row>
    <row r="32" spans="1:22" ht="17.399999999999999" x14ac:dyDescent="0.3">
      <c r="A32" s="218"/>
      <c r="B32" s="218"/>
      <c r="C32" s="236"/>
      <c r="D32" s="218"/>
      <c r="E32" s="236"/>
      <c r="F32" s="218"/>
      <c r="G32" s="218"/>
      <c r="H32" s="218"/>
      <c r="I32" s="236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</row>
  </sheetData>
  <mergeCells count="3">
    <mergeCell ref="C1:I1"/>
    <mergeCell ref="C2:E2"/>
    <mergeCell ref="F2:I2"/>
  </mergeCells>
  <pageMargins left="0.70866141732283472" right="0.70866141732283472" top="0.74803149606299213" bottom="0.74803149606299213" header="0.31496062992125984" footer="0.31496062992125984"/>
  <pageSetup paperSize="9" scale="29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6D66A-E9FD-4C0A-8E71-CC45A89BF09C}">
  <dimension ref="A1:Q69"/>
  <sheetViews>
    <sheetView topLeftCell="A54" workbookViewId="0">
      <selection activeCell="C63" sqref="C63"/>
    </sheetView>
  </sheetViews>
  <sheetFormatPr defaultColWidth="9.109375" defaultRowHeight="14.4" x14ac:dyDescent="0.25"/>
  <cols>
    <col min="1" max="1" width="48.109375" style="254" customWidth="1"/>
    <col min="2" max="2" width="24.88671875" style="254" customWidth="1"/>
    <col min="3" max="3" width="23.88671875" style="254" customWidth="1"/>
    <col min="4" max="4" width="17.44140625" style="254" customWidth="1"/>
    <col min="5" max="5" width="9.109375" style="254"/>
    <col min="6" max="6" width="57" style="261" customWidth="1"/>
    <col min="7" max="7" width="13.5546875" style="261" bestFit="1" customWidth="1"/>
    <col min="8" max="8" width="14.33203125" style="261" bestFit="1" customWidth="1"/>
    <col min="9" max="9" width="14.33203125" style="261" customWidth="1"/>
    <col min="10" max="10" width="9.109375" style="262"/>
    <col min="11" max="11" width="12.109375" style="261" bestFit="1" customWidth="1"/>
    <col min="12" max="12" width="11.44140625" style="261" bestFit="1" customWidth="1"/>
    <col min="13" max="17" width="9.109375" style="261"/>
    <col min="18" max="16384" width="9.109375" style="254"/>
  </cols>
  <sheetData>
    <row r="1" spans="1:4" ht="31.5" customHeight="1" x14ac:dyDescent="0.25">
      <c r="A1" s="463" t="s">
        <v>523</v>
      </c>
      <c r="B1" s="464"/>
      <c r="C1" s="464"/>
      <c r="D1" s="465"/>
    </row>
    <row r="2" spans="1:4" ht="15.6" x14ac:dyDescent="0.25">
      <c r="A2" s="255" t="s">
        <v>524</v>
      </c>
      <c r="B2" s="256" t="s">
        <v>403</v>
      </c>
      <c r="C2" s="257" t="s">
        <v>525</v>
      </c>
      <c r="D2" s="256" t="s">
        <v>526</v>
      </c>
    </row>
    <row r="3" spans="1:4" ht="20.399999999999999" x14ac:dyDescent="0.25">
      <c r="A3" s="258" t="s">
        <v>527</v>
      </c>
      <c r="B3" s="259">
        <v>2435.4</v>
      </c>
      <c r="C3" s="260" t="s">
        <v>528</v>
      </c>
      <c r="D3" s="260" t="s">
        <v>529</v>
      </c>
    </row>
    <row r="4" spans="1:4" ht="20.399999999999999" x14ac:dyDescent="0.25">
      <c r="A4" s="258" t="s">
        <v>527</v>
      </c>
      <c r="B4" s="259">
        <v>1623.6</v>
      </c>
      <c r="C4" s="260" t="s">
        <v>528</v>
      </c>
      <c r="D4" s="260" t="s">
        <v>529</v>
      </c>
    </row>
    <row r="5" spans="1:4" ht="20.399999999999999" x14ac:dyDescent="0.25">
      <c r="A5" s="258" t="s">
        <v>527</v>
      </c>
      <c r="B5" s="259">
        <v>2435.4</v>
      </c>
      <c r="C5" s="260" t="s">
        <v>528</v>
      </c>
      <c r="D5" s="260" t="s">
        <v>530</v>
      </c>
    </row>
    <row r="6" spans="1:4" ht="20.399999999999999" x14ac:dyDescent="0.25">
      <c r="A6" s="258" t="s">
        <v>527</v>
      </c>
      <c r="B6" s="259">
        <v>1623.6</v>
      </c>
      <c r="C6" s="260" t="s">
        <v>528</v>
      </c>
      <c r="D6" s="260" t="s">
        <v>530</v>
      </c>
    </row>
    <row r="7" spans="1:4" ht="20.399999999999999" x14ac:dyDescent="0.25">
      <c r="A7" s="258" t="s">
        <v>527</v>
      </c>
      <c r="B7" s="259">
        <v>2435.4</v>
      </c>
      <c r="C7" s="260" t="s">
        <v>528</v>
      </c>
      <c r="D7" s="260" t="s">
        <v>531</v>
      </c>
    </row>
    <row r="8" spans="1:4" ht="20.399999999999999" x14ac:dyDescent="0.25">
      <c r="A8" s="258" t="s">
        <v>527</v>
      </c>
      <c r="B8" s="259">
        <v>1623.6</v>
      </c>
      <c r="C8" s="260" t="s">
        <v>528</v>
      </c>
      <c r="D8" s="260" t="s">
        <v>531</v>
      </c>
    </row>
    <row r="9" spans="1:4" ht="20.399999999999999" x14ac:dyDescent="0.25">
      <c r="A9" s="258" t="s">
        <v>527</v>
      </c>
      <c r="B9" s="259">
        <v>2435.4</v>
      </c>
      <c r="C9" s="260" t="s">
        <v>528</v>
      </c>
      <c r="D9" s="260" t="s">
        <v>532</v>
      </c>
    </row>
    <row r="10" spans="1:4" ht="20.399999999999999" x14ac:dyDescent="0.25">
      <c r="A10" s="258" t="s">
        <v>527</v>
      </c>
      <c r="B10" s="259">
        <v>1623.6</v>
      </c>
      <c r="C10" s="260" t="s">
        <v>528</v>
      </c>
      <c r="D10" s="260" t="s">
        <v>532</v>
      </c>
    </row>
    <row r="11" spans="1:4" ht="20.399999999999999" x14ac:dyDescent="0.25">
      <c r="A11" s="258" t="s">
        <v>527</v>
      </c>
      <c r="B11" s="259">
        <v>2435.4</v>
      </c>
      <c r="C11" s="260" t="s">
        <v>528</v>
      </c>
      <c r="D11" s="260" t="s">
        <v>533</v>
      </c>
    </row>
    <row r="12" spans="1:4" ht="20.399999999999999" x14ac:dyDescent="0.25">
      <c r="A12" s="258" t="s">
        <v>527</v>
      </c>
      <c r="B12" s="259">
        <v>2435.4</v>
      </c>
      <c r="C12" s="260" t="s">
        <v>528</v>
      </c>
      <c r="D12" s="260" t="s">
        <v>534</v>
      </c>
    </row>
    <row r="13" spans="1:4" ht="20.399999999999999" x14ac:dyDescent="0.25">
      <c r="A13" s="258" t="s">
        <v>527</v>
      </c>
      <c r="B13" s="259">
        <v>2435.4</v>
      </c>
      <c r="C13" s="260" t="s">
        <v>528</v>
      </c>
      <c r="D13" s="260" t="s">
        <v>535</v>
      </c>
    </row>
    <row r="14" spans="1:4" ht="20.399999999999999" x14ac:dyDescent="0.25">
      <c r="A14" s="258" t="s">
        <v>527</v>
      </c>
      <c r="B14" s="259">
        <v>459.06</v>
      </c>
      <c r="C14" s="260" t="s">
        <v>536</v>
      </c>
      <c r="D14" s="260" t="s">
        <v>529</v>
      </c>
    </row>
    <row r="15" spans="1:4" ht="20.399999999999999" x14ac:dyDescent="0.25">
      <c r="A15" s="258" t="s">
        <v>527</v>
      </c>
      <c r="B15" s="259">
        <v>459.06</v>
      </c>
      <c r="C15" s="260" t="s">
        <v>536</v>
      </c>
      <c r="D15" s="260" t="s">
        <v>530</v>
      </c>
    </row>
    <row r="16" spans="1:4" ht="20.399999999999999" x14ac:dyDescent="0.25">
      <c r="A16" s="258" t="s">
        <v>527</v>
      </c>
      <c r="B16" s="259">
        <v>459.06</v>
      </c>
      <c r="C16" s="260" t="s">
        <v>536</v>
      </c>
      <c r="D16" s="260" t="s">
        <v>531</v>
      </c>
    </row>
    <row r="17" spans="1:4" ht="20.399999999999999" x14ac:dyDescent="0.25">
      <c r="A17" s="258" t="s">
        <v>527</v>
      </c>
      <c r="B17" s="259">
        <v>459.06</v>
      </c>
      <c r="C17" s="260" t="s">
        <v>536</v>
      </c>
      <c r="D17" s="260" t="s">
        <v>532</v>
      </c>
    </row>
    <row r="18" spans="1:4" ht="20.399999999999999" x14ac:dyDescent="0.25">
      <c r="A18" s="258" t="s">
        <v>527</v>
      </c>
      <c r="B18" s="259">
        <v>459.06</v>
      </c>
      <c r="C18" s="260" t="s">
        <v>536</v>
      </c>
      <c r="D18" s="260" t="s">
        <v>533</v>
      </c>
    </row>
    <row r="19" spans="1:4" ht="20.399999999999999" x14ac:dyDescent="0.25">
      <c r="A19" s="258" t="s">
        <v>527</v>
      </c>
      <c r="B19" s="259">
        <v>459.06</v>
      </c>
      <c r="C19" s="260" t="s">
        <v>536</v>
      </c>
      <c r="D19" s="260" t="s">
        <v>534</v>
      </c>
    </row>
    <row r="20" spans="1:4" ht="20.399999999999999" x14ac:dyDescent="0.25">
      <c r="A20" s="258" t="s">
        <v>527</v>
      </c>
      <c r="B20" s="259">
        <v>459.06</v>
      </c>
      <c r="C20" s="260" t="s">
        <v>536</v>
      </c>
      <c r="D20" s="260" t="s">
        <v>535</v>
      </c>
    </row>
    <row r="21" spans="1:4" ht="20.399999999999999" x14ac:dyDescent="0.25">
      <c r="A21" s="258" t="s">
        <v>527</v>
      </c>
      <c r="B21" s="259">
        <v>459.06</v>
      </c>
      <c r="C21" s="260" t="s">
        <v>536</v>
      </c>
      <c r="D21" s="260" t="s">
        <v>537</v>
      </c>
    </row>
    <row r="22" spans="1:4" ht="20.399999999999999" x14ac:dyDescent="0.25">
      <c r="A22" s="258" t="s">
        <v>527</v>
      </c>
      <c r="B22" s="259">
        <v>459.06</v>
      </c>
      <c r="C22" s="260" t="s">
        <v>536</v>
      </c>
      <c r="D22" s="260" t="s">
        <v>538</v>
      </c>
    </row>
    <row r="23" spans="1:4" ht="20.399999999999999" x14ac:dyDescent="0.25">
      <c r="A23" s="258" t="s">
        <v>527</v>
      </c>
      <c r="B23" s="259">
        <v>1114.83</v>
      </c>
      <c r="C23" s="260" t="s">
        <v>539</v>
      </c>
      <c r="D23" s="260" t="s">
        <v>529</v>
      </c>
    </row>
    <row r="24" spans="1:4" ht="20.399999999999999" x14ac:dyDescent="0.25">
      <c r="A24" s="258" t="s">
        <v>527</v>
      </c>
      <c r="B24" s="259">
        <v>1114.83</v>
      </c>
      <c r="C24" s="260" t="s">
        <v>539</v>
      </c>
      <c r="D24" s="260" t="s">
        <v>530</v>
      </c>
    </row>
    <row r="25" spans="1:4" ht="20.399999999999999" x14ac:dyDescent="0.25">
      <c r="A25" s="258" t="s">
        <v>527</v>
      </c>
      <c r="B25" s="259">
        <v>1114.83</v>
      </c>
      <c r="C25" s="260" t="s">
        <v>539</v>
      </c>
      <c r="D25" s="260" t="s">
        <v>531</v>
      </c>
    </row>
    <row r="26" spans="1:4" ht="20.399999999999999" x14ac:dyDescent="0.25">
      <c r="A26" s="258" t="s">
        <v>527</v>
      </c>
      <c r="B26" s="259">
        <v>1114.83</v>
      </c>
      <c r="C26" s="260" t="s">
        <v>539</v>
      </c>
      <c r="D26" s="260" t="s">
        <v>532</v>
      </c>
    </row>
    <row r="27" spans="1:4" ht="20.399999999999999" x14ac:dyDescent="0.25">
      <c r="A27" s="258" t="s">
        <v>527</v>
      </c>
      <c r="B27" s="259">
        <v>1114.83</v>
      </c>
      <c r="C27" s="260" t="s">
        <v>539</v>
      </c>
      <c r="D27" s="260" t="s">
        <v>533</v>
      </c>
    </row>
    <row r="28" spans="1:4" ht="20.399999999999999" x14ac:dyDescent="0.25">
      <c r="A28" s="258" t="s">
        <v>527</v>
      </c>
      <c r="B28" s="259">
        <v>1114.83</v>
      </c>
      <c r="C28" s="260" t="s">
        <v>539</v>
      </c>
      <c r="D28" s="260" t="s">
        <v>534</v>
      </c>
    </row>
    <row r="29" spans="1:4" ht="20.399999999999999" x14ac:dyDescent="0.25">
      <c r="A29" s="258" t="s">
        <v>527</v>
      </c>
      <c r="B29" s="259">
        <v>1114.83</v>
      </c>
      <c r="C29" s="260" t="s">
        <v>539</v>
      </c>
      <c r="D29" s="260" t="s">
        <v>535</v>
      </c>
    </row>
    <row r="30" spans="1:4" ht="20.399999999999999" x14ac:dyDescent="0.25">
      <c r="A30" s="258" t="s">
        <v>527</v>
      </c>
      <c r="B30" s="259">
        <v>1114.83</v>
      </c>
      <c r="C30" s="260" t="s">
        <v>539</v>
      </c>
      <c r="D30" s="260" t="s">
        <v>537</v>
      </c>
    </row>
    <row r="31" spans="1:4" ht="20.399999999999999" x14ac:dyDescent="0.25">
      <c r="A31" s="258" t="s">
        <v>527</v>
      </c>
      <c r="B31" s="259">
        <v>1114.83</v>
      </c>
      <c r="C31" s="260" t="s">
        <v>539</v>
      </c>
      <c r="D31" s="260" t="s">
        <v>538</v>
      </c>
    </row>
    <row r="32" spans="1:4" ht="20.399999999999999" x14ac:dyDescent="0.25">
      <c r="A32" s="258" t="s">
        <v>527</v>
      </c>
      <c r="B32" s="259">
        <v>1114.83</v>
      </c>
      <c r="C32" s="260" t="s">
        <v>539</v>
      </c>
      <c r="D32" s="260" t="s">
        <v>540</v>
      </c>
    </row>
    <row r="33" spans="1:4" ht="20.399999999999999" x14ac:dyDescent="0.25">
      <c r="A33" s="258" t="s">
        <v>527</v>
      </c>
      <c r="B33" s="259">
        <v>1114.83</v>
      </c>
      <c r="C33" s="260" t="s">
        <v>539</v>
      </c>
      <c r="D33" s="260" t="s">
        <v>541</v>
      </c>
    </row>
    <row r="34" spans="1:4" ht="20.399999999999999" x14ac:dyDescent="0.25">
      <c r="A34" s="258" t="s">
        <v>527</v>
      </c>
      <c r="B34" s="259">
        <v>1114.83</v>
      </c>
      <c r="C34" s="260" t="s">
        <v>539</v>
      </c>
      <c r="D34" s="260" t="s">
        <v>542</v>
      </c>
    </row>
    <row r="35" spans="1:4" ht="20.399999999999999" x14ac:dyDescent="0.25">
      <c r="A35" s="258" t="s">
        <v>527</v>
      </c>
      <c r="B35" s="259">
        <v>2625</v>
      </c>
      <c r="C35" s="260" t="s">
        <v>543</v>
      </c>
      <c r="D35" s="260" t="s">
        <v>529</v>
      </c>
    </row>
    <row r="36" spans="1:4" ht="20.399999999999999" x14ac:dyDescent="0.25">
      <c r="A36" s="258" t="s">
        <v>527</v>
      </c>
      <c r="B36" s="259">
        <v>2625</v>
      </c>
      <c r="C36" s="260" t="s">
        <v>543</v>
      </c>
      <c r="D36" s="260" t="s">
        <v>530</v>
      </c>
    </row>
    <row r="37" spans="1:4" ht="20.399999999999999" x14ac:dyDescent="0.25">
      <c r="A37" s="258" t="s">
        <v>527</v>
      </c>
      <c r="B37" s="259">
        <v>2625</v>
      </c>
      <c r="C37" s="260" t="s">
        <v>543</v>
      </c>
      <c r="D37" s="260" t="s">
        <v>531</v>
      </c>
    </row>
    <row r="38" spans="1:4" ht="20.399999999999999" x14ac:dyDescent="0.25">
      <c r="A38" s="258" t="s">
        <v>527</v>
      </c>
      <c r="B38" s="259">
        <v>2625</v>
      </c>
      <c r="C38" s="260" t="s">
        <v>543</v>
      </c>
      <c r="D38" s="260" t="s">
        <v>532</v>
      </c>
    </row>
    <row r="39" spans="1:4" ht="20.399999999999999" x14ac:dyDescent="0.25">
      <c r="A39" s="258" t="s">
        <v>527</v>
      </c>
      <c r="B39" s="259">
        <v>2625</v>
      </c>
      <c r="C39" s="260" t="s">
        <v>543</v>
      </c>
      <c r="D39" s="260" t="s">
        <v>533</v>
      </c>
    </row>
    <row r="40" spans="1:4" ht="20.399999999999999" x14ac:dyDescent="0.25">
      <c r="A40" s="258" t="s">
        <v>527</v>
      </c>
      <c r="B40" s="259">
        <v>2625</v>
      </c>
      <c r="C40" s="260" t="s">
        <v>543</v>
      </c>
      <c r="D40" s="260" t="s">
        <v>534</v>
      </c>
    </row>
    <row r="41" spans="1:4" ht="20.399999999999999" x14ac:dyDescent="0.25">
      <c r="A41" s="258" t="s">
        <v>527</v>
      </c>
      <c r="B41" s="259">
        <v>2625</v>
      </c>
      <c r="C41" s="260" t="s">
        <v>543</v>
      </c>
      <c r="D41" s="260" t="s">
        <v>535</v>
      </c>
    </row>
    <row r="42" spans="1:4" ht="20.399999999999999" x14ac:dyDescent="0.25">
      <c r="A42" s="258" t="s">
        <v>527</v>
      </c>
      <c r="B42" s="259">
        <v>2625</v>
      </c>
      <c r="C42" s="260" t="s">
        <v>543</v>
      </c>
      <c r="D42" s="260" t="s">
        <v>537</v>
      </c>
    </row>
    <row r="43" spans="1:4" ht="20.399999999999999" x14ac:dyDescent="0.25">
      <c r="A43" s="258" t="s">
        <v>527</v>
      </c>
      <c r="B43" s="259">
        <v>2625</v>
      </c>
      <c r="C43" s="260" t="s">
        <v>543</v>
      </c>
      <c r="D43" s="260" t="s">
        <v>538</v>
      </c>
    </row>
    <row r="44" spans="1:4" ht="20.399999999999999" x14ac:dyDescent="0.25">
      <c r="A44" s="258" t="s">
        <v>527</v>
      </c>
      <c r="B44" s="259">
        <v>2625</v>
      </c>
      <c r="C44" s="260" t="s">
        <v>543</v>
      </c>
      <c r="D44" s="260" t="s">
        <v>540</v>
      </c>
    </row>
    <row r="45" spans="1:4" ht="20.399999999999999" x14ac:dyDescent="0.25">
      <c r="A45" s="258" t="s">
        <v>527</v>
      </c>
      <c r="B45" s="259">
        <v>2625</v>
      </c>
      <c r="C45" s="260" t="s">
        <v>543</v>
      </c>
      <c r="D45" s="260" t="s">
        <v>541</v>
      </c>
    </row>
    <row r="46" spans="1:4" ht="20.399999999999999" x14ac:dyDescent="0.25">
      <c r="A46" s="258" t="s">
        <v>527</v>
      </c>
      <c r="B46" s="259">
        <v>2625</v>
      </c>
      <c r="C46" s="260" t="s">
        <v>543</v>
      </c>
      <c r="D46" s="260" t="s">
        <v>542</v>
      </c>
    </row>
    <row r="47" spans="1:4" ht="20.399999999999999" x14ac:dyDescent="0.25">
      <c r="A47" s="258" t="s">
        <v>527</v>
      </c>
      <c r="B47" s="259">
        <v>459.06</v>
      </c>
      <c r="C47" s="260" t="s">
        <v>544</v>
      </c>
      <c r="D47" s="260" t="s">
        <v>540</v>
      </c>
    </row>
    <row r="48" spans="1:4" ht="20.399999999999999" x14ac:dyDescent="0.25">
      <c r="A48" s="258" t="s">
        <v>527</v>
      </c>
      <c r="B48" s="259">
        <v>459.06</v>
      </c>
      <c r="C48" s="260" t="s">
        <v>544</v>
      </c>
      <c r="D48" s="260" t="s">
        <v>541</v>
      </c>
    </row>
    <row r="49" spans="1:13" s="261" customFormat="1" ht="20.399999999999999" x14ac:dyDescent="0.25">
      <c r="A49" s="258" t="s">
        <v>527</v>
      </c>
      <c r="B49" s="259">
        <v>459.01</v>
      </c>
      <c r="C49" s="260" t="s">
        <v>544</v>
      </c>
      <c r="D49" s="260" t="s">
        <v>542</v>
      </c>
      <c r="E49" s="254"/>
      <c r="J49" s="262"/>
    </row>
    <row r="50" spans="1:13" s="261" customFormat="1" x14ac:dyDescent="0.25">
      <c r="A50" s="263"/>
      <c r="B50" s="264"/>
      <c r="C50" s="265"/>
      <c r="D50" s="265"/>
      <c r="E50" s="254"/>
      <c r="F50" s="261" t="s">
        <v>545</v>
      </c>
      <c r="G50" s="261">
        <v>10159571.960000001</v>
      </c>
      <c r="H50" s="261">
        <v>-10609713.130000001</v>
      </c>
      <c r="I50" s="261">
        <f>SUM(G50:H50)</f>
        <v>-450141.16999999993</v>
      </c>
      <c r="J50" s="262">
        <v>2024</v>
      </c>
    </row>
    <row r="51" spans="1:13" s="261" customFormat="1" x14ac:dyDescent="0.25">
      <c r="A51" s="263"/>
      <c r="B51" s="264"/>
      <c r="C51" s="265"/>
      <c r="D51" s="265"/>
      <c r="E51" s="254"/>
      <c r="F51" s="261" t="s">
        <v>546</v>
      </c>
      <c r="G51" s="261">
        <v>11184166.189999999</v>
      </c>
      <c r="H51" s="261">
        <v>-10156571.960000001</v>
      </c>
      <c r="I51" s="261">
        <f>SUM(G51:H51)</f>
        <v>1027594.2299999986</v>
      </c>
      <c r="J51" s="262">
        <v>2025</v>
      </c>
    </row>
    <row r="52" spans="1:13" s="261" customFormat="1" ht="46.8" x14ac:dyDescent="0.25">
      <c r="A52" s="266" t="s">
        <v>547</v>
      </c>
      <c r="B52" s="267">
        <f>SUM(B3:B51)</f>
        <v>73928.830000000031</v>
      </c>
      <c r="C52" s="268"/>
      <c r="D52" s="268"/>
      <c r="E52" s="254"/>
      <c r="F52" s="261" t="s">
        <v>548</v>
      </c>
      <c r="G52" s="261">
        <v>6991216.6500000004</v>
      </c>
      <c r="H52" s="261">
        <v>-4406895.79</v>
      </c>
      <c r="I52" s="261">
        <f>SUM(G52:H52)</f>
        <v>2584320.8600000003</v>
      </c>
      <c r="J52" s="262">
        <v>2024</v>
      </c>
      <c r="K52" s="261" t="s">
        <v>549</v>
      </c>
    </row>
    <row r="53" spans="1:13" s="261" customFormat="1" x14ac:dyDescent="0.25">
      <c r="A53" s="263"/>
      <c r="B53" s="264">
        <v>0</v>
      </c>
      <c r="C53" s="265"/>
      <c r="D53" s="265"/>
      <c r="E53" s="254"/>
      <c r="F53" s="261" t="s">
        <v>550</v>
      </c>
      <c r="G53" s="261">
        <v>9349667.3900000006</v>
      </c>
      <c r="H53" s="261">
        <v>-6991216.6500000004</v>
      </c>
      <c r="I53" s="261">
        <f>SUM(G53:H53)</f>
        <v>2358450.7400000002</v>
      </c>
      <c r="J53" s="262">
        <v>2025</v>
      </c>
      <c r="K53" s="261" t="s">
        <v>549</v>
      </c>
    </row>
    <row r="54" spans="1:13" s="261" customFormat="1" x14ac:dyDescent="0.25">
      <c r="A54" s="263"/>
      <c r="B54" s="264">
        <v>0</v>
      </c>
      <c r="C54" s="265"/>
      <c r="D54" s="265"/>
      <c r="E54" s="254"/>
      <c r="F54" s="261" t="s">
        <v>551</v>
      </c>
      <c r="G54" s="261">
        <v>19767574.5</v>
      </c>
      <c r="H54" s="261">
        <v>-17008626.75</v>
      </c>
      <c r="I54" s="261">
        <f t="shared" ref="I54:I62" si="0">SUM(G54:H54)</f>
        <v>2758947.75</v>
      </c>
      <c r="J54" s="262">
        <v>2024</v>
      </c>
      <c r="K54" s="261" t="s">
        <v>552</v>
      </c>
    </row>
    <row r="55" spans="1:13" s="261" customFormat="1" ht="15.6" x14ac:dyDescent="0.25">
      <c r="A55" s="266" t="s">
        <v>553</v>
      </c>
      <c r="B55" s="269">
        <f>SUM(B53:B54)</f>
        <v>0</v>
      </c>
      <c r="C55" s="270"/>
      <c r="D55" s="270"/>
      <c r="E55" s="254"/>
      <c r="F55" s="261" t="s">
        <v>554</v>
      </c>
      <c r="G55" s="261">
        <v>12391141.699999999</v>
      </c>
      <c r="H55" s="261">
        <v>-19767574.5</v>
      </c>
      <c r="I55" s="261">
        <f t="shared" si="0"/>
        <v>-7376432.8000000007</v>
      </c>
      <c r="J55" s="262">
        <v>2025</v>
      </c>
      <c r="K55" s="261" t="s">
        <v>555</v>
      </c>
    </row>
    <row r="56" spans="1:13" s="261" customFormat="1" ht="26.4" x14ac:dyDescent="0.25">
      <c r="A56" s="263" t="s">
        <v>556</v>
      </c>
      <c r="B56" s="271">
        <v>150000</v>
      </c>
      <c r="C56" s="265" t="s">
        <v>557</v>
      </c>
      <c r="D56" s="265" t="s">
        <v>558</v>
      </c>
      <c r="E56" s="254"/>
      <c r="F56" s="261" t="s">
        <v>559</v>
      </c>
      <c r="G56" s="261">
        <v>12437123.17</v>
      </c>
      <c r="H56" s="261">
        <v>-12125221.609999999</v>
      </c>
      <c r="I56" s="261">
        <f t="shared" si="0"/>
        <v>311901.56000000052</v>
      </c>
      <c r="J56" s="262">
        <v>2024</v>
      </c>
    </row>
    <row r="57" spans="1:13" s="261" customFormat="1" ht="26.4" x14ac:dyDescent="0.25">
      <c r="A57" s="263" t="s">
        <v>560</v>
      </c>
      <c r="B57" s="264">
        <v>811619.43</v>
      </c>
      <c r="C57" s="265" t="s">
        <v>561</v>
      </c>
      <c r="D57" s="265" t="s">
        <v>558</v>
      </c>
      <c r="E57" s="254"/>
      <c r="F57" s="261" t="s">
        <v>562</v>
      </c>
      <c r="G57" s="261">
        <v>15388344.02</v>
      </c>
      <c r="H57" s="261">
        <v>-12437123.17</v>
      </c>
      <c r="I57" s="261">
        <f t="shared" si="0"/>
        <v>2951220.8499999996</v>
      </c>
      <c r="J57" s="262">
        <v>2025</v>
      </c>
    </row>
    <row r="58" spans="1:13" s="261" customFormat="1" ht="26.4" x14ac:dyDescent="0.25">
      <c r="A58" s="263" t="s">
        <v>563</v>
      </c>
      <c r="B58" s="264">
        <v>100000</v>
      </c>
      <c r="C58" s="265" t="s">
        <v>564</v>
      </c>
      <c r="D58" s="265" t="s">
        <v>558</v>
      </c>
      <c r="E58" s="254"/>
      <c r="F58" s="261" t="s">
        <v>565</v>
      </c>
      <c r="G58" s="261">
        <v>8183459.8499999996</v>
      </c>
      <c r="H58" s="261">
        <v>-5269637.18</v>
      </c>
      <c r="I58" s="261">
        <f t="shared" si="0"/>
        <v>2913822.67</v>
      </c>
      <c r="J58" s="262">
        <v>2024</v>
      </c>
      <c r="L58" s="261">
        <v>2999681.44</v>
      </c>
      <c r="M58" s="261">
        <f>L58-I58</f>
        <v>85858.770000000019</v>
      </c>
    </row>
    <row r="59" spans="1:13" s="261" customFormat="1" ht="26.4" x14ac:dyDescent="0.25">
      <c r="A59" s="263" t="s">
        <v>566</v>
      </c>
      <c r="B59" s="264">
        <v>1903000</v>
      </c>
      <c r="C59" s="265" t="s">
        <v>567</v>
      </c>
      <c r="D59" s="265" t="s">
        <v>558</v>
      </c>
      <c r="E59" s="254"/>
      <c r="F59" s="261" t="s">
        <v>568</v>
      </c>
      <c r="G59" s="261">
        <v>5869049.7599999998</v>
      </c>
      <c r="H59" s="261">
        <v>-8183459.8499999996</v>
      </c>
      <c r="I59" s="261">
        <f t="shared" si="0"/>
        <v>-2314410.09</v>
      </c>
      <c r="J59" s="262">
        <v>2025</v>
      </c>
    </row>
    <row r="60" spans="1:13" s="261" customFormat="1" ht="46.8" x14ac:dyDescent="0.25">
      <c r="A60" s="272" t="s">
        <v>569</v>
      </c>
      <c r="B60" s="269">
        <v>-2964619.43</v>
      </c>
      <c r="C60" s="270"/>
      <c r="D60" s="270"/>
      <c r="E60" s="254"/>
      <c r="F60" s="261" t="s">
        <v>570</v>
      </c>
      <c r="I60" s="261">
        <f t="shared" si="0"/>
        <v>0</v>
      </c>
      <c r="J60" s="262"/>
    </row>
    <row r="61" spans="1:13" s="261" customFormat="1" ht="25.5" customHeight="1" x14ac:dyDescent="0.25">
      <c r="A61" s="266" t="s">
        <v>571</v>
      </c>
      <c r="B61" s="273">
        <f>B52+B55+B60</f>
        <v>-2890690.6</v>
      </c>
      <c r="C61" s="274"/>
      <c r="D61" s="274"/>
      <c r="E61" s="254"/>
      <c r="G61" s="261">
        <v>51610.95</v>
      </c>
      <c r="I61" s="261">
        <f t="shared" si="0"/>
        <v>51610.95</v>
      </c>
      <c r="J61" s="262"/>
    </row>
    <row r="62" spans="1:13" x14ac:dyDescent="0.25">
      <c r="G62" s="261">
        <v>51610.95</v>
      </c>
      <c r="I62" s="261">
        <f t="shared" si="0"/>
        <v>51610.95</v>
      </c>
    </row>
    <row r="63" spans="1:13" x14ac:dyDescent="0.25">
      <c r="C63" s="261">
        <v>2251325.2599999998</v>
      </c>
      <c r="G63" s="261">
        <f>SUM(G61:G62)</f>
        <v>103221.9</v>
      </c>
      <c r="H63" s="261">
        <v>-108291</v>
      </c>
      <c r="I63" s="261">
        <f>SUM(G63:H63)</f>
        <v>-5069.1000000000058</v>
      </c>
    </row>
    <row r="64" spans="1:13" x14ac:dyDescent="0.25">
      <c r="B64" s="261"/>
    </row>
    <row r="65" spans="1:12" s="261" customFormat="1" x14ac:dyDescent="0.25">
      <c r="A65" s="275" t="s">
        <v>572</v>
      </c>
      <c r="B65" s="261">
        <v>3215891.43</v>
      </c>
      <c r="C65" s="254"/>
      <c r="D65" s="254"/>
      <c r="E65" s="254"/>
      <c r="G65" s="261">
        <v>6991216.6500000004</v>
      </c>
      <c r="H65" s="261">
        <v>-4406895.79</v>
      </c>
      <c r="I65" s="261">
        <f>SUM(G65:H65)</f>
        <v>2584320.8600000003</v>
      </c>
      <c r="J65" s="262"/>
      <c r="K65" s="261">
        <v>-2936975.72</v>
      </c>
      <c r="L65" s="261">
        <f>I65+K65</f>
        <v>-352654.85999999987</v>
      </c>
    </row>
    <row r="66" spans="1:12" ht="15" thickBot="1" x14ac:dyDescent="0.3">
      <c r="A66" s="275" t="s">
        <v>573</v>
      </c>
      <c r="B66" s="261">
        <v>-251272</v>
      </c>
    </row>
    <row r="67" spans="1:12" ht="15" thickBot="1" x14ac:dyDescent="0.3">
      <c r="A67" s="276"/>
      <c r="B67" s="277">
        <f>SUM(B65:B66)</f>
        <v>2964619.43</v>
      </c>
    </row>
    <row r="68" spans="1:12" x14ac:dyDescent="0.25">
      <c r="A68" s="276"/>
      <c r="B68" s="261"/>
    </row>
    <row r="69" spans="1:12" x14ac:dyDescent="0.25">
      <c r="B69" s="261"/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730FF-A8F8-4462-A9C5-112D02ECE1EF}">
  <sheetPr>
    <tabColor theme="7" tint="0.59999389629810485"/>
    <pageSetUpPr fitToPage="1"/>
  </sheetPr>
  <dimension ref="A1:E47"/>
  <sheetViews>
    <sheetView zoomScale="70" zoomScaleNormal="70" workbookViewId="0">
      <selection activeCell="B8" sqref="B8"/>
    </sheetView>
  </sheetViews>
  <sheetFormatPr defaultColWidth="9.109375" defaultRowHeight="13.2" x14ac:dyDescent="0.25"/>
  <cols>
    <col min="1" max="1" width="81.33203125" style="179" customWidth="1"/>
    <col min="2" max="2" width="30.5546875" style="195" customWidth="1"/>
    <col min="3" max="3" width="30.109375" style="179" customWidth="1"/>
    <col min="4" max="4" width="15.6640625" style="179" customWidth="1"/>
    <col min="5" max="5" width="14.88671875" style="179" customWidth="1"/>
    <col min="6" max="16384" width="9.109375" style="179"/>
  </cols>
  <sheetData>
    <row r="1" spans="1:4" x14ac:dyDescent="0.25">
      <c r="A1" s="180" t="s">
        <v>574</v>
      </c>
      <c r="B1" s="182"/>
    </row>
    <row r="2" spans="1:4" x14ac:dyDescent="0.25">
      <c r="A2" s="180" t="s">
        <v>575</v>
      </c>
      <c r="B2" s="182">
        <v>3472756.6</v>
      </c>
    </row>
    <row r="3" spans="1:4" x14ac:dyDescent="0.25">
      <c r="A3" s="180" t="s">
        <v>576</v>
      </c>
      <c r="B3" s="182" t="e">
        <f>B4+B5+B6+B7+B8+B9+B10+B11+B12+B13+B14</f>
        <v>#VALUE!</v>
      </c>
    </row>
    <row r="4" spans="1:4" x14ac:dyDescent="0.25">
      <c r="A4" s="180" t="s">
        <v>577</v>
      </c>
      <c r="B4" s="182">
        <v>2468134.3199999998</v>
      </c>
    </row>
    <row r="5" spans="1:4" x14ac:dyDescent="0.25">
      <c r="A5" s="180" t="s">
        <v>578</v>
      </c>
      <c r="B5" s="182">
        <v>0</v>
      </c>
    </row>
    <row r="6" spans="1:4" x14ac:dyDescent="0.25">
      <c r="A6" s="180" t="s">
        <v>579</v>
      </c>
      <c r="B6" s="182">
        <v>-1531888.27</v>
      </c>
      <c r="C6" s="179" t="s">
        <v>580</v>
      </c>
    </row>
    <row r="7" spans="1:4" x14ac:dyDescent="0.25">
      <c r="A7" s="180" t="s">
        <v>581</v>
      </c>
      <c r="B7" s="182">
        <v>0</v>
      </c>
      <c r="C7" s="179" t="s">
        <v>582</v>
      </c>
    </row>
    <row r="8" spans="1:4" x14ac:dyDescent="0.25">
      <c r="A8" s="180" t="s">
        <v>583</v>
      </c>
      <c r="B8" s="278">
        <v>76905.740000000224</v>
      </c>
    </row>
    <row r="9" spans="1:4" x14ac:dyDescent="0.25">
      <c r="A9" s="180" t="s">
        <v>584</v>
      </c>
      <c r="B9" s="182">
        <v>0</v>
      </c>
      <c r="C9" s="179" t="s">
        <v>585</v>
      </c>
    </row>
    <row r="10" spans="1:4" x14ac:dyDescent="0.25">
      <c r="A10" s="180" t="s">
        <v>586</v>
      </c>
      <c r="B10" s="182">
        <v>-1590287.5899999943</v>
      </c>
      <c r="C10" s="179" t="s">
        <v>585</v>
      </c>
    </row>
    <row r="11" spans="1:4" x14ac:dyDescent="0.25">
      <c r="A11" s="180" t="s">
        <v>587</v>
      </c>
      <c r="B11" s="182" t="e">
        <v>#VALUE!</v>
      </c>
      <c r="C11" s="179" t="s">
        <v>588</v>
      </c>
    </row>
    <row r="12" spans="1:4" x14ac:dyDescent="0.25">
      <c r="A12" s="180" t="s">
        <v>589</v>
      </c>
      <c r="B12" s="182">
        <v>-551134.43999999994</v>
      </c>
      <c r="C12" s="179" t="s">
        <v>590</v>
      </c>
    </row>
    <row r="13" spans="1:4" x14ac:dyDescent="0.25">
      <c r="A13" s="180"/>
      <c r="B13" s="182">
        <v>0</v>
      </c>
      <c r="C13" s="179" t="s">
        <v>591</v>
      </c>
    </row>
    <row r="14" spans="1:4" x14ac:dyDescent="0.25">
      <c r="A14" s="180" t="s">
        <v>592</v>
      </c>
      <c r="B14" s="182"/>
    </row>
    <row r="15" spans="1:4" x14ac:dyDescent="0.25">
      <c r="A15" s="180" t="s">
        <v>593</v>
      </c>
      <c r="B15" s="182" t="e">
        <f>B2+B3</f>
        <v>#VALUE!</v>
      </c>
      <c r="D15" s="195"/>
    </row>
    <row r="16" spans="1:4" x14ac:dyDescent="0.25">
      <c r="A16" s="180" t="s">
        <v>594</v>
      </c>
      <c r="B16" s="182"/>
      <c r="D16" s="195"/>
    </row>
    <row r="17" spans="1:4" x14ac:dyDescent="0.25">
      <c r="A17" s="180" t="s">
        <v>595</v>
      </c>
      <c r="B17" s="182">
        <f>B18+B19+B20+B24</f>
        <v>1581838.6</v>
      </c>
      <c r="D17" s="195"/>
    </row>
    <row r="18" spans="1:4" x14ac:dyDescent="0.25">
      <c r="A18" s="180" t="s">
        <v>596</v>
      </c>
      <c r="B18" s="182">
        <f>-B7</f>
        <v>0</v>
      </c>
      <c r="D18" s="195"/>
    </row>
    <row r="19" spans="1:4" x14ac:dyDescent="0.25">
      <c r="A19" s="180" t="s">
        <v>597</v>
      </c>
      <c r="B19" s="182">
        <v>0</v>
      </c>
      <c r="D19" s="195"/>
    </row>
    <row r="20" spans="1:4" x14ac:dyDescent="0.25">
      <c r="A20" s="180" t="s">
        <v>598</v>
      </c>
      <c r="B20" s="182">
        <f>B21+B22</f>
        <v>1531888.27</v>
      </c>
    </row>
    <row r="21" spans="1:4" x14ac:dyDescent="0.25">
      <c r="A21" s="180" t="s">
        <v>201</v>
      </c>
      <c r="B21" s="182">
        <v>0</v>
      </c>
    </row>
    <row r="22" spans="1:4" x14ac:dyDescent="0.25">
      <c r="A22" s="180" t="s">
        <v>599</v>
      </c>
      <c r="B22" s="182">
        <f>B23</f>
        <v>1531888.27</v>
      </c>
    </row>
    <row r="23" spans="1:4" x14ac:dyDescent="0.25">
      <c r="A23" s="180" t="s">
        <v>412</v>
      </c>
      <c r="B23" s="182">
        <f>-B6</f>
        <v>1531888.27</v>
      </c>
    </row>
    <row r="24" spans="1:4" x14ac:dyDescent="0.25">
      <c r="A24" s="180" t="s">
        <v>600</v>
      </c>
      <c r="B24" s="246">
        <v>49950.33</v>
      </c>
      <c r="C24" s="279" t="s">
        <v>601</v>
      </c>
    </row>
    <row r="25" spans="1:4" x14ac:dyDescent="0.25">
      <c r="A25" s="180" t="s">
        <v>602</v>
      </c>
      <c r="B25" s="182" t="e">
        <f>B26+B32+B33+B34</f>
        <v>#VALUE!</v>
      </c>
    </row>
    <row r="26" spans="1:4" x14ac:dyDescent="0.25">
      <c r="A26" s="180" t="s">
        <v>603</v>
      </c>
      <c r="B26" s="280" t="e">
        <f>C28+C29+C30-C27</f>
        <v>#VALUE!</v>
      </c>
      <c r="C26" s="281">
        <v>1600483.77</v>
      </c>
      <c r="D26" s="179" t="s">
        <v>604</v>
      </c>
    </row>
    <row r="27" spans="1:4" x14ac:dyDescent="0.25">
      <c r="A27" s="180"/>
      <c r="B27" s="280"/>
      <c r="C27" s="281" t="e">
        <v>#VALUE!</v>
      </c>
      <c r="D27" s="195" t="s">
        <v>605</v>
      </c>
    </row>
    <row r="28" spans="1:4" x14ac:dyDescent="0.25">
      <c r="A28" s="180"/>
      <c r="B28" s="280"/>
      <c r="C28" s="281">
        <f>B4</f>
        <v>2468134.3199999998</v>
      </c>
      <c r="D28" s="179" t="s">
        <v>606</v>
      </c>
    </row>
    <row r="29" spans="1:4" x14ac:dyDescent="0.25">
      <c r="A29" s="180"/>
      <c r="B29" s="280"/>
      <c r="C29" s="281">
        <v>-16459.400000000023</v>
      </c>
      <c r="D29" s="179" t="s">
        <v>607</v>
      </c>
    </row>
    <row r="30" spans="1:4" x14ac:dyDescent="0.25">
      <c r="A30" s="180"/>
      <c r="B30" s="280"/>
      <c r="C30" s="281" t="e">
        <v>#VALUE!</v>
      </c>
      <c r="D30" s="179" t="s">
        <v>608</v>
      </c>
    </row>
    <row r="31" spans="1:4" x14ac:dyDescent="0.25">
      <c r="A31" s="180"/>
      <c r="B31" s="280"/>
      <c r="C31" s="281"/>
      <c r="D31" s="195"/>
    </row>
    <row r="32" spans="1:4" x14ac:dyDescent="0.25">
      <c r="A32" s="180" t="s">
        <v>609</v>
      </c>
      <c r="B32" s="182">
        <v>0</v>
      </c>
    </row>
    <row r="33" spans="1:5" x14ac:dyDescent="0.25">
      <c r="A33" s="180" t="s">
        <v>610</v>
      </c>
      <c r="B33" s="182"/>
    </row>
    <row r="34" spans="1:5" x14ac:dyDescent="0.25">
      <c r="A34" s="180" t="s">
        <v>611</v>
      </c>
      <c r="B34" s="282">
        <v>0</v>
      </c>
      <c r="C34" s="279" t="s">
        <v>612</v>
      </c>
    </row>
    <row r="35" spans="1:5" x14ac:dyDescent="0.25">
      <c r="A35" s="180" t="s">
        <v>613</v>
      </c>
      <c r="B35" s="182" t="e">
        <f>B17-B25</f>
        <v>#VALUE!</v>
      </c>
    </row>
    <row r="36" spans="1:5" x14ac:dyDescent="0.25">
      <c r="A36" s="180" t="s">
        <v>614</v>
      </c>
      <c r="B36" s="182"/>
    </row>
    <row r="37" spans="1:5" x14ac:dyDescent="0.25">
      <c r="A37" s="180" t="s">
        <v>595</v>
      </c>
      <c r="B37" s="182"/>
    </row>
    <row r="38" spans="1:5" x14ac:dyDescent="0.25">
      <c r="A38" s="180" t="s">
        <v>602</v>
      </c>
      <c r="B38" s="182" t="e">
        <f>B39+B40+B41+B42</f>
        <v>#VALUE!</v>
      </c>
    </row>
    <row r="39" spans="1:5" x14ac:dyDescent="0.25">
      <c r="A39" s="180" t="s">
        <v>615</v>
      </c>
      <c r="B39" s="182">
        <v>0</v>
      </c>
    </row>
    <row r="40" spans="1:5" x14ac:dyDescent="0.25">
      <c r="A40" s="180" t="s">
        <v>616</v>
      </c>
      <c r="B40" s="182">
        <v>0</v>
      </c>
    </row>
    <row r="41" spans="1:5" x14ac:dyDescent="0.25">
      <c r="A41" s="180" t="s">
        <v>617</v>
      </c>
      <c r="B41" s="182" t="e">
        <v>#VALUE!</v>
      </c>
      <c r="C41" s="179" t="s">
        <v>618</v>
      </c>
    </row>
    <row r="42" spans="1:5" x14ac:dyDescent="0.25">
      <c r="A42" s="180" t="s">
        <v>619</v>
      </c>
      <c r="B42" s="182">
        <v>-177640.50999999989</v>
      </c>
      <c r="C42" s="179" t="s">
        <v>620</v>
      </c>
    </row>
    <row r="43" spans="1:5" x14ac:dyDescent="0.25">
      <c r="A43" s="180" t="s">
        <v>621</v>
      </c>
      <c r="B43" s="182" t="e">
        <f>B37-B38</f>
        <v>#VALUE!</v>
      </c>
    </row>
    <row r="44" spans="1:5" x14ac:dyDescent="0.25">
      <c r="A44" s="180" t="s">
        <v>622</v>
      </c>
      <c r="B44" s="182" t="e">
        <f>B15+B35+B43</f>
        <v>#VALUE!</v>
      </c>
    </row>
    <row r="45" spans="1:5" x14ac:dyDescent="0.25">
      <c r="A45" s="180" t="s">
        <v>623</v>
      </c>
      <c r="B45" s="182">
        <f>B47-B46</f>
        <v>11309531.120000005</v>
      </c>
      <c r="D45" s="246" t="e">
        <f>B44-B45</f>
        <v>#VALUE!</v>
      </c>
      <c r="E45" s="195" t="e">
        <f>D45/2</f>
        <v>#VALUE!</v>
      </c>
    </row>
    <row r="46" spans="1:5" x14ac:dyDescent="0.25">
      <c r="A46" s="180" t="s">
        <v>520</v>
      </c>
      <c r="B46" s="182">
        <v>79262930.519999996</v>
      </c>
    </row>
    <row r="47" spans="1:5" x14ac:dyDescent="0.25">
      <c r="A47" s="180" t="s">
        <v>624</v>
      </c>
      <c r="B47" s="182">
        <v>90572461.640000001</v>
      </c>
    </row>
  </sheetData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5F3F-B48C-4C79-A8D5-A59295F25351}">
  <sheetPr>
    <tabColor rgb="FFFFFF00"/>
  </sheetPr>
  <dimension ref="A1:U13"/>
  <sheetViews>
    <sheetView workbookViewId="0">
      <selection activeCell="C7" sqref="C7"/>
    </sheetView>
  </sheetViews>
  <sheetFormatPr defaultColWidth="9.109375" defaultRowHeight="14.4" x14ac:dyDescent="0.3"/>
  <cols>
    <col min="1" max="1" width="5.6640625" style="290" customWidth="1"/>
    <col min="2" max="2" width="33.88671875" style="203" customWidth="1"/>
    <col min="3" max="3" width="15.88671875" style="202" customWidth="1"/>
    <col min="4" max="4" width="18.5546875" style="204" customWidth="1"/>
    <col min="5" max="5" width="16" style="204" bestFit="1" customWidth="1"/>
    <col min="6" max="8" width="9.109375" style="202"/>
    <col min="9" max="9" width="15.88671875" style="209" customWidth="1"/>
    <col min="10" max="10" width="18.5546875" style="210" customWidth="1"/>
    <col min="11" max="11" width="16.109375" style="210" bestFit="1" customWidth="1"/>
    <col min="12" max="16" width="9.109375" style="209"/>
    <col min="17" max="17" width="11.33203125" style="209" customWidth="1"/>
    <col min="18" max="18" width="11.44140625" style="209" bestFit="1" customWidth="1"/>
    <col min="19" max="19" width="13.109375" style="209" customWidth="1"/>
    <col min="20" max="21" width="9.109375" style="209"/>
    <col min="22" max="16384" width="9.109375" style="202"/>
  </cols>
  <sheetData>
    <row r="1" spans="1:21" x14ac:dyDescent="0.3">
      <c r="A1" s="293"/>
      <c r="B1" s="200"/>
      <c r="E1" s="95" t="s">
        <v>405</v>
      </c>
    </row>
    <row r="2" spans="1:21" s="206" customFormat="1" ht="27.75" customHeight="1" x14ac:dyDescent="0.25">
      <c r="A2" s="307" t="s">
        <v>411</v>
      </c>
      <c r="B2" s="201"/>
      <c r="C2" s="95"/>
      <c r="D2" s="207"/>
      <c r="E2" s="207"/>
      <c r="I2" s="205"/>
      <c r="J2" s="212"/>
      <c r="K2" s="212"/>
      <c r="L2" s="211"/>
      <c r="M2" s="211"/>
      <c r="N2" s="211"/>
      <c r="O2" s="211"/>
      <c r="P2" s="211"/>
      <c r="Q2" s="211"/>
      <c r="R2" s="211"/>
      <c r="S2" s="211"/>
      <c r="T2" s="211"/>
      <c r="U2" s="211"/>
    </row>
    <row r="3" spans="1:21" s="237" customFormat="1" x14ac:dyDescent="0.25">
      <c r="A3" s="305" t="s">
        <v>257</v>
      </c>
      <c r="B3" s="308" t="s">
        <v>0</v>
      </c>
      <c r="C3" s="305" t="s">
        <v>403</v>
      </c>
      <c r="D3" s="309" t="s">
        <v>290</v>
      </c>
      <c r="E3" s="309" t="s">
        <v>291</v>
      </c>
      <c r="I3" s="310" t="s">
        <v>403</v>
      </c>
      <c r="J3" s="311" t="s">
        <v>290</v>
      </c>
      <c r="K3" s="311" t="s">
        <v>291</v>
      </c>
      <c r="L3" s="312"/>
      <c r="M3" s="312"/>
      <c r="N3" s="312"/>
      <c r="O3" s="312"/>
      <c r="P3" s="312"/>
      <c r="Q3" s="312"/>
      <c r="R3" s="312"/>
      <c r="S3" s="312"/>
      <c r="T3" s="312"/>
      <c r="U3" s="312"/>
    </row>
    <row r="4" spans="1:21" s="289" customFormat="1" x14ac:dyDescent="0.25">
      <c r="A4" s="306">
        <v>1</v>
      </c>
      <c r="B4" s="291" t="s">
        <v>122</v>
      </c>
      <c r="C4" s="297">
        <f>C5+C6+C7</f>
        <v>6118658.4299999997</v>
      </c>
      <c r="D4" s="291"/>
      <c r="E4" s="291"/>
      <c r="I4" s="298"/>
      <c r="J4" s="295"/>
      <c r="K4" s="295"/>
      <c r="L4" s="296"/>
      <c r="M4" s="296"/>
      <c r="N4" s="296"/>
      <c r="O4" s="296"/>
      <c r="P4" s="296"/>
      <c r="Q4" s="296"/>
      <c r="R4" s="296"/>
      <c r="S4" s="296"/>
      <c r="T4" s="296"/>
      <c r="U4" s="296"/>
    </row>
    <row r="5" spans="1:21" s="289" customFormat="1" ht="28.8" x14ac:dyDescent="0.25">
      <c r="A5" s="238"/>
      <c r="B5" s="299" t="s">
        <v>406</v>
      </c>
      <c r="C5" s="292">
        <f>D5+E5</f>
        <v>336950.17000000004</v>
      </c>
      <c r="D5" s="299">
        <v>22012.65</v>
      </c>
      <c r="E5" s="299">
        <v>314937.52</v>
      </c>
      <c r="F5" s="289" t="s">
        <v>293</v>
      </c>
      <c r="I5" s="300">
        <v>336950.17</v>
      </c>
      <c r="J5" s="301">
        <v>22012.65</v>
      </c>
      <c r="K5" s="301">
        <f>I5-J5</f>
        <v>314937.51999999996</v>
      </c>
      <c r="L5" s="296" t="s">
        <v>293</v>
      </c>
      <c r="M5" s="296"/>
      <c r="N5" s="296"/>
      <c r="O5" s="296"/>
      <c r="P5" s="302" t="s">
        <v>293</v>
      </c>
      <c r="Q5" s="303">
        <f t="shared" ref="Q5:Q8" si="0">S5-R5</f>
        <v>336950.17</v>
      </c>
      <c r="R5" s="303">
        <v>22012.65</v>
      </c>
      <c r="S5" s="303">
        <v>358962.82</v>
      </c>
      <c r="T5" s="296"/>
      <c r="U5" s="296"/>
    </row>
    <row r="6" spans="1:21" s="289" customFormat="1" ht="28.8" x14ac:dyDescent="0.25">
      <c r="A6" s="238"/>
      <c r="B6" s="299" t="s">
        <v>407</v>
      </c>
      <c r="C6" s="292">
        <f>D6+E6</f>
        <v>3375141.68</v>
      </c>
      <c r="D6" s="299">
        <v>449948.08</v>
      </c>
      <c r="E6" s="299">
        <v>2925193.6</v>
      </c>
      <c r="F6" s="289" t="s">
        <v>408</v>
      </c>
      <c r="I6" s="300">
        <f>33526.35+3375141.68</f>
        <v>3408668.0300000003</v>
      </c>
      <c r="J6" s="301">
        <f>6787.92+449948.08</f>
        <v>456736</v>
      </c>
      <c r="K6" s="301">
        <f>I6-J6</f>
        <v>2951932.0300000003</v>
      </c>
      <c r="L6" s="296" t="s">
        <v>408</v>
      </c>
      <c r="M6" s="296"/>
      <c r="N6" s="296"/>
      <c r="O6" s="296"/>
      <c r="P6" s="304" t="s">
        <v>304</v>
      </c>
      <c r="Q6" s="303">
        <f t="shared" si="0"/>
        <v>1057.9399999999998</v>
      </c>
      <c r="R6" s="303">
        <v>1058.1600000000001</v>
      </c>
      <c r="S6" s="303">
        <v>2116.1</v>
      </c>
      <c r="T6" s="296"/>
      <c r="U6" s="296"/>
    </row>
    <row r="7" spans="1:21" s="289" customFormat="1" x14ac:dyDescent="0.25">
      <c r="A7" s="238"/>
      <c r="B7" s="299" t="s">
        <v>409</v>
      </c>
      <c r="C7" s="292">
        <v>2406566.58</v>
      </c>
      <c r="D7" s="299">
        <v>2048666.91</v>
      </c>
      <c r="E7" s="299">
        <v>0</v>
      </c>
      <c r="I7" s="300"/>
      <c r="J7" s="301"/>
      <c r="K7" s="301"/>
      <c r="L7" s="296"/>
      <c r="M7" s="296"/>
      <c r="N7" s="296"/>
      <c r="O7" s="296"/>
      <c r="P7" s="304" t="s">
        <v>321</v>
      </c>
      <c r="Q7" s="303">
        <f t="shared" si="0"/>
        <v>32468.409999999996</v>
      </c>
      <c r="R7" s="303">
        <v>5729.76</v>
      </c>
      <c r="S7" s="303">
        <v>38198.17</v>
      </c>
      <c r="T7" s="296"/>
      <c r="U7" s="296"/>
    </row>
    <row r="8" spans="1:21" s="289" customFormat="1" x14ac:dyDescent="0.25">
      <c r="A8" s="238"/>
      <c r="B8" s="291" t="s">
        <v>247</v>
      </c>
      <c r="C8" s="297">
        <f>SUM(C5:C7)</f>
        <v>6118658.4299999997</v>
      </c>
      <c r="D8" s="297">
        <f t="shared" ref="D8:E8" si="1">SUM(D5:D7)</f>
        <v>2520627.64</v>
      </c>
      <c r="E8" s="297">
        <f t="shared" si="1"/>
        <v>3240131.12</v>
      </c>
      <c r="I8" s="298">
        <f>SUM(I5:I7)</f>
        <v>3745618.2</v>
      </c>
      <c r="J8" s="298">
        <f t="shared" ref="J8:K8" si="2">SUM(J5:J7)</f>
        <v>478748.65</v>
      </c>
      <c r="K8" s="298">
        <f t="shared" si="2"/>
        <v>3266869.5500000003</v>
      </c>
      <c r="L8" s="296"/>
      <c r="M8" s="296"/>
      <c r="N8" s="296"/>
      <c r="O8" s="296"/>
      <c r="P8" s="304" t="s">
        <v>306</v>
      </c>
      <c r="Q8" s="303">
        <f t="shared" si="0"/>
        <v>1368085.8199999998</v>
      </c>
      <c r="R8" s="303">
        <v>2406566.58</v>
      </c>
      <c r="S8" s="303">
        <v>3774652.4</v>
      </c>
      <c r="T8" s="296"/>
      <c r="U8" s="296"/>
    </row>
    <row r="9" spans="1:21" x14ac:dyDescent="0.3">
      <c r="D9" s="204" t="s">
        <v>410</v>
      </c>
      <c r="J9" s="210" t="s">
        <v>410</v>
      </c>
    </row>
    <row r="11" spans="1:21" x14ac:dyDescent="0.3">
      <c r="A11" s="294" t="s">
        <v>625</v>
      </c>
      <c r="C11" s="208">
        <f>C13-C8</f>
        <v>-357899.66999999993</v>
      </c>
      <c r="I11" s="213"/>
    </row>
    <row r="12" spans="1:21" x14ac:dyDescent="0.3">
      <c r="C12" s="208"/>
      <c r="I12" s="213"/>
    </row>
    <row r="13" spans="1:21" x14ac:dyDescent="0.3">
      <c r="C13" s="208">
        <v>5760758.7599999998</v>
      </c>
      <c r="I13" s="2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8E685-F755-4A06-AE54-8BD30E22A52A}">
  <sheetPr>
    <tabColor theme="0" tint="-0.249977111117893"/>
    <pageSetUpPr fitToPage="1"/>
  </sheetPr>
  <dimension ref="A2:J99"/>
  <sheetViews>
    <sheetView topLeftCell="A4" zoomScale="60" zoomScaleNormal="60" workbookViewId="0">
      <selection activeCell="D112" sqref="D112"/>
    </sheetView>
  </sheetViews>
  <sheetFormatPr defaultColWidth="8.88671875" defaultRowHeight="13.8" x14ac:dyDescent="0.25"/>
  <cols>
    <col min="1" max="1" width="4.5546875" style="142" customWidth="1"/>
    <col min="2" max="4" width="28.33203125" style="142" customWidth="1"/>
    <col min="5" max="5" width="6.44140625" style="142" customWidth="1"/>
    <col min="6" max="8" width="28.33203125" style="142" customWidth="1"/>
    <col min="9" max="9" width="19.88671875" style="142" customWidth="1"/>
    <col min="10" max="10" width="14.6640625" style="142" bestFit="1" customWidth="1"/>
    <col min="11" max="16384" width="8.88671875" style="142"/>
  </cols>
  <sheetData>
    <row r="2" spans="1:9" ht="24" customHeight="1" x14ac:dyDescent="0.25">
      <c r="A2" s="385" t="s">
        <v>327</v>
      </c>
      <c r="B2" s="386"/>
      <c r="H2" s="143"/>
      <c r="I2" s="143"/>
    </row>
    <row r="3" spans="1:9" x14ac:dyDescent="0.25">
      <c r="B3" s="387" t="s">
        <v>12</v>
      </c>
      <c r="C3" s="388"/>
      <c r="D3" s="388"/>
      <c r="E3" s="388"/>
      <c r="F3" s="388"/>
      <c r="G3" s="388"/>
    </row>
    <row r="4" spans="1:9" x14ac:dyDescent="0.25">
      <c r="B4" s="389" t="s">
        <v>13</v>
      </c>
      <c r="C4" s="390"/>
      <c r="D4" s="390"/>
      <c r="E4" s="390"/>
      <c r="F4" s="391">
        <v>46022</v>
      </c>
      <c r="G4" s="392"/>
    </row>
    <row r="5" spans="1:9" s="367" customFormat="1" ht="14.4" thickBot="1" x14ac:dyDescent="0.3">
      <c r="C5" s="367" t="s">
        <v>1</v>
      </c>
      <c r="D5" s="367">
        <v>2025</v>
      </c>
      <c r="F5" s="408" t="s">
        <v>4</v>
      </c>
      <c r="G5" s="408"/>
      <c r="H5" s="408"/>
    </row>
    <row r="6" spans="1:9" s="367" customFormat="1" x14ac:dyDescent="0.25">
      <c r="B6" s="393" t="s">
        <v>14</v>
      </c>
      <c r="C6" s="409" t="s">
        <v>15</v>
      </c>
      <c r="D6" s="410"/>
      <c r="F6" s="393" t="s">
        <v>16</v>
      </c>
      <c r="G6" s="409" t="s">
        <v>15</v>
      </c>
      <c r="H6" s="410"/>
    </row>
    <row r="7" spans="1:9" s="367" customFormat="1" ht="14.4" thickBot="1" x14ac:dyDescent="0.3">
      <c r="B7" s="394"/>
      <c r="C7" s="368" t="s">
        <v>401</v>
      </c>
      <c r="D7" s="369" t="s">
        <v>402</v>
      </c>
      <c r="F7" s="394"/>
      <c r="G7" s="368" t="s">
        <v>401</v>
      </c>
      <c r="H7" s="369" t="s">
        <v>402</v>
      </c>
    </row>
    <row r="8" spans="1:9" s="367" customFormat="1" ht="14.4" thickBot="1" x14ac:dyDescent="0.3">
      <c r="A8" s="146" t="s">
        <v>17</v>
      </c>
      <c r="B8" s="147" t="s">
        <v>18</v>
      </c>
      <c r="C8" s="148">
        <f>C9+C14+C23+C27+C47</f>
        <v>40949228.210000001</v>
      </c>
      <c r="D8" s="149">
        <f>D9+D14</f>
        <v>41594667.919999994</v>
      </c>
      <c r="E8" s="146" t="s">
        <v>17</v>
      </c>
      <c r="F8" s="147" t="s">
        <v>19</v>
      </c>
      <c r="G8" s="148">
        <f>SUM(G9:G10)+G12+G14+SUM(G17:G19)</f>
        <v>84103215.769999996</v>
      </c>
      <c r="H8" s="148">
        <f>SUM(H9:H10)+H12+H14+SUM(H17:H19)</f>
        <v>83562117.50999999</v>
      </c>
    </row>
    <row r="9" spans="1:9" s="367" customFormat="1" ht="27.6" x14ac:dyDescent="0.25">
      <c r="A9" s="150" t="s">
        <v>20</v>
      </c>
      <c r="B9" s="151" t="s">
        <v>21</v>
      </c>
      <c r="C9" s="152">
        <f>SUM(C10:C13)</f>
        <v>371298.8</v>
      </c>
      <c r="D9" s="153">
        <f>SUM(D10:D13)</f>
        <v>351635.93</v>
      </c>
      <c r="E9" s="150" t="s">
        <v>20</v>
      </c>
      <c r="F9" s="154" t="s">
        <v>22</v>
      </c>
      <c r="G9" s="152">
        <v>76147279.25</v>
      </c>
      <c r="H9" s="153">
        <v>76147279.25</v>
      </c>
    </row>
    <row r="10" spans="1:9" s="367" customFormat="1" ht="41.4" x14ac:dyDescent="0.25">
      <c r="A10" s="155">
        <v>1</v>
      </c>
      <c r="B10" s="156" t="s">
        <v>23</v>
      </c>
      <c r="C10" s="157">
        <f>0</f>
        <v>0</v>
      </c>
      <c r="D10" s="158">
        <f>0</f>
        <v>0</v>
      </c>
      <c r="E10" s="150" t="s">
        <v>24</v>
      </c>
      <c r="F10" s="151" t="s">
        <v>25</v>
      </c>
      <c r="G10" s="152">
        <f>0</f>
        <v>0</v>
      </c>
      <c r="H10" s="153">
        <f>0</f>
        <v>0</v>
      </c>
    </row>
    <row r="11" spans="1:9" s="367" customFormat="1" ht="82.8" x14ac:dyDescent="0.25">
      <c r="A11" s="155">
        <v>2</v>
      </c>
      <c r="B11" s="159" t="s">
        <v>26</v>
      </c>
      <c r="C11" s="157">
        <f>0</f>
        <v>0</v>
      </c>
      <c r="D11" s="158">
        <f>0</f>
        <v>0</v>
      </c>
      <c r="E11" s="160"/>
      <c r="F11" s="161" t="s">
        <v>27</v>
      </c>
      <c r="G11" s="162">
        <f>0</f>
        <v>0</v>
      </c>
      <c r="H11" s="163">
        <f>0</f>
        <v>0</v>
      </c>
    </row>
    <row r="12" spans="1:9" s="367" customFormat="1" ht="41.4" x14ac:dyDescent="0.25">
      <c r="A12" s="155">
        <v>3</v>
      </c>
      <c r="B12" s="156" t="s">
        <v>28</v>
      </c>
      <c r="C12" s="157">
        <v>371298.8</v>
      </c>
      <c r="D12" s="158">
        <v>351635.93</v>
      </c>
      <c r="E12" s="150" t="s">
        <v>29</v>
      </c>
      <c r="F12" s="151" t="s">
        <v>30</v>
      </c>
      <c r="G12" s="152">
        <v>2247610.7799999998</v>
      </c>
      <c r="H12" s="153">
        <v>2247610.7799999998</v>
      </c>
    </row>
    <row r="13" spans="1:9" s="367" customFormat="1" ht="41.4" x14ac:dyDescent="0.25">
      <c r="A13" s="155">
        <v>4</v>
      </c>
      <c r="B13" s="156" t="s">
        <v>31</v>
      </c>
      <c r="C13" s="157">
        <f>0</f>
        <v>0</v>
      </c>
      <c r="D13" s="158">
        <f>0</f>
        <v>0</v>
      </c>
      <c r="E13" s="160"/>
      <c r="F13" s="161" t="s">
        <v>32</v>
      </c>
      <c r="G13" s="162">
        <f>0</f>
        <v>0</v>
      </c>
      <c r="H13" s="163">
        <f>0</f>
        <v>0</v>
      </c>
    </row>
    <row r="14" spans="1:9" s="367" customFormat="1" ht="41.4" x14ac:dyDescent="0.25">
      <c r="A14" s="150" t="s">
        <v>24</v>
      </c>
      <c r="B14" s="154" t="s">
        <v>33</v>
      </c>
      <c r="C14" s="152">
        <f>C15+C21+C22</f>
        <v>40577929.410000004</v>
      </c>
      <c r="D14" s="153">
        <f>D15+D21+D22</f>
        <v>41243031.989999995</v>
      </c>
      <c r="E14" s="150" t="s">
        <v>34</v>
      </c>
      <c r="F14" s="151" t="s">
        <v>35</v>
      </c>
      <c r="G14" s="152">
        <v>2202608.0499999998</v>
      </c>
      <c r="H14" s="153">
        <v>1951336.05</v>
      </c>
    </row>
    <row r="15" spans="1:9" s="367" customFormat="1" ht="41.4" x14ac:dyDescent="0.25">
      <c r="A15" s="155">
        <v>1</v>
      </c>
      <c r="B15" s="159" t="s">
        <v>36</v>
      </c>
      <c r="C15" s="157">
        <f>SUM(C16:C20)</f>
        <v>40205461.080000006</v>
      </c>
      <c r="D15" s="158">
        <f>SUM(D16:D20)</f>
        <v>39201369.919999994</v>
      </c>
      <c r="E15" s="160"/>
      <c r="F15" s="161" t="s">
        <v>37</v>
      </c>
      <c r="G15" s="162">
        <f>0</f>
        <v>0</v>
      </c>
      <c r="H15" s="163">
        <f>0</f>
        <v>0</v>
      </c>
    </row>
    <row r="16" spans="1:9" s="367" customFormat="1" ht="41.4" x14ac:dyDescent="0.25">
      <c r="A16" s="155" t="s">
        <v>38</v>
      </c>
      <c r="B16" s="156" t="s">
        <v>39</v>
      </c>
      <c r="C16" s="157">
        <v>308177.07</v>
      </c>
      <c r="D16" s="158">
        <v>330189.71999999997</v>
      </c>
      <c r="E16" s="160"/>
      <c r="F16" s="164" t="s">
        <v>40</v>
      </c>
      <c r="G16" s="162">
        <f>0</f>
        <v>0</v>
      </c>
      <c r="H16" s="163">
        <f>0</f>
        <v>0</v>
      </c>
    </row>
    <row r="17" spans="1:8" s="367" customFormat="1" ht="55.2" x14ac:dyDescent="0.25">
      <c r="A17" s="155" t="s">
        <v>41</v>
      </c>
      <c r="B17" s="156" t="s">
        <v>42</v>
      </c>
      <c r="C17" s="157">
        <v>35718717.539999999</v>
      </c>
      <c r="D17" s="158">
        <v>37027120.670000002</v>
      </c>
      <c r="E17" s="150" t="s">
        <v>43</v>
      </c>
      <c r="F17" s="154" t="s">
        <v>44</v>
      </c>
      <c r="G17" s="152">
        <f>0</f>
        <v>0</v>
      </c>
      <c r="H17" s="153">
        <f>0</f>
        <v>0</v>
      </c>
    </row>
    <row r="18" spans="1:8" s="367" customFormat="1" x14ac:dyDescent="0.25">
      <c r="A18" s="155" t="s">
        <v>45</v>
      </c>
      <c r="B18" s="159" t="s">
        <v>46</v>
      </c>
      <c r="C18" s="157">
        <v>3354304.27</v>
      </c>
      <c r="D18" s="158">
        <v>832186.55</v>
      </c>
      <c r="E18" s="150" t="s">
        <v>47</v>
      </c>
      <c r="F18" s="154" t="s">
        <v>48</v>
      </c>
      <c r="G18" s="152">
        <v>3505717.69</v>
      </c>
      <c r="H18" s="153">
        <f>'[1]Rachunek standaryzowany'!D59</f>
        <v>3215891.4299999895</v>
      </c>
    </row>
    <row r="19" spans="1:8" s="367" customFormat="1" ht="55.8" thickBot="1" x14ac:dyDescent="0.3">
      <c r="A19" s="155" t="s">
        <v>49</v>
      </c>
      <c r="B19" s="159" t="s">
        <v>50</v>
      </c>
      <c r="C19" s="157">
        <v>370515.75</v>
      </c>
      <c r="D19" s="158">
        <v>494925.5</v>
      </c>
      <c r="E19" s="150" t="s">
        <v>51</v>
      </c>
      <c r="F19" s="151" t="s">
        <v>52</v>
      </c>
      <c r="G19" s="152">
        <f>0</f>
        <v>0</v>
      </c>
      <c r="H19" s="153">
        <f>0</f>
        <v>0</v>
      </c>
    </row>
    <row r="20" spans="1:8" s="367" customFormat="1" ht="42" thickBot="1" x14ac:dyDescent="0.3">
      <c r="A20" s="155" t="s">
        <v>53</v>
      </c>
      <c r="B20" s="159" t="s">
        <v>54</v>
      </c>
      <c r="C20" s="157">
        <v>453746.45</v>
      </c>
      <c r="D20" s="158">
        <v>516947.48</v>
      </c>
      <c r="E20" s="146" t="s">
        <v>55</v>
      </c>
      <c r="F20" s="165" t="s">
        <v>56</v>
      </c>
      <c r="G20" s="148">
        <f>G21+G29+G38+G62</f>
        <v>32334513.880000003</v>
      </c>
      <c r="H20" s="149">
        <f>H21+H29+H38+H62</f>
        <v>30805625.410000004</v>
      </c>
    </row>
    <row r="21" spans="1:8" s="367" customFormat="1" x14ac:dyDescent="0.25">
      <c r="A21" s="155">
        <v>2</v>
      </c>
      <c r="B21" s="159" t="s">
        <v>57</v>
      </c>
      <c r="C21" s="157">
        <v>372468.33</v>
      </c>
      <c r="D21" s="158">
        <v>2041662.07</v>
      </c>
      <c r="E21" s="150" t="s">
        <v>20</v>
      </c>
      <c r="F21" s="154" t="s">
        <v>58</v>
      </c>
      <c r="G21" s="152">
        <f>G22+G23+G26</f>
        <v>11184166.189999999</v>
      </c>
      <c r="H21" s="153">
        <f>H22+H23+H26</f>
        <v>10159571.960000001</v>
      </c>
    </row>
    <row r="22" spans="1:8" s="367" customFormat="1" ht="41.4" x14ac:dyDescent="0.25">
      <c r="A22" s="155">
        <v>3</v>
      </c>
      <c r="B22" s="156" t="s">
        <v>59</v>
      </c>
      <c r="C22" s="157">
        <v>0</v>
      </c>
      <c r="D22" s="158">
        <f>0</f>
        <v>0</v>
      </c>
      <c r="E22" s="155">
        <v>1</v>
      </c>
      <c r="F22" s="156" t="s">
        <v>60</v>
      </c>
      <c r="G22" s="157">
        <f>0</f>
        <v>0</v>
      </c>
      <c r="H22" s="158">
        <f>0</f>
        <v>0</v>
      </c>
    </row>
    <row r="23" spans="1:8" s="367" customFormat="1" ht="27.6" x14ac:dyDescent="0.25">
      <c r="A23" s="150" t="s">
        <v>29</v>
      </c>
      <c r="B23" s="154" t="s">
        <v>61</v>
      </c>
      <c r="C23" s="152">
        <f>SUM(C24:C26)</f>
        <v>0</v>
      </c>
      <c r="D23" s="153">
        <f>SUM(D24:D26)</f>
        <v>0</v>
      </c>
      <c r="E23" s="155">
        <v>2</v>
      </c>
      <c r="F23" s="156" t="s">
        <v>62</v>
      </c>
      <c r="G23" s="157">
        <f>G24+G25</f>
        <v>11184166.189999999</v>
      </c>
      <c r="H23" s="158">
        <f>H24+H25</f>
        <v>10159571.960000001</v>
      </c>
    </row>
    <row r="24" spans="1:8" s="367" customFormat="1" ht="15.75" customHeight="1" x14ac:dyDescent="0.25">
      <c r="A24" s="155">
        <v>1</v>
      </c>
      <c r="B24" s="159" t="s">
        <v>63</v>
      </c>
      <c r="C24" s="157">
        <f>0</f>
        <v>0</v>
      </c>
      <c r="D24" s="158">
        <f>0</f>
        <v>0</v>
      </c>
      <c r="E24" s="155"/>
      <c r="F24" s="159" t="s">
        <v>64</v>
      </c>
      <c r="G24" s="157">
        <v>8964002</v>
      </c>
      <c r="H24" s="158">
        <v>8121754</v>
      </c>
    </row>
    <row r="25" spans="1:8" s="367" customFormat="1" ht="55.2" x14ac:dyDescent="0.25">
      <c r="A25" s="155">
        <v>2</v>
      </c>
      <c r="B25" s="156" t="s">
        <v>65</v>
      </c>
      <c r="C25" s="157">
        <f>0</f>
        <v>0</v>
      </c>
      <c r="D25" s="158">
        <f>0</f>
        <v>0</v>
      </c>
      <c r="E25" s="155"/>
      <c r="F25" s="159" t="s">
        <v>66</v>
      </c>
      <c r="G25" s="157">
        <v>2220164.19</v>
      </c>
      <c r="H25" s="158">
        <v>2037817.96</v>
      </c>
    </row>
    <row r="26" spans="1:8" s="367" customFormat="1" x14ac:dyDescent="0.25">
      <c r="A26" s="155">
        <v>3</v>
      </c>
      <c r="B26" s="159" t="s">
        <v>67</v>
      </c>
      <c r="C26" s="157">
        <f>0</f>
        <v>0</v>
      </c>
      <c r="D26" s="158">
        <f>0</f>
        <v>0</v>
      </c>
      <c r="E26" s="155">
        <v>3</v>
      </c>
      <c r="F26" s="159" t="s">
        <v>68</v>
      </c>
      <c r="G26" s="157">
        <f>G27+G28</f>
        <v>0</v>
      </c>
      <c r="H26" s="158">
        <f>H27+H28</f>
        <v>0</v>
      </c>
    </row>
    <row r="27" spans="1:8" s="367" customFormat="1" x14ac:dyDescent="0.25">
      <c r="A27" s="150" t="s">
        <v>34</v>
      </c>
      <c r="B27" s="154" t="s">
        <v>69</v>
      </c>
      <c r="C27" s="152">
        <f>C28+C29+C30+C46</f>
        <v>0</v>
      </c>
      <c r="D27" s="153">
        <f>D28+D29+D30+D46</f>
        <v>0</v>
      </c>
      <c r="E27" s="155"/>
      <c r="F27" s="159" t="s">
        <v>70</v>
      </c>
      <c r="G27" s="157">
        <f>0</f>
        <v>0</v>
      </c>
      <c r="H27" s="158">
        <f>0</f>
        <v>0</v>
      </c>
    </row>
    <row r="28" spans="1:8" s="367" customFormat="1" x14ac:dyDescent="0.25">
      <c r="A28" s="155">
        <v>1</v>
      </c>
      <c r="B28" s="159" t="s">
        <v>71</v>
      </c>
      <c r="C28" s="157">
        <f>0</f>
        <v>0</v>
      </c>
      <c r="D28" s="158">
        <f>0</f>
        <v>0</v>
      </c>
      <c r="E28" s="155"/>
      <c r="F28" s="159" t="s">
        <v>72</v>
      </c>
      <c r="G28" s="157">
        <v>0</v>
      </c>
      <c r="H28" s="158">
        <v>0</v>
      </c>
    </row>
    <row r="29" spans="1:8" s="367" customFormat="1" x14ac:dyDescent="0.25">
      <c r="A29" s="155">
        <v>2</v>
      </c>
      <c r="B29" s="159" t="s">
        <v>73</v>
      </c>
      <c r="C29" s="157">
        <f>0</f>
        <v>0</v>
      </c>
      <c r="D29" s="158">
        <f>0</f>
        <v>0</v>
      </c>
      <c r="E29" s="150" t="s">
        <v>24</v>
      </c>
      <c r="F29" s="154" t="s">
        <v>74</v>
      </c>
      <c r="G29" s="152">
        <f>G30+G31+G32</f>
        <v>8302.9500000000007</v>
      </c>
      <c r="H29" s="153">
        <f>H30+H31+H32</f>
        <v>25470.43</v>
      </c>
    </row>
    <row r="30" spans="1:8" s="367" customFormat="1" ht="27.6" x14ac:dyDescent="0.25">
      <c r="A30" s="155">
        <v>3</v>
      </c>
      <c r="B30" s="156" t="s">
        <v>75</v>
      </c>
      <c r="C30" s="157">
        <f>C31+C36+C41</f>
        <v>0</v>
      </c>
      <c r="D30" s="158">
        <f>D31+D36+D41</f>
        <v>0</v>
      </c>
      <c r="E30" s="155">
        <v>1</v>
      </c>
      <c r="F30" s="159" t="s">
        <v>76</v>
      </c>
      <c r="G30" s="157">
        <f>0</f>
        <v>0</v>
      </c>
      <c r="H30" s="158">
        <f>0</f>
        <v>0</v>
      </c>
    </row>
    <row r="31" spans="1:8" s="367" customFormat="1" ht="55.2" x14ac:dyDescent="0.25">
      <c r="A31" s="155" t="s">
        <v>38</v>
      </c>
      <c r="B31" s="159" t="s">
        <v>77</v>
      </c>
      <c r="C31" s="157">
        <f>SUM(C32:C35)</f>
        <v>0</v>
      </c>
      <c r="D31" s="158">
        <f>SUM(D32:D35)</f>
        <v>0</v>
      </c>
      <c r="E31" s="155">
        <v>2</v>
      </c>
      <c r="F31" s="156" t="s">
        <v>78</v>
      </c>
      <c r="G31" s="157">
        <f>0</f>
        <v>0</v>
      </c>
      <c r="H31" s="158">
        <f>0</f>
        <v>0</v>
      </c>
    </row>
    <row r="32" spans="1:8" s="367" customFormat="1" x14ac:dyDescent="0.25">
      <c r="A32" s="155"/>
      <c r="B32" s="159" t="s">
        <v>79</v>
      </c>
      <c r="C32" s="157">
        <f>0</f>
        <v>0</v>
      </c>
      <c r="D32" s="158">
        <f>0</f>
        <v>0</v>
      </c>
      <c r="E32" s="155">
        <v>3</v>
      </c>
      <c r="F32" s="159" t="s">
        <v>80</v>
      </c>
      <c r="G32" s="157">
        <v>8302.9500000000007</v>
      </c>
      <c r="H32" s="158">
        <f>SUM(H33:H37)</f>
        <v>25470.43</v>
      </c>
    </row>
    <row r="33" spans="1:8" s="367" customFormat="1" x14ac:dyDescent="0.25">
      <c r="A33" s="155"/>
      <c r="B33" s="159" t="s">
        <v>81</v>
      </c>
      <c r="C33" s="157">
        <f>0</f>
        <v>0</v>
      </c>
      <c r="D33" s="158">
        <f>0</f>
        <v>0</v>
      </c>
      <c r="E33" s="155" t="s">
        <v>38</v>
      </c>
      <c r="F33" s="159" t="s">
        <v>82</v>
      </c>
      <c r="G33" s="157">
        <f>0</f>
        <v>0</v>
      </c>
      <c r="H33" s="158">
        <f>0</f>
        <v>0</v>
      </c>
    </row>
    <row r="34" spans="1:8" s="367" customFormat="1" ht="27.6" x14ac:dyDescent="0.25">
      <c r="A34" s="155"/>
      <c r="B34" s="159" t="s">
        <v>83</v>
      </c>
      <c r="C34" s="157">
        <f>0</f>
        <v>0</v>
      </c>
      <c r="D34" s="158">
        <f>0</f>
        <v>0</v>
      </c>
      <c r="E34" s="155" t="s">
        <v>41</v>
      </c>
      <c r="F34" s="156" t="s">
        <v>84</v>
      </c>
      <c r="G34" s="157">
        <f>0</f>
        <v>0</v>
      </c>
      <c r="H34" s="158">
        <f>0</f>
        <v>0</v>
      </c>
    </row>
    <row r="35" spans="1:8" s="367" customFormat="1" ht="41.4" x14ac:dyDescent="0.25">
      <c r="A35" s="155"/>
      <c r="B35" s="156" t="s">
        <v>85</v>
      </c>
      <c r="C35" s="157">
        <f>0</f>
        <v>0</v>
      </c>
      <c r="D35" s="158">
        <f>0</f>
        <v>0</v>
      </c>
      <c r="E35" s="155" t="s">
        <v>45</v>
      </c>
      <c r="F35" s="159" t="s">
        <v>86</v>
      </c>
      <c r="G35" s="157">
        <f>0</f>
        <v>0</v>
      </c>
      <c r="H35" s="158">
        <f>0</f>
        <v>0</v>
      </c>
    </row>
    <row r="36" spans="1:8" s="367" customFormat="1" ht="41.4" x14ac:dyDescent="0.25">
      <c r="A36" s="155" t="s">
        <v>41</v>
      </c>
      <c r="B36" s="156" t="s">
        <v>87</v>
      </c>
      <c r="C36" s="157">
        <f>SUM(C37:C40)</f>
        <v>0</v>
      </c>
      <c r="D36" s="158">
        <f>SUM(D37:D40)</f>
        <v>0</v>
      </c>
      <c r="E36" s="155" t="s">
        <v>49</v>
      </c>
      <c r="F36" s="159" t="s">
        <v>88</v>
      </c>
      <c r="G36" s="157">
        <f>0</f>
        <v>0</v>
      </c>
      <c r="H36" s="158">
        <f>0</f>
        <v>0</v>
      </c>
    </row>
    <row r="37" spans="1:8" s="367" customFormat="1" x14ac:dyDescent="0.25">
      <c r="A37" s="155"/>
      <c r="B37" s="159" t="s">
        <v>79</v>
      </c>
      <c r="C37" s="157">
        <f>0</f>
        <v>0</v>
      </c>
      <c r="D37" s="158">
        <f>0</f>
        <v>0</v>
      </c>
      <c r="E37" s="155" t="s">
        <v>53</v>
      </c>
      <c r="F37" s="159" t="s">
        <v>89</v>
      </c>
      <c r="G37" s="157">
        <v>0</v>
      </c>
      <c r="H37" s="158">
        <v>25470.43</v>
      </c>
    </row>
    <row r="38" spans="1:8" s="367" customFormat="1" ht="27.6" x14ac:dyDescent="0.25">
      <c r="A38" s="155"/>
      <c r="B38" s="159" t="s">
        <v>81</v>
      </c>
      <c r="C38" s="157">
        <f>0</f>
        <v>0</v>
      </c>
      <c r="D38" s="158">
        <f>0</f>
        <v>0</v>
      </c>
      <c r="E38" s="150" t="s">
        <v>29</v>
      </c>
      <c r="F38" s="151" t="s">
        <v>90</v>
      </c>
      <c r="G38" s="152">
        <f>G39+G44+G49+G61</f>
        <v>15418420.07</v>
      </c>
      <c r="H38" s="153">
        <f>H39+H44+H49+H61</f>
        <v>12437123.170000002</v>
      </c>
    </row>
    <row r="39" spans="1:8" s="367" customFormat="1" ht="27.6" x14ac:dyDescent="0.25">
      <c r="A39" s="155"/>
      <c r="B39" s="159" t="s">
        <v>83</v>
      </c>
      <c r="C39" s="157">
        <f>0</f>
        <v>0</v>
      </c>
      <c r="D39" s="158">
        <f>0</f>
        <v>0</v>
      </c>
      <c r="E39" s="155">
        <v>1</v>
      </c>
      <c r="F39" s="156" t="s">
        <v>91</v>
      </c>
      <c r="G39" s="157">
        <f>G40+G43</f>
        <v>0</v>
      </c>
      <c r="H39" s="158">
        <f>H40+H43</f>
        <v>0</v>
      </c>
    </row>
    <row r="40" spans="1:8" s="367" customFormat="1" ht="41.4" x14ac:dyDescent="0.25">
      <c r="A40" s="155"/>
      <c r="B40" s="156" t="s">
        <v>85</v>
      </c>
      <c r="C40" s="157">
        <f>0</f>
        <v>0</v>
      </c>
      <c r="D40" s="158">
        <f>0</f>
        <v>0</v>
      </c>
      <c r="E40" s="155" t="s">
        <v>38</v>
      </c>
      <c r="F40" s="156" t="s">
        <v>92</v>
      </c>
      <c r="G40" s="157">
        <f>G41+G42</f>
        <v>0</v>
      </c>
      <c r="H40" s="158">
        <f>H41+H42</f>
        <v>0</v>
      </c>
    </row>
    <row r="41" spans="1:8" s="367" customFormat="1" x14ac:dyDescent="0.25">
      <c r="A41" s="155" t="s">
        <v>45</v>
      </c>
      <c r="B41" s="159" t="s">
        <v>93</v>
      </c>
      <c r="C41" s="157">
        <f>SUM(C42:C45)</f>
        <v>0</v>
      </c>
      <c r="D41" s="158">
        <f>SUM(D42:D45)</f>
        <v>0</v>
      </c>
      <c r="E41" s="155"/>
      <c r="F41" s="159" t="s">
        <v>94</v>
      </c>
      <c r="G41" s="157">
        <f>0</f>
        <v>0</v>
      </c>
      <c r="H41" s="158">
        <f>0</f>
        <v>0</v>
      </c>
    </row>
    <row r="42" spans="1:8" s="367" customFormat="1" x14ac:dyDescent="0.25">
      <c r="A42" s="155"/>
      <c r="B42" s="159" t="s">
        <v>79</v>
      </c>
      <c r="C42" s="157">
        <f>0</f>
        <v>0</v>
      </c>
      <c r="D42" s="158">
        <f>0</f>
        <v>0</v>
      </c>
      <c r="E42" s="155"/>
      <c r="F42" s="159" t="s">
        <v>95</v>
      </c>
      <c r="G42" s="157">
        <f>0</f>
        <v>0</v>
      </c>
      <c r="H42" s="158">
        <f>0</f>
        <v>0</v>
      </c>
    </row>
    <row r="43" spans="1:8" s="367" customFormat="1" x14ac:dyDescent="0.25">
      <c r="A43" s="155"/>
      <c r="B43" s="159" t="s">
        <v>81</v>
      </c>
      <c r="C43" s="157">
        <f>0</f>
        <v>0</v>
      </c>
      <c r="D43" s="158">
        <f>0</f>
        <v>0</v>
      </c>
      <c r="E43" s="155" t="s">
        <v>41</v>
      </c>
      <c r="F43" s="159" t="s">
        <v>89</v>
      </c>
      <c r="G43" s="157">
        <f>0</f>
        <v>0</v>
      </c>
      <c r="H43" s="158">
        <f>0</f>
        <v>0</v>
      </c>
    </row>
    <row r="44" spans="1:8" s="367" customFormat="1" ht="55.2" x14ac:dyDescent="0.25">
      <c r="A44" s="155"/>
      <c r="B44" s="159" t="s">
        <v>83</v>
      </c>
      <c r="C44" s="157">
        <f>0</f>
        <v>0</v>
      </c>
      <c r="D44" s="158">
        <f>0</f>
        <v>0</v>
      </c>
      <c r="E44" s="155">
        <v>2</v>
      </c>
      <c r="F44" s="156" t="s">
        <v>96</v>
      </c>
      <c r="G44" s="157">
        <f>G45+G48</f>
        <v>0</v>
      </c>
      <c r="H44" s="158">
        <f>H45+H48</f>
        <v>0</v>
      </c>
    </row>
    <row r="45" spans="1:8" s="367" customFormat="1" ht="43.5" customHeight="1" x14ac:dyDescent="0.25">
      <c r="A45" s="155"/>
      <c r="B45" s="156" t="s">
        <v>97</v>
      </c>
      <c r="C45" s="157">
        <f>0</f>
        <v>0</v>
      </c>
      <c r="D45" s="158">
        <f>0</f>
        <v>0</v>
      </c>
      <c r="E45" s="155" t="s">
        <v>38</v>
      </c>
      <c r="F45" s="156" t="s">
        <v>98</v>
      </c>
      <c r="G45" s="157">
        <f>G46+G47</f>
        <v>0</v>
      </c>
      <c r="H45" s="158">
        <f>H46+H47</f>
        <v>0</v>
      </c>
    </row>
    <row r="46" spans="1:8" s="367" customFormat="1" ht="27" customHeight="1" x14ac:dyDescent="0.25">
      <c r="A46" s="155">
        <v>4</v>
      </c>
      <c r="B46" s="159" t="s">
        <v>99</v>
      </c>
      <c r="C46" s="157">
        <f>0</f>
        <v>0</v>
      </c>
      <c r="D46" s="158">
        <f>0</f>
        <v>0</v>
      </c>
      <c r="E46" s="155"/>
      <c r="F46" s="159" t="s">
        <v>94</v>
      </c>
      <c r="G46" s="157">
        <f>0</f>
        <v>0</v>
      </c>
      <c r="H46" s="158">
        <f>0</f>
        <v>0</v>
      </c>
    </row>
    <row r="47" spans="1:8" s="367" customFormat="1" ht="41.4" x14ac:dyDescent="0.25">
      <c r="A47" s="150" t="s">
        <v>43</v>
      </c>
      <c r="B47" s="151" t="s">
        <v>100</v>
      </c>
      <c r="C47" s="152">
        <f>C48+C49</f>
        <v>0</v>
      </c>
      <c r="D47" s="153">
        <f>D48+D49</f>
        <v>0</v>
      </c>
      <c r="E47" s="155"/>
      <c r="F47" s="159" t="s">
        <v>95</v>
      </c>
      <c r="G47" s="157">
        <f>0</f>
        <v>0</v>
      </c>
      <c r="H47" s="158">
        <f>0</f>
        <v>0</v>
      </c>
    </row>
    <row r="48" spans="1:8" s="367" customFormat="1" ht="27.6" x14ac:dyDescent="0.25">
      <c r="A48" s="155">
        <v>1</v>
      </c>
      <c r="B48" s="156" t="s">
        <v>101</v>
      </c>
      <c r="C48" s="157">
        <f>0</f>
        <v>0</v>
      </c>
      <c r="D48" s="158">
        <f>0</f>
        <v>0</v>
      </c>
      <c r="E48" s="155" t="s">
        <v>41</v>
      </c>
      <c r="F48" s="159" t="s">
        <v>89</v>
      </c>
      <c r="G48" s="157">
        <f>0</f>
        <v>0</v>
      </c>
      <c r="H48" s="158">
        <f>0</f>
        <v>0</v>
      </c>
    </row>
    <row r="49" spans="1:8" s="367" customFormat="1" ht="28.2" thickBot="1" x14ac:dyDescent="0.3">
      <c r="A49" s="155">
        <v>2</v>
      </c>
      <c r="B49" s="156" t="s">
        <v>102</v>
      </c>
      <c r="C49" s="157">
        <v>0</v>
      </c>
      <c r="D49" s="158">
        <v>0</v>
      </c>
      <c r="E49" s="155">
        <v>3</v>
      </c>
      <c r="F49" s="156" t="s">
        <v>103</v>
      </c>
      <c r="G49" s="157">
        <v>8964544.6699999999</v>
      </c>
      <c r="H49" s="158">
        <f>SUM(H50:H53)+SUM(H56:H60)</f>
        <v>5938740.9400000004</v>
      </c>
    </row>
    <row r="50" spans="1:8" s="367" customFormat="1" ht="14.4" thickBot="1" x14ac:dyDescent="0.3">
      <c r="A50" s="146" t="s">
        <v>55</v>
      </c>
      <c r="B50" s="147" t="s">
        <v>104</v>
      </c>
      <c r="C50" s="148">
        <f>C51+C57+C75+C92</f>
        <v>75488501.440000013</v>
      </c>
      <c r="D50" s="149">
        <f>D51+D57+D75+D92</f>
        <v>72773075</v>
      </c>
      <c r="E50" s="155" t="s">
        <v>38</v>
      </c>
      <c r="F50" s="159" t="s">
        <v>82</v>
      </c>
      <c r="G50" s="157">
        <f>0</f>
        <v>0</v>
      </c>
      <c r="H50" s="158">
        <f>0</f>
        <v>0</v>
      </c>
    </row>
    <row r="51" spans="1:8" s="367" customFormat="1" ht="27.6" x14ac:dyDescent="0.25">
      <c r="A51" s="150" t="s">
        <v>20</v>
      </c>
      <c r="B51" s="154" t="s">
        <v>105</v>
      </c>
      <c r="C51" s="152">
        <f>SUM(C52:C56)</f>
        <v>9349667.3900000006</v>
      </c>
      <c r="D51" s="153">
        <f>SUM(D52:D56)</f>
        <v>6991216.6500000004</v>
      </c>
      <c r="E51" s="155" t="s">
        <v>41</v>
      </c>
      <c r="F51" s="156" t="s">
        <v>84</v>
      </c>
      <c r="G51" s="157">
        <f>0</f>
        <v>0</v>
      </c>
      <c r="H51" s="158">
        <f>0</f>
        <v>0</v>
      </c>
    </row>
    <row r="52" spans="1:8" s="367" customFormat="1" x14ac:dyDescent="0.25">
      <c r="A52" s="155">
        <v>1</v>
      </c>
      <c r="B52" s="159" t="s">
        <v>106</v>
      </c>
      <c r="C52" s="157">
        <v>0</v>
      </c>
      <c r="D52" s="158">
        <v>0</v>
      </c>
      <c r="E52" s="155" t="s">
        <v>45</v>
      </c>
      <c r="F52" s="159" t="s">
        <v>86</v>
      </c>
      <c r="G52" s="157">
        <f>0</f>
        <v>0</v>
      </c>
      <c r="H52" s="158">
        <f>0</f>
        <v>0</v>
      </c>
    </row>
    <row r="53" spans="1:8" s="367" customFormat="1" ht="27.6" x14ac:dyDescent="0.25">
      <c r="A53" s="155">
        <v>2</v>
      </c>
      <c r="B53" s="159" t="s">
        <v>107</v>
      </c>
      <c r="C53" s="157">
        <v>9349667.3900000006</v>
      </c>
      <c r="D53" s="158">
        <v>6991216.6500000004</v>
      </c>
      <c r="E53" s="155" t="s">
        <v>49</v>
      </c>
      <c r="F53" s="156" t="s">
        <v>98</v>
      </c>
      <c r="G53" s="157">
        <f>G54+G55</f>
        <v>4586232.26</v>
      </c>
      <c r="H53" s="158">
        <f>H54+H55</f>
        <v>1322812.25</v>
      </c>
    </row>
    <row r="54" spans="1:8" s="367" customFormat="1" x14ac:dyDescent="0.25">
      <c r="A54" s="155">
        <v>3</v>
      </c>
      <c r="B54" s="159" t="s">
        <v>108</v>
      </c>
      <c r="C54" s="157">
        <f>0</f>
        <v>0</v>
      </c>
      <c r="D54" s="158">
        <f>0</f>
        <v>0</v>
      </c>
      <c r="E54" s="155"/>
      <c r="F54" s="159" t="s">
        <v>94</v>
      </c>
      <c r="G54" s="157">
        <v>4586232.26</v>
      </c>
      <c r="H54" s="158">
        <v>1322812.25</v>
      </c>
    </row>
    <row r="55" spans="1:8" s="367" customFormat="1" x14ac:dyDescent="0.25">
      <c r="A55" s="155">
        <v>4</v>
      </c>
      <c r="B55" s="159" t="s">
        <v>109</v>
      </c>
      <c r="C55" s="157">
        <f>0</f>
        <v>0</v>
      </c>
      <c r="D55" s="158">
        <f>0</f>
        <v>0</v>
      </c>
      <c r="E55" s="155"/>
      <c r="F55" s="159" t="s">
        <v>95</v>
      </c>
      <c r="G55" s="157">
        <f>0</f>
        <v>0</v>
      </c>
      <c r="H55" s="158">
        <f>0</f>
        <v>0</v>
      </c>
    </row>
    <row r="56" spans="1:8" s="367" customFormat="1" ht="41.4" x14ac:dyDescent="0.25">
      <c r="A56" s="155">
        <v>5</v>
      </c>
      <c r="B56" s="159" t="s">
        <v>110</v>
      </c>
      <c r="C56" s="157">
        <f>0</f>
        <v>0</v>
      </c>
      <c r="D56" s="158">
        <f>0</f>
        <v>0</v>
      </c>
      <c r="E56" s="155" t="s">
        <v>53</v>
      </c>
      <c r="F56" s="156" t="s">
        <v>111</v>
      </c>
      <c r="G56" s="157">
        <v>0</v>
      </c>
      <c r="H56" s="158">
        <v>0</v>
      </c>
    </row>
    <row r="57" spans="1:8" s="367" customFormat="1" x14ac:dyDescent="0.25">
      <c r="A57" s="150" t="s">
        <v>24</v>
      </c>
      <c r="B57" s="154" t="s">
        <v>112</v>
      </c>
      <c r="C57" s="152">
        <f>C58+C63+C68</f>
        <v>12317056.699999999</v>
      </c>
      <c r="D57" s="153">
        <f>D58+D63+D68</f>
        <v>19767574.5</v>
      </c>
      <c r="E57" s="155" t="s">
        <v>113</v>
      </c>
      <c r="F57" s="159" t="s">
        <v>88</v>
      </c>
      <c r="G57" s="157">
        <f>0</f>
        <v>0</v>
      </c>
      <c r="H57" s="158">
        <f>0</f>
        <v>0</v>
      </c>
    </row>
    <row r="58" spans="1:8" s="367" customFormat="1" ht="55.2" x14ac:dyDescent="0.25">
      <c r="A58" s="155">
        <v>1</v>
      </c>
      <c r="B58" s="156" t="s">
        <v>114</v>
      </c>
      <c r="C58" s="157">
        <f>C59+C62</f>
        <v>0</v>
      </c>
      <c r="D58" s="158">
        <f>D59+D62</f>
        <v>0</v>
      </c>
      <c r="E58" s="155" t="s">
        <v>115</v>
      </c>
      <c r="F58" s="156" t="s">
        <v>116</v>
      </c>
      <c r="G58" s="157">
        <v>4257193.1100000003</v>
      </c>
      <c r="H58" s="158">
        <v>4552347.8499999996</v>
      </c>
    </row>
    <row r="59" spans="1:8" s="367" customFormat="1" ht="27.6" x14ac:dyDescent="0.25">
      <c r="A59" s="155" t="s">
        <v>38</v>
      </c>
      <c r="B59" s="156" t="s">
        <v>117</v>
      </c>
      <c r="C59" s="157">
        <f>C60+C61</f>
        <v>0</v>
      </c>
      <c r="D59" s="158">
        <f>D60+D61</f>
        <v>0</v>
      </c>
      <c r="E59" s="155" t="s">
        <v>118</v>
      </c>
      <c r="F59" s="159" t="s">
        <v>119</v>
      </c>
      <c r="G59" s="157">
        <v>1432.22</v>
      </c>
      <c r="H59" s="158">
        <v>1783.94</v>
      </c>
    </row>
    <row r="60" spans="1:8" s="367" customFormat="1" x14ac:dyDescent="0.25">
      <c r="A60" s="155"/>
      <c r="B60" s="159" t="s">
        <v>94</v>
      </c>
      <c r="C60" s="157">
        <f>0</f>
        <v>0</v>
      </c>
      <c r="D60" s="158">
        <f>0</f>
        <v>0</v>
      </c>
      <c r="E60" s="155" t="s">
        <v>120</v>
      </c>
      <c r="F60" s="159" t="s">
        <v>89</v>
      </c>
      <c r="G60" s="157">
        <v>119687.08</v>
      </c>
      <c r="H60" s="158">
        <v>61796.9</v>
      </c>
    </row>
    <row r="61" spans="1:8" s="367" customFormat="1" x14ac:dyDescent="0.25">
      <c r="A61" s="155"/>
      <c r="B61" s="159" t="s">
        <v>95</v>
      </c>
      <c r="C61" s="157">
        <f>0</f>
        <v>0</v>
      </c>
      <c r="D61" s="158">
        <f>0</f>
        <v>0</v>
      </c>
      <c r="E61" s="155">
        <v>4</v>
      </c>
      <c r="F61" s="159" t="s">
        <v>121</v>
      </c>
      <c r="G61" s="157">
        <v>6453875.4000000004</v>
      </c>
      <c r="H61" s="158">
        <v>6498382.2300000004</v>
      </c>
    </row>
    <row r="62" spans="1:8" s="367" customFormat="1" x14ac:dyDescent="0.25">
      <c r="A62" s="155" t="s">
        <v>41</v>
      </c>
      <c r="B62" s="159" t="s">
        <v>89</v>
      </c>
      <c r="C62" s="157">
        <f>0</f>
        <v>0</v>
      </c>
      <c r="D62" s="158">
        <f>0</f>
        <v>0</v>
      </c>
      <c r="E62" s="150" t="s">
        <v>34</v>
      </c>
      <c r="F62" s="154" t="s">
        <v>122</v>
      </c>
      <c r="G62" s="152">
        <f>G63+G64</f>
        <v>5723624.6699999999</v>
      </c>
      <c r="H62" s="153">
        <f>H63+H64</f>
        <v>8183459.8499999996</v>
      </c>
    </row>
    <row r="63" spans="1:8" s="367" customFormat="1" ht="69" x14ac:dyDescent="0.25">
      <c r="A63" s="155">
        <v>2</v>
      </c>
      <c r="B63" s="156" t="s">
        <v>123</v>
      </c>
      <c r="C63" s="157">
        <f>C64+C67</f>
        <v>0</v>
      </c>
      <c r="D63" s="158">
        <f>D64+D67</f>
        <v>0</v>
      </c>
      <c r="E63" s="155">
        <v>1</v>
      </c>
      <c r="F63" s="159" t="s">
        <v>124</v>
      </c>
      <c r="G63" s="157">
        <f>0</f>
        <v>0</v>
      </c>
      <c r="H63" s="158">
        <f>0</f>
        <v>0</v>
      </c>
    </row>
    <row r="64" spans="1:8" s="367" customFormat="1" ht="27.6" x14ac:dyDescent="0.25">
      <c r="A64" s="155" t="s">
        <v>38</v>
      </c>
      <c r="B64" s="156" t="s">
        <v>117</v>
      </c>
      <c r="C64" s="157">
        <f>C65+C66</f>
        <v>0</v>
      </c>
      <c r="D64" s="158">
        <f>D65+D66</f>
        <v>0</v>
      </c>
      <c r="E64" s="155">
        <v>2</v>
      </c>
      <c r="F64" s="156" t="s">
        <v>102</v>
      </c>
      <c r="G64" s="157">
        <v>5723624.6699999999</v>
      </c>
      <c r="H64" s="158">
        <f>H65+H66</f>
        <v>8183459.8499999996</v>
      </c>
    </row>
    <row r="65" spans="1:8" s="367" customFormat="1" x14ac:dyDescent="0.25">
      <c r="A65" s="155"/>
      <c r="B65" s="159" t="s">
        <v>94</v>
      </c>
      <c r="C65" s="157">
        <f>0</f>
        <v>0</v>
      </c>
      <c r="D65" s="158">
        <v>0</v>
      </c>
      <c r="E65" s="155"/>
      <c r="F65" s="159" t="s">
        <v>125</v>
      </c>
      <c r="G65" s="157">
        <v>3318768.47</v>
      </c>
      <c r="H65" s="158">
        <v>3425391.86</v>
      </c>
    </row>
    <row r="66" spans="1:8" s="367" customFormat="1" x14ac:dyDescent="0.25">
      <c r="A66" s="155"/>
      <c r="B66" s="159" t="s">
        <v>95</v>
      </c>
      <c r="C66" s="157">
        <f>0</f>
        <v>0</v>
      </c>
      <c r="D66" s="158">
        <f>0</f>
        <v>0</v>
      </c>
      <c r="E66" s="155"/>
      <c r="F66" s="159" t="s">
        <v>126</v>
      </c>
      <c r="G66" s="157">
        <v>2404856.2000000002</v>
      </c>
      <c r="H66" s="158">
        <v>4758067.99</v>
      </c>
    </row>
    <row r="67" spans="1:8" s="367" customFormat="1" x14ac:dyDescent="0.25">
      <c r="A67" s="155" t="s">
        <v>41</v>
      </c>
      <c r="B67" s="159" t="s">
        <v>89</v>
      </c>
      <c r="C67" s="157">
        <f>0</f>
        <v>0</v>
      </c>
      <c r="D67" s="158">
        <f>0</f>
        <v>0</v>
      </c>
      <c r="E67" s="155"/>
      <c r="F67" s="159"/>
      <c r="G67" s="157"/>
      <c r="H67" s="158"/>
    </row>
    <row r="68" spans="1:8" s="367" customFormat="1" ht="27.6" x14ac:dyDescent="0.25">
      <c r="A68" s="155">
        <v>3</v>
      </c>
      <c r="B68" s="156" t="s">
        <v>127</v>
      </c>
      <c r="C68" s="157">
        <v>12317056.699999999</v>
      </c>
      <c r="D68" s="158">
        <f>D69+SUM(D72:D74)</f>
        <v>19767574.5</v>
      </c>
      <c r="E68" s="155"/>
      <c r="F68" s="159"/>
      <c r="G68" s="157"/>
      <c r="H68" s="158"/>
    </row>
    <row r="69" spans="1:8" s="367" customFormat="1" ht="27.6" x14ac:dyDescent="0.25">
      <c r="A69" s="155" t="s">
        <v>38</v>
      </c>
      <c r="B69" s="156" t="s">
        <v>117</v>
      </c>
      <c r="C69" s="157">
        <f>C70+C71</f>
        <v>11882856.390000001</v>
      </c>
      <c r="D69" s="158">
        <f>D70+D71</f>
        <v>19284153.670000002</v>
      </c>
      <c r="E69" s="155"/>
      <c r="F69" s="159"/>
      <c r="G69" s="157"/>
      <c r="H69" s="158"/>
    </row>
    <row r="70" spans="1:8" s="367" customFormat="1" x14ac:dyDescent="0.25">
      <c r="A70" s="155"/>
      <c r="B70" s="159" t="s">
        <v>94</v>
      </c>
      <c r="C70" s="157">
        <v>11882856.390000001</v>
      </c>
      <c r="D70" s="158">
        <v>19284153.670000002</v>
      </c>
      <c r="E70" s="155"/>
      <c r="F70" s="159"/>
      <c r="G70" s="157"/>
      <c r="H70" s="158"/>
    </row>
    <row r="71" spans="1:8" s="367" customFormat="1" x14ac:dyDescent="0.25">
      <c r="A71" s="155"/>
      <c r="B71" s="159" t="s">
        <v>95</v>
      </c>
      <c r="C71" s="157">
        <f>0</f>
        <v>0</v>
      </c>
      <c r="D71" s="158">
        <f>0</f>
        <v>0</v>
      </c>
      <c r="E71" s="155"/>
      <c r="F71" s="159"/>
      <c r="G71" s="157"/>
      <c r="H71" s="158"/>
    </row>
    <row r="72" spans="1:8" s="367" customFormat="1" ht="69" x14ac:dyDescent="0.25">
      <c r="A72" s="155" t="s">
        <v>41</v>
      </c>
      <c r="B72" s="156" t="s">
        <v>128</v>
      </c>
      <c r="C72" s="157">
        <v>191735.55</v>
      </c>
      <c r="D72" s="158">
        <v>295188.05</v>
      </c>
      <c r="E72" s="155"/>
      <c r="F72" s="159"/>
      <c r="G72" s="157"/>
      <c r="H72" s="158"/>
    </row>
    <row r="73" spans="1:8" s="367" customFormat="1" x14ac:dyDescent="0.25">
      <c r="A73" s="155" t="s">
        <v>45</v>
      </c>
      <c r="B73" s="159" t="s">
        <v>89</v>
      </c>
      <c r="C73" s="157">
        <v>242464.76</v>
      </c>
      <c r="D73" s="158">
        <v>188232.78</v>
      </c>
      <c r="E73" s="155"/>
      <c r="F73" s="159"/>
      <c r="G73" s="157"/>
      <c r="H73" s="158"/>
    </row>
    <row r="74" spans="1:8" s="367" customFormat="1" x14ac:dyDescent="0.25">
      <c r="A74" s="155" t="s">
        <v>49</v>
      </c>
      <c r="B74" s="159" t="s">
        <v>129</v>
      </c>
      <c r="C74" s="157">
        <f>0</f>
        <v>0</v>
      </c>
      <c r="D74" s="158">
        <f>0</f>
        <v>0</v>
      </c>
      <c r="E74" s="155"/>
      <c r="F74" s="159"/>
      <c r="G74" s="157"/>
      <c r="H74" s="158"/>
    </row>
    <row r="75" spans="1:8" s="367" customFormat="1" x14ac:dyDescent="0.25">
      <c r="A75" s="150" t="s">
        <v>29</v>
      </c>
      <c r="B75" s="154" t="s">
        <v>130</v>
      </c>
      <c r="C75" s="152">
        <f>C76+C91</f>
        <v>53707494.840000004</v>
      </c>
      <c r="D75" s="153">
        <f>D76+D91</f>
        <v>45792165.57</v>
      </c>
      <c r="E75" s="155"/>
      <c r="F75" s="159"/>
      <c r="G75" s="157"/>
      <c r="H75" s="158"/>
    </row>
    <row r="76" spans="1:8" s="367" customFormat="1" ht="27.6" x14ac:dyDescent="0.25">
      <c r="A76" s="155">
        <v>1</v>
      </c>
      <c r="B76" s="156" t="s">
        <v>131</v>
      </c>
      <c r="C76" s="157">
        <v>53707494.840000004</v>
      </c>
      <c r="D76" s="158">
        <v>45792165.57</v>
      </c>
      <c r="E76" s="155"/>
      <c r="F76" s="159"/>
      <c r="G76" s="157"/>
      <c r="H76" s="158"/>
    </row>
    <row r="77" spans="1:8" s="367" customFormat="1" x14ac:dyDescent="0.25">
      <c r="A77" s="155" t="s">
        <v>38</v>
      </c>
      <c r="B77" s="159" t="s">
        <v>77</v>
      </c>
      <c r="C77" s="157">
        <f>SUM(C78:C81)</f>
        <v>0</v>
      </c>
      <c r="D77" s="158">
        <f>SUM(D78:D81)</f>
        <v>0</v>
      </c>
      <c r="E77" s="155"/>
      <c r="F77" s="159"/>
      <c r="G77" s="157"/>
      <c r="H77" s="158"/>
    </row>
    <row r="78" spans="1:8" s="367" customFormat="1" x14ac:dyDescent="0.25">
      <c r="A78" s="155"/>
      <c r="B78" s="159" t="s">
        <v>79</v>
      </c>
      <c r="C78" s="157">
        <f>0</f>
        <v>0</v>
      </c>
      <c r="D78" s="158">
        <f>0</f>
        <v>0</v>
      </c>
      <c r="E78" s="155"/>
      <c r="F78" s="159"/>
      <c r="G78" s="157"/>
      <c r="H78" s="158"/>
    </row>
    <row r="79" spans="1:8" s="367" customFormat="1" x14ac:dyDescent="0.25">
      <c r="A79" s="155"/>
      <c r="B79" s="159" t="s">
        <v>81</v>
      </c>
      <c r="C79" s="157">
        <f>0</f>
        <v>0</v>
      </c>
      <c r="D79" s="158">
        <f>0</f>
        <v>0</v>
      </c>
      <c r="E79" s="155"/>
      <c r="F79" s="159"/>
      <c r="G79" s="157"/>
      <c r="H79" s="158"/>
    </row>
    <row r="80" spans="1:8" s="367" customFormat="1" x14ac:dyDescent="0.25">
      <c r="A80" s="155"/>
      <c r="B80" s="159" t="s">
        <v>132</v>
      </c>
      <c r="C80" s="157">
        <f>0</f>
        <v>0</v>
      </c>
      <c r="D80" s="158">
        <f>0</f>
        <v>0</v>
      </c>
      <c r="E80" s="155"/>
      <c r="F80" s="159"/>
      <c r="G80" s="157"/>
      <c r="H80" s="158"/>
    </row>
    <row r="81" spans="1:10" s="367" customFormat="1" ht="41.4" x14ac:dyDescent="0.25">
      <c r="A81" s="155"/>
      <c r="B81" s="156" t="s">
        <v>133</v>
      </c>
      <c r="C81" s="157">
        <f>0</f>
        <v>0</v>
      </c>
      <c r="D81" s="158">
        <f>0</f>
        <v>0</v>
      </c>
      <c r="E81" s="155"/>
      <c r="F81" s="159"/>
      <c r="G81" s="157"/>
      <c r="H81" s="158"/>
    </row>
    <row r="82" spans="1:10" s="367" customFormat="1" x14ac:dyDescent="0.25">
      <c r="A82" s="155" t="s">
        <v>41</v>
      </c>
      <c r="B82" s="159" t="s">
        <v>93</v>
      </c>
      <c r="C82" s="157">
        <f>SUM(C83:C86)</f>
        <v>0</v>
      </c>
      <c r="D82" s="158">
        <f>SUM(D83:D86)</f>
        <v>0</v>
      </c>
      <c r="E82" s="155"/>
      <c r="F82" s="159"/>
      <c r="G82" s="157"/>
      <c r="H82" s="158"/>
    </row>
    <row r="83" spans="1:10" s="367" customFormat="1" x14ac:dyDescent="0.25">
      <c r="A83" s="155"/>
      <c r="B83" s="159" t="s">
        <v>79</v>
      </c>
      <c r="C83" s="157">
        <f>0</f>
        <v>0</v>
      </c>
      <c r="D83" s="158">
        <f>0</f>
        <v>0</v>
      </c>
      <c r="E83" s="155"/>
      <c r="F83" s="159"/>
      <c r="G83" s="157"/>
      <c r="H83" s="158"/>
    </row>
    <row r="84" spans="1:10" s="367" customFormat="1" x14ac:dyDescent="0.25">
      <c r="A84" s="155"/>
      <c r="B84" s="159" t="s">
        <v>81</v>
      </c>
      <c r="C84" s="157">
        <f>0</f>
        <v>0</v>
      </c>
      <c r="D84" s="158">
        <f>0</f>
        <v>0</v>
      </c>
      <c r="E84" s="155"/>
      <c r="F84" s="159"/>
      <c r="G84" s="157"/>
      <c r="H84" s="158"/>
    </row>
    <row r="85" spans="1:10" s="367" customFormat="1" x14ac:dyDescent="0.25">
      <c r="A85" s="155"/>
      <c r="B85" s="159" t="s">
        <v>132</v>
      </c>
      <c r="C85" s="157">
        <f>0</f>
        <v>0</v>
      </c>
      <c r="D85" s="158">
        <f>0</f>
        <v>0</v>
      </c>
      <c r="E85" s="155"/>
      <c r="F85" s="159"/>
      <c r="G85" s="157"/>
      <c r="H85" s="158"/>
    </row>
    <row r="86" spans="1:10" s="367" customFormat="1" ht="41.4" x14ac:dyDescent="0.25">
      <c r="A86" s="155"/>
      <c r="B86" s="156" t="s">
        <v>133</v>
      </c>
      <c r="C86" s="157">
        <v>0</v>
      </c>
      <c r="D86" s="158">
        <v>0</v>
      </c>
      <c r="E86" s="155"/>
      <c r="F86" s="159"/>
      <c r="G86" s="157"/>
      <c r="H86" s="158"/>
    </row>
    <row r="87" spans="1:10" s="367" customFormat="1" ht="41.4" x14ac:dyDescent="0.25">
      <c r="A87" s="155" t="s">
        <v>45</v>
      </c>
      <c r="B87" s="156" t="s">
        <v>134</v>
      </c>
      <c r="C87" s="157">
        <v>53698149.960000001</v>
      </c>
      <c r="D87" s="158">
        <f>SUM(D88:D90)</f>
        <v>45792165.57</v>
      </c>
      <c r="E87" s="155"/>
      <c r="F87" s="159"/>
      <c r="G87" s="157"/>
      <c r="H87" s="158"/>
    </row>
    <row r="88" spans="1:10" s="367" customFormat="1" ht="41.4" x14ac:dyDescent="0.25">
      <c r="A88" s="155"/>
      <c r="B88" s="156" t="s">
        <v>135</v>
      </c>
      <c r="C88" s="157">
        <v>53698149.960000001</v>
      </c>
      <c r="D88" s="158">
        <v>45792165.57</v>
      </c>
      <c r="E88" s="155"/>
      <c r="F88" s="159"/>
      <c r="G88" s="157"/>
      <c r="H88" s="158"/>
    </row>
    <row r="89" spans="1:10" s="367" customFormat="1" x14ac:dyDescent="0.25">
      <c r="A89" s="155"/>
      <c r="B89" s="159" t="s">
        <v>136</v>
      </c>
      <c r="C89" s="157">
        <v>0</v>
      </c>
      <c r="D89" s="158">
        <v>0</v>
      </c>
      <c r="E89" s="155"/>
      <c r="F89" s="159"/>
      <c r="G89" s="157"/>
      <c r="H89" s="158"/>
    </row>
    <row r="90" spans="1:10" s="367" customFormat="1" x14ac:dyDescent="0.25">
      <c r="A90" s="155"/>
      <c r="B90" s="159" t="s">
        <v>137</v>
      </c>
      <c r="C90" s="157">
        <v>9344.8799999999992</v>
      </c>
      <c r="D90" s="158">
        <v>0</v>
      </c>
      <c r="E90" s="155"/>
      <c r="F90" s="159"/>
      <c r="G90" s="157"/>
      <c r="H90" s="158"/>
    </row>
    <row r="91" spans="1:10" s="367" customFormat="1" ht="27.6" x14ac:dyDescent="0.25">
      <c r="A91" s="155">
        <v>2</v>
      </c>
      <c r="B91" s="156" t="s">
        <v>138</v>
      </c>
      <c r="C91" s="157">
        <f>0</f>
        <v>0</v>
      </c>
      <c r="D91" s="158">
        <f>0</f>
        <v>0</v>
      </c>
      <c r="E91" s="155"/>
      <c r="F91" s="159"/>
      <c r="G91" s="157"/>
      <c r="H91" s="158"/>
    </row>
    <row r="92" spans="1:10" s="367" customFormat="1" ht="42" thickBot="1" x14ac:dyDescent="0.3">
      <c r="A92" s="150" t="s">
        <v>34</v>
      </c>
      <c r="B92" s="151" t="s">
        <v>139</v>
      </c>
      <c r="C92" s="152">
        <v>114282.51</v>
      </c>
      <c r="D92" s="153">
        <v>222118.28</v>
      </c>
      <c r="E92" s="155"/>
      <c r="F92" s="159"/>
      <c r="G92" s="157"/>
      <c r="H92" s="158"/>
    </row>
    <row r="93" spans="1:10" s="367" customFormat="1" ht="28.2" thickBot="1" x14ac:dyDescent="0.3">
      <c r="A93" s="166" t="s">
        <v>140</v>
      </c>
      <c r="B93" s="167" t="s">
        <v>141</v>
      </c>
      <c r="C93" s="168">
        <f>0</f>
        <v>0</v>
      </c>
      <c r="D93" s="169">
        <f>0</f>
        <v>0</v>
      </c>
      <c r="E93" s="170"/>
      <c r="F93" s="171"/>
      <c r="G93" s="172"/>
      <c r="H93" s="173"/>
    </row>
    <row r="94" spans="1:10" s="367" customFormat="1" ht="14.4" thickBot="1" x14ac:dyDescent="0.3">
      <c r="A94" s="166" t="s">
        <v>142</v>
      </c>
      <c r="B94" s="174" t="s">
        <v>143</v>
      </c>
      <c r="C94" s="168">
        <f>0</f>
        <v>0</v>
      </c>
      <c r="D94" s="169">
        <f>0</f>
        <v>0</v>
      </c>
      <c r="E94" s="170"/>
      <c r="F94" s="171"/>
      <c r="G94" s="172"/>
      <c r="H94" s="173"/>
    </row>
    <row r="95" spans="1:10" s="367" customFormat="1" ht="28.2" thickBot="1" x14ac:dyDescent="0.3">
      <c r="A95" s="370"/>
      <c r="B95" s="371" t="s">
        <v>144</v>
      </c>
      <c r="C95" s="372">
        <f>C8+C50+C93+C94</f>
        <v>116437729.65000001</v>
      </c>
      <c r="D95" s="373">
        <f>D8+D50+D93+D94</f>
        <v>114367742.91999999</v>
      </c>
      <c r="E95" s="370"/>
      <c r="F95" s="371" t="s">
        <v>145</v>
      </c>
      <c r="G95" s="372">
        <f>G8+G20</f>
        <v>116437729.65000001</v>
      </c>
      <c r="H95" s="373">
        <f>H8+H20</f>
        <v>114367742.91999999</v>
      </c>
      <c r="J95" s="374"/>
    </row>
    <row r="98" spans="1:8" x14ac:dyDescent="0.25">
      <c r="F98" s="143"/>
      <c r="H98" s="143"/>
    </row>
    <row r="99" spans="1:8" ht="36" customHeight="1" x14ac:dyDescent="0.25">
      <c r="A99" s="385" t="s">
        <v>399</v>
      </c>
      <c r="B99" s="386"/>
      <c r="C99" s="386"/>
      <c r="D99" s="386"/>
      <c r="E99" s="386"/>
      <c r="F99" s="386"/>
      <c r="G99" s="386"/>
      <c r="H99" s="386"/>
    </row>
  </sheetData>
  <mergeCells count="10">
    <mergeCell ref="A99:H99"/>
    <mergeCell ref="A2:B2"/>
    <mergeCell ref="B3:G3"/>
    <mergeCell ref="B4:E4"/>
    <mergeCell ref="F4:G4"/>
    <mergeCell ref="F5:H5"/>
    <mergeCell ref="B6:B7"/>
    <mergeCell ref="C6:D6"/>
    <mergeCell ref="F6:F7"/>
    <mergeCell ref="G6:H6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BD2B-8714-4855-9B4C-816432F498FE}">
  <sheetPr>
    <tabColor theme="0" tint="-0.249977111117893"/>
    <pageSetUpPr fitToPage="1"/>
  </sheetPr>
  <dimension ref="A2:D65"/>
  <sheetViews>
    <sheetView tabSelected="1" topLeftCell="A23" zoomScale="85" zoomScaleNormal="85" workbookViewId="0">
      <selection activeCell="C35" sqref="C35"/>
    </sheetView>
  </sheetViews>
  <sheetFormatPr defaultColWidth="8.88671875" defaultRowHeight="13.2" x14ac:dyDescent="0.25"/>
  <cols>
    <col min="1" max="1" width="7.5546875" style="179" customWidth="1"/>
    <col min="2" max="2" width="74.5546875" style="179" customWidth="1"/>
    <col min="3" max="4" width="16.5546875" style="179" customWidth="1"/>
    <col min="5" max="16384" width="8.88671875" style="179"/>
  </cols>
  <sheetData>
    <row r="2" spans="1:4" ht="24" customHeight="1" x14ac:dyDescent="0.25">
      <c r="A2" s="377" t="s">
        <v>327</v>
      </c>
      <c r="B2" s="376"/>
      <c r="C2" s="181"/>
    </row>
    <row r="3" spans="1:4" ht="17.399999999999999" x14ac:dyDescent="0.3">
      <c r="B3" s="378" t="s">
        <v>146</v>
      </c>
      <c r="C3" s="379"/>
    </row>
    <row r="4" spans="1:4" ht="15.6" x14ac:dyDescent="0.3">
      <c r="B4" s="183" t="s">
        <v>3</v>
      </c>
      <c r="C4" s="184" t="s">
        <v>1</v>
      </c>
      <c r="D4" s="184">
        <v>2025</v>
      </c>
    </row>
    <row r="5" spans="1:4" x14ac:dyDescent="0.25">
      <c r="B5" s="185" t="s">
        <v>147</v>
      </c>
      <c r="C5" s="380" t="s">
        <v>4</v>
      </c>
      <c r="D5" s="379"/>
    </row>
    <row r="6" spans="1:4" x14ac:dyDescent="0.25">
      <c r="A6" s="381" t="s">
        <v>5</v>
      </c>
      <c r="B6" s="381" t="s">
        <v>0</v>
      </c>
      <c r="C6" s="383" t="s">
        <v>6</v>
      </c>
      <c r="D6" s="384"/>
    </row>
    <row r="7" spans="1:4" x14ac:dyDescent="0.25">
      <c r="A7" s="382"/>
      <c r="B7" s="382"/>
      <c r="C7" s="186" t="s">
        <v>329</v>
      </c>
      <c r="D7" s="186" t="s">
        <v>330</v>
      </c>
    </row>
    <row r="8" spans="1:4" x14ac:dyDescent="0.25">
      <c r="A8" s="187" t="s">
        <v>17</v>
      </c>
      <c r="B8" s="188" t="s">
        <v>148</v>
      </c>
      <c r="C8" s="189">
        <f>SUM(C10:C13)</f>
        <v>49121566.579999998</v>
      </c>
      <c r="D8" s="189">
        <f>SUM(D10:D13)</f>
        <v>49515801.529999994</v>
      </c>
    </row>
    <row r="9" spans="1:4" x14ac:dyDescent="0.25">
      <c r="A9" s="190"/>
      <c r="B9" s="191" t="s">
        <v>149</v>
      </c>
      <c r="C9" s="192">
        <f>0</f>
        <v>0</v>
      </c>
      <c r="D9" s="192">
        <f>0</f>
        <v>0</v>
      </c>
    </row>
    <row r="10" spans="1:4" x14ac:dyDescent="0.25">
      <c r="A10" s="190" t="s">
        <v>20</v>
      </c>
      <c r="B10" s="191" t="s">
        <v>150</v>
      </c>
      <c r="C10" s="192">
        <v>46981895.68</v>
      </c>
      <c r="D10" s="192">
        <v>46673248.549999997</v>
      </c>
    </row>
    <row r="11" spans="1:4" ht="23.4" x14ac:dyDescent="0.25">
      <c r="A11" s="190" t="s">
        <v>24</v>
      </c>
      <c r="B11" s="193" t="s">
        <v>151</v>
      </c>
      <c r="C11" s="194">
        <v>2139670.9</v>
      </c>
      <c r="D11" s="194">
        <v>2842552.98</v>
      </c>
    </row>
    <row r="12" spans="1:4" x14ac:dyDescent="0.25">
      <c r="A12" s="190" t="s">
        <v>29</v>
      </c>
      <c r="B12" s="191" t="s">
        <v>152</v>
      </c>
      <c r="C12" s="192">
        <f>0</f>
        <v>0</v>
      </c>
      <c r="D12" s="192">
        <f>0</f>
        <v>0</v>
      </c>
    </row>
    <row r="13" spans="1:4" x14ac:dyDescent="0.25">
      <c r="A13" s="190" t="s">
        <v>34</v>
      </c>
      <c r="B13" s="191" t="s">
        <v>153</v>
      </c>
      <c r="C13" s="192">
        <f>0</f>
        <v>0</v>
      </c>
      <c r="D13" s="192">
        <f>0</f>
        <v>0</v>
      </c>
    </row>
    <row r="14" spans="1:4" x14ac:dyDescent="0.25">
      <c r="A14" s="190"/>
      <c r="B14" s="191"/>
      <c r="C14" s="192"/>
      <c r="D14" s="192"/>
    </row>
    <row r="15" spans="1:4" x14ac:dyDescent="0.25">
      <c r="A15" s="187" t="s">
        <v>55</v>
      </c>
      <c r="B15" s="188" t="s">
        <v>154</v>
      </c>
      <c r="C15" s="189">
        <f>SUM(C16:C19)+SUM(C21:C22)+SUM(C24:C25)</f>
        <v>46541258.970000006</v>
      </c>
      <c r="D15" s="189">
        <f>SUM(D16:D19)+SUM(D21:D22)+SUM(D24:D25)</f>
        <v>48885268.300000004</v>
      </c>
    </row>
    <row r="16" spans="1:4" x14ac:dyDescent="0.25">
      <c r="A16" s="190" t="s">
        <v>20</v>
      </c>
      <c r="B16" s="191" t="s">
        <v>155</v>
      </c>
      <c r="C16" s="192">
        <v>2468134.3199999998</v>
      </c>
      <c r="D16" s="192">
        <v>2400487.48</v>
      </c>
    </row>
    <row r="17" spans="1:4" x14ac:dyDescent="0.25">
      <c r="A17" s="190" t="s">
        <v>24</v>
      </c>
      <c r="B17" s="191" t="s">
        <v>156</v>
      </c>
      <c r="C17" s="192">
        <v>3542833.33</v>
      </c>
      <c r="D17" s="192">
        <v>3307595.35</v>
      </c>
    </row>
    <row r="18" spans="1:4" x14ac:dyDescent="0.25">
      <c r="A18" s="190" t="s">
        <v>29</v>
      </c>
      <c r="B18" s="191" t="s">
        <v>157</v>
      </c>
      <c r="C18" s="192">
        <v>12362909.27</v>
      </c>
      <c r="D18" s="192">
        <v>14923086.23</v>
      </c>
    </row>
    <row r="19" spans="1:4" x14ac:dyDescent="0.25">
      <c r="A19" s="190" t="s">
        <v>34</v>
      </c>
      <c r="B19" s="191" t="s">
        <v>158</v>
      </c>
      <c r="C19" s="192">
        <v>731865.01</v>
      </c>
      <c r="D19" s="192">
        <v>738553.43</v>
      </c>
    </row>
    <row r="20" spans="1:4" x14ac:dyDescent="0.25">
      <c r="A20" s="190"/>
      <c r="B20" s="191" t="s">
        <v>159</v>
      </c>
      <c r="C20" s="192">
        <f>0</f>
        <v>0</v>
      </c>
      <c r="D20" s="192">
        <f>0</f>
        <v>0</v>
      </c>
    </row>
    <row r="21" spans="1:4" x14ac:dyDescent="0.25">
      <c r="A21" s="190" t="s">
        <v>43</v>
      </c>
      <c r="B21" s="191" t="s">
        <v>160</v>
      </c>
      <c r="C21" s="192">
        <v>21689588.620000001</v>
      </c>
      <c r="D21" s="192">
        <v>21791733.370000001</v>
      </c>
    </row>
    <row r="22" spans="1:4" x14ac:dyDescent="0.25">
      <c r="A22" s="190" t="s">
        <v>47</v>
      </c>
      <c r="B22" s="191" t="s">
        <v>161</v>
      </c>
      <c r="C22" s="192">
        <v>4879753.75</v>
      </c>
      <c r="D22" s="192">
        <v>4582542.0999999996</v>
      </c>
    </row>
    <row r="23" spans="1:4" x14ac:dyDescent="0.25">
      <c r="A23" s="190"/>
      <c r="B23" s="191" t="s">
        <v>162</v>
      </c>
      <c r="C23" s="192">
        <f>0</f>
        <v>0</v>
      </c>
      <c r="D23" s="192">
        <v>2183140.3199999998</v>
      </c>
    </row>
    <row r="24" spans="1:4" x14ac:dyDescent="0.25">
      <c r="A24" s="190" t="s">
        <v>51</v>
      </c>
      <c r="B24" s="191" t="s">
        <v>163</v>
      </c>
      <c r="C24" s="192">
        <v>866174.67</v>
      </c>
      <c r="D24" s="192">
        <v>1141270.3400000001</v>
      </c>
    </row>
    <row r="25" spans="1:4" x14ac:dyDescent="0.25">
      <c r="A25" s="190" t="s">
        <v>164</v>
      </c>
      <c r="B25" s="191" t="s">
        <v>165</v>
      </c>
      <c r="C25" s="192">
        <f>0</f>
        <v>0</v>
      </c>
      <c r="D25" s="192">
        <f>0</f>
        <v>0</v>
      </c>
    </row>
    <row r="26" spans="1:4" x14ac:dyDescent="0.25">
      <c r="A26" s="196" t="s">
        <v>140</v>
      </c>
      <c r="B26" s="197" t="s">
        <v>166</v>
      </c>
      <c r="C26" s="198">
        <f>C8-C15</f>
        <v>2580307.609999992</v>
      </c>
      <c r="D26" s="198">
        <f>D8-D15</f>
        <v>630533.22999998927</v>
      </c>
    </row>
    <row r="27" spans="1:4" x14ac:dyDescent="0.25">
      <c r="A27" s="187" t="s">
        <v>142</v>
      </c>
      <c r="B27" s="188" t="s">
        <v>167</v>
      </c>
      <c r="C27" s="189">
        <f>SUM(C28:C31)</f>
        <v>729222.65</v>
      </c>
      <c r="D27" s="189">
        <f>SUM(D28:D31)</f>
        <v>1416171.2200000002</v>
      </c>
    </row>
    <row r="28" spans="1:4" x14ac:dyDescent="0.25">
      <c r="A28" s="190" t="s">
        <v>20</v>
      </c>
      <c r="B28" s="191" t="s">
        <v>168</v>
      </c>
      <c r="C28" s="192">
        <v>0</v>
      </c>
      <c r="D28" s="192">
        <v>0</v>
      </c>
    </row>
    <row r="29" spans="1:4" x14ac:dyDescent="0.25">
      <c r="A29" s="190" t="s">
        <v>24</v>
      </c>
      <c r="B29" s="191" t="s">
        <v>169</v>
      </c>
      <c r="C29" s="192">
        <v>471960.73</v>
      </c>
      <c r="D29" s="192">
        <v>532002.66</v>
      </c>
    </row>
    <row r="30" spans="1:4" x14ac:dyDescent="0.25">
      <c r="A30" s="190" t="s">
        <v>29</v>
      </c>
      <c r="B30" s="191" t="s">
        <v>170</v>
      </c>
      <c r="C30" s="192">
        <f>0</f>
        <v>0</v>
      </c>
      <c r="D30" s="192">
        <f>0</f>
        <v>0</v>
      </c>
    </row>
    <row r="31" spans="1:4" x14ac:dyDescent="0.25">
      <c r="A31" s="190" t="s">
        <v>34</v>
      </c>
      <c r="B31" s="191" t="s">
        <v>171</v>
      </c>
      <c r="C31" s="192">
        <v>257261.92</v>
      </c>
      <c r="D31" s="192">
        <v>884168.56</v>
      </c>
    </row>
    <row r="32" spans="1:4" x14ac:dyDescent="0.25">
      <c r="A32" s="187" t="s">
        <v>172</v>
      </c>
      <c r="B32" s="188" t="s">
        <v>173</v>
      </c>
      <c r="C32" s="189">
        <f>SUM(C33:C35)</f>
        <v>1152815.68</v>
      </c>
      <c r="D32" s="189">
        <f>SUM(D33:D35)</f>
        <v>590269.87</v>
      </c>
    </row>
    <row r="33" spans="1:4" x14ac:dyDescent="0.25">
      <c r="A33" s="190" t="s">
        <v>20</v>
      </c>
      <c r="B33" s="191" t="s">
        <v>174</v>
      </c>
      <c r="C33" s="192">
        <v>0</v>
      </c>
      <c r="D33" s="192">
        <v>17393.38</v>
      </c>
    </row>
    <row r="34" spans="1:4" x14ac:dyDescent="0.25">
      <c r="A34" s="190" t="s">
        <v>24</v>
      </c>
      <c r="B34" s="191" t="s">
        <v>170</v>
      </c>
      <c r="C34" s="192">
        <f>0</f>
        <v>0</v>
      </c>
      <c r="D34" s="192">
        <f>0</f>
        <v>0</v>
      </c>
    </row>
    <row r="35" spans="1:4" x14ac:dyDescent="0.25">
      <c r="A35" s="190" t="s">
        <v>29</v>
      </c>
      <c r="B35" s="191" t="s">
        <v>175</v>
      </c>
      <c r="C35" s="192">
        <v>1152815.68</v>
      </c>
      <c r="D35" s="192">
        <v>572876.49</v>
      </c>
    </row>
    <row r="36" spans="1:4" x14ac:dyDescent="0.25">
      <c r="A36" s="196" t="s">
        <v>176</v>
      </c>
      <c r="B36" s="197" t="s">
        <v>177</v>
      </c>
      <c r="C36" s="198">
        <f>C26+C27-C32</f>
        <v>2156714.5799999917</v>
      </c>
      <c r="D36" s="198">
        <f>D26+D27-D32</f>
        <v>1456434.5799999894</v>
      </c>
    </row>
    <row r="37" spans="1:4" x14ac:dyDescent="0.25">
      <c r="A37" s="187" t="s">
        <v>178</v>
      </c>
      <c r="B37" s="188" t="s">
        <v>179</v>
      </c>
      <c r="C37" s="189">
        <f>C38+C43+C45+C47+C48</f>
        <v>1531888.27</v>
      </c>
      <c r="D37" s="189">
        <f>D38+D43+D45+D47+D48</f>
        <v>1876008.23</v>
      </c>
    </row>
    <row r="38" spans="1:4" x14ac:dyDescent="0.25">
      <c r="A38" s="190" t="s">
        <v>20</v>
      </c>
      <c r="B38" s="191" t="s">
        <v>180</v>
      </c>
      <c r="C38" s="192">
        <f>0</f>
        <v>0</v>
      </c>
      <c r="D38" s="192">
        <f>0</f>
        <v>0</v>
      </c>
    </row>
    <row r="39" spans="1:4" x14ac:dyDescent="0.25">
      <c r="A39" s="190"/>
      <c r="B39" s="191" t="s">
        <v>181</v>
      </c>
      <c r="C39" s="192">
        <f>0</f>
        <v>0</v>
      </c>
      <c r="D39" s="192">
        <f>0</f>
        <v>0</v>
      </c>
    </row>
    <row r="40" spans="1:4" x14ac:dyDescent="0.25">
      <c r="A40" s="190"/>
      <c r="B40" s="191" t="s">
        <v>182</v>
      </c>
      <c r="C40" s="192">
        <f>0</f>
        <v>0</v>
      </c>
      <c r="D40" s="192">
        <f>0</f>
        <v>0</v>
      </c>
    </row>
    <row r="41" spans="1:4" x14ac:dyDescent="0.25">
      <c r="A41" s="190"/>
      <c r="B41" s="191" t="s">
        <v>183</v>
      </c>
      <c r="C41" s="192">
        <f>0</f>
        <v>0</v>
      </c>
      <c r="D41" s="192">
        <f>0</f>
        <v>0</v>
      </c>
    </row>
    <row r="42" spans="1:4" x14ac:dyDescent="0.25">
      <c r="A42" s="190"/>
      <c r="B42" s="191" t="s">
        <v>182</v>
      </c>
      <c r="C42" s="192">
        <f>0</f>
        <v>0</v>
      </c>
      <c r="D42" s="192">
        <f>0</f>
        <v>0</v>
      </c>
    </row>
    <row r="43" spans="1:4" x14ac:dyDescent="0.25">
      <c r="A43" s="190" t="s">
        <v>24</v>
      </c>
      <c r="B43" s="191" t="s">
        <v>184</v>
      </c>
      <c r="C43" s="192">
        <v>1531888.27</v>
      </c>
      <c r="D43" s="192">
        <v>1876008.23</v>
      </c>
    </row>
    <row r="44" spans="1:4" x14ac:dyDescent="0.25">
      <c r="A44" s="190"/>
      <c r="B44" s="191" t="s">
        <v>149</v>
      </c>
      <c r="C44" s="192">
        <f>0</f>
        <v>0</v>
      </c>
      <c r="D44" s="192">
        <f>0</f>
        <v>0</v>
      </c>
    </row>
    <row r="45" spans="1:4" x14ac:dyDescent="0.25">
      <c r="A45" s="190" t="s">
        <v>29</v>
      </c>
      <c r="B45" s="191" t="s">
        <v>185</v>
      </c>
      <c r="C45" s="192">
        <f>0</f>
        <v>0</v>
      </c>
      <c r="D45" s="192">
        <f>0</f>
        <v>0</v>
      </c>
    </row>
    <row r="46" spans="1:4" x14ac:dyDescent="0.25">
      <c r="A46" s="190"/>
      <c r="B46" s="191" t="s">
        <v>186</v>
      </c>
      <c r="C46" s="192">
        <f>0</f>
        <v>0</v>
      </c>
      <c r="D46" s="192">
        <f>0</f>
        <v>0</v>
      </c>
    </row>
    <row r="47" spans="1:4" x14ac:dyDescent="0.25">
      <c r="A47" s="190" t="s">
        <v>34</v>
      </c>
      <c r="B47" s="191" t="s">
        <v>187</v>
      </c>
      <c r="C47" s="192">
        <f>0</f>
        <v>0</v>
      </c>
      <c r="D47" s="192">
        <f>0</f>
        <v>0</v>
      </c>
    </row>
    <row r="48" spans="1:4" x14ac:dyDescent="0.25">
      <c r="A48" s="190" t="s">
        <v>43</v>
      </c>
      <c r="B48" s="191" t="s">
        <v>188</v>
      </c>
      <c r="C48" s="192">
        <v>0</v>
      </c>
      <c r="D48" s="192">
        <v>0</v>
      </c>
    </row>
    <row r="49" spans="1:4" x14ac:dyDescent="0.25">
      <c r="A49" s="187" t="s">
        <v>189</v>
      </c>
      <c r="B49" s="188" t="s">
        <v>190</v>
      </c>
      <c r="C49" s="189">
        <f>C50+C52+C54+C55</f>
        <v>70421.16</v>
      </c>
      <c r="D49" s="189">
        <f>D50+D52+D54+D55</f>
        <v>4964.38</v>
      </c>
    </row>
    <row r="50" spans="1:4" x14ac:dyDescent="0.25">
      <c r="A50" s="190" t="s">
        <v>20</v>
      </c>
      <c r="B50" s="191" t="s">
        <v>184</v>
      </c>
      <c r="C50" s="192">
        <v>133</v>
      </c>
      <c r="D50" s="192">
        <v>1700.38</v>
      </c>
    </row>
    <row r="51" spans="1:4" x14ac:dyDescent="0.25">
      <c r="A51" s="190"/>
      <c r="B51" s="191" t="s">
        <v>149</v>
      </c>
      <c r="C51" s="192">
        <f>0</f>
        <v>0</v>
      </c>
      <c r="D51" s="192">
        <f>0</f>
        <v>0</v>
      </c>
    </row>
    <row r="52" spans="1:4" x14ac:dyDescent="0.25">
      <c r="A52" s="190" t="s">
        <v>24</v>
      </c>
      <c r="B52" s="191" t="s">
        <v>191</v>
      </c>
      <c r="C52" s="192">
        <f>0</f>
        <v>0</v>
      </c>
      <c r="D52" s="192">
        <f>0</f>
        <v>0</v>
      </c>
    </row>
    <row r="53" spans="1:4" x14ac:dyDescent="0.25">
      <c r="A53" s="190"/>
      <c r="B53" s="191" t="s">
        <v>186</v>
      </c>
      <c r="C53" s="192">
        <f>0</f>
        <v>0</v>
      </c>
      <c r="D53" s="192">
        <f>0</f>
        <v>0</v>
      </c>
    </row>
    <row r="54" spans="1:4" x14ac:dyDescent="0.25">
      <c r="A54" s="190" t="s">
        <v>29</v>
      </c>
      <c r="B54" s="191" t="s">
        <v>187</v>
      </c>
      <c r="C54" s="192">
        <f>0</f>
        <v>0</v>
      </c>
      <c r="D54" s="192">
        <f>0</f>
        <v>0</v>
      </c>
    </row>
    <row r="55" spans="1:4" x14ac:dyDescent="0.25">
      <c r="A55" s="190" t="s">
        <v>34</v>
      </c>
      <c r="B55" s="191" t="s">
        <v>188</v>
      </c>
      <c r="C55" s="192">
        <v>70288.160000000003</v>
      </c>
      <c r="D55" s="192">
        <v>3264</v>
      </c>
    </row>
    <row r="56" spans="1:4" x14ac:dyDescent="0.25">
      <c r="A56" s="196" t="s">
        <v>20</v>
      </c>
      <c r="B56" s="197" t="s">
        <v>192</v>
      </c>
      <c r="C56" s="198">
        <f>C36+C37-C49</f>
        <v>3618181.6899999916</v>
      </c>
      <c r="D56" s="198">
        <f>D36+D37-D49</f>
        <v>3327478.4299999895</v>
      </c>
    </row>
    <row r="57" spans="1:4" x14ac:dyDescent="0.25">
      <c r="A57" s="187" t="s">
        <v>193</v>
      </c>
      <c r="B57" s="188" t="s">
        <v>194</v>
      </c>
      <c r="C57" s="189">
        <v>112464</v>
      </c>
      <c r="D57" s="189">
        <v>111587</v>
      </c>
    </row>
    <row r="58" spans="1:4" x14ac:dyDescent="0.25">
      <c r="A58" s="187" t="s">
        <v>195</v>
      </c>
      <c r="B58" s="188" t="s">
        <v>196</v>
      </c>
      <c r="C58" s="189">
        <f>0</f>
        <v>0</v>
      </c>
      <c r="D58" s="189">
        <f>0</f>
        <v>0</v>
      </c>
    </row>
    <row r="59" spans="1:4" x14ac:dyDescent="0.25">
      <c r="A59" s="196" t="s">
        <v>197</v>
      </c>
      <c r="B59" s="197" t="s">
        <v>198</v>
      </c>
      <c r="C59" s="198">
        <f>C56-C57-C58</f>
        <v>3505717.6899999916</v>
      </c>
      <c r="D59" s="198">
        <f>D56-D57-D58</f>
        <v>3215891.4299999895</v>
      </c>
    </row>
    <row r="61" spans="1:4" x14ac:dyDescent="0.25">
      <c r="B61" s="214"/>
      <c r="C61" s="195"/>
    </row>
    <row r="62" spans="1:4" x14ac:dyDescent="0.25">
      <c r="B62" s="214"/>
      <c r="C62" s="195"/>
    </row>
    <row r="63" spans="1:4" ht="36" customHeight="1" x14ac:dyDescent="0.25">
      <c r="A63" s="375" t="s">
        <v>399</v>
      </c>
      <c r="B63" s="376"/>
      <c r="C63" s="376"/>
      <c r="D63" s="376"/>
    </row>
    <row r="64" spans="1:4" x14ac:dyDescent="0.25">
      <c r="A64" s="199"/>
    </row>
    <row r="65" spans="3:3" x14ac:dyDescent="0.25">
      <c r="C65" s="195"/>
    </row>
  </sheetData>
  <mergeCells count="7">
    <mergeCell ref="A63:D63"/>
    <mergeCell ref="A2:B2"/>
    <mergeCell ref="B3:C3"/>
    <mergeCell ref="C5:D5"/>
    <mergeCell ref="A6:A7"/>
    <mergeCell ref="B6:B7"/>
    <mergeCell ref="C6:D6"/>
  </mergeCells>
  <pageMargins left="0.70866141732283472" right="0.70866141732283472" top="0.74803149606299213" bottom="0.74803149606299213" header="0.31496062992125984" footer="0.31496062992125984"/>
  <pageSetup paperSize="9" scale="23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934AF-3723-492F-A0A6-4549E16AD7C1}">
  <sheetPr>
    <pageSetUpPr fitToPage="1"/>
  </sheetPr>
  <dimension ref="A2:D72"/>
  <sheetViews>
    <sheetView topLeftCell="A7" workbookViewId="0">
      <selection activeCell="D30" sqref="D30"/>
    </sheetView>
  </sheetViews>
  <sheetFormatPr defaultColWidth="9.109375" defaultRowHeight="13.2" x14ac:dyDescent="0.25"/>
  <cols>
    <col min="1" max="1" width="7.5546875" style="179" customWidth="1"/>
    <col min="2" max="2" width="74.5546875" style="179" customWidth="1"/>
    <col min="3" max="4" width="16.5546875" style="179" customWidth="1"/>
    <col min="5" max="16384" width="9.109375" style="179"/>
  </cols>
  <sheetData>
    <row r="2" spans="1:4" ht="24" customHeight="1" x14ac:dyDescent="0.25">
      <c r="A2" s="377" t="s">
        <v>327</v>
      </c>
      <c r="B2" s="376"/>
    </row>
    <row r="3" spans="1:4" ht="17.399999999999999" x14ac:dyDescent="0.3">
      <c r="B3" s="378" t="s">
        <v>469</v>
      </c>
      <c r="C3" s="379"/>
    </row>
    <row r="4" spans="1:4" ht="15.6" x14ac:dyDescent="0.3">
      <c r="B4" s="183" t="s">
        <v>3</v>
      </c>
      <c r="C4" s="184" t="s">
        <v>1</v>
      </c>
      <c r="D4" s="184">
        <v>2025</v>
      </c>
    </row>
    <row r="5" spans="1:4" x14ac:dyDescent="0.25">
      <c r="B5" s="185" t="s">
        <v>470</v>
      </c>
      <c r="C5" s="380" t="s">
        <v>4</v>
      </c>
      <c r="D5" s="379"/>
    </row>
    <row r="6" spans="1:4" x14ac:dyDescent="0.25">
      <c r="A6" s="381" t="s">
        <v>5</v>
      </c>
      <c r="B6" s="381" t="s">
        <v>0</v>
      </c>
      <c r="C6" s="383" t="s">
        <v>6</v>
      </c>
      <c r="D6" s="384"/>
    </row>
    <row r="7" spans="1:4" x14ac:dyDescent="0.25">
      <c r="A7" s="382"/>
      <c r="B7" s="382"/>
      <c r="C7" s="186" t="s">
        <v>329</v>
      </c>
      <c r="D7" s="186" t="s">
        <v>330</v>
      </c>
    </row>
    <row r="8" spans="1:4" x14ac:dyDescent="0.25">
      <c r="A8" s="196" t="s">
        <v>422</v>
      </c>
      <c r="B8" s="197" t="s">
        <v>471</v>
      </c>
      <c r="C8" s="198">
        <f>C9+C10</f>
        <v>8270719.5599999987</v>
      </c>
      <c r="D8" s="198">
        <f>D9+D10</f>
        <v>-3480793.5400000005</v>
      </c>
    </row>
    <row r="9" spans="1:4" x14ac:dyDescent="0.25">
      <c r="A9" s="187" t="s">
        <v>331</v>
      </c>
      <c r="B9" s="188" t="s">
        <v>48</v>
      </c>
      <c r="C9" s="243">
        <v>3472756.6</v>
      </c>
      <c r="D9" s="189">
        <v>3215891.43</v>
      </c>
    </row>
    <row r="10" spans="1:4" x14ac:dyDescent="0.25">
      <c r="A10" s="187" t="s">
        <v>395</v>
      </c>
      <c r="B10" s="188" t="s">
        <v>472</v>
      </c>
      <c r="C10" s="189">
        <f>SUM(C11:C20)</f>
        <v>4797962.959999999</v>
      </c>
      <c r="D10" s="189">
        <f>SUM(D11:D20)</f>
        <v>-6696684.9700000007</v>
      </c>
    </row>
    <row r="11" spans="1:4" x14ac:dyDescent="0.25">
      <c r="A11" s="244" t="s">
        <v>282</v>
      </c>
      <c r="B11" s="191" t="s">
        <v>155</v>
      </c>
      <c r="C11" s="192">
        <v>2468134.3199999998</v>
      </c>
      <c r="D11" s="192">
        <v>2400487.48</v>
      </c>
    </row>
    <row r="12" spans="1:4" x14ac:dyDescent="0.25">
      <c r="A12" s="244" t="s">
        <v>7</v>
      </c>
      <c r="B12" s="191" t="s">
        <v>473</v>
      </c>
      <c r="C12" s="192">
        <f>0</f>
        <v>0</v>
      </c>
      <c r="D12" s="192">
        <v>0</v>
      </c>
    </row>
    <row r="13" spans="1:4" x14ac:dyDescent="0.25">
      <c r="A13" s="244" t="s">
        <v>8</v>
      </c>
      <c r="B13" s="191" t="s">
        <v>474</v>
      </c>
      <c r="C13" s="192">
        <v>-1531888.27</v>
      </c>
      <c r="D13" s="192">
        <v>-1876008.23</v>
      </c>
    </row>
    <row r="14" spans="1:4" x14ac:dyDescent="0.25">
      <c r="A14" s="244" t="s">
        <v>9</v>
      </c>
      <c r="B14" s="191" t="s">
        <v>475</v>
      </c>
      <c r="C14" s="192">
        <v>0</v>
      </c>
      <c r="D14" s="192">
        <v>17393.38</v>
      </c>
    </row>
    <row r="15" spans="1:4" x14ac:dyDescent="0.25">
      <c r="A15" s="244" t="s">
        <v>10</v>
      </c>
      <c r="B15" s="191" t="s">
        <v>476</v>
      </c>
      <c r="C15" s="192">
        <v>1027594.23</v>
      </c>
      <c r="D15" s="192">
        <v>-450141.17</v>
      </c>
    </row>
    <row r="16" spans="1:4" x14ac:dyDescent="0.25">
      <c r="A16" s="244" t="s">
        <v>11</v>
      </c>
      <c r="B16" s="191" t="s">
        <v>477</v>
      </c>
      <c r="C16" s="192">
        <v>-2358450.7400000002</v>
      </c>
      <c r="D16" s="192">
        <v>-2584320.86</v>
      </c>
    </row>
    <row r="17" spans="1:4" x14ac:dyDescent="0.25">
      <c r="A17" s="244" t="s">
        <v>200</v>
      </c>
      <c r="B17" s="191" t="s">
        <v>478</v>
      </c>
      <c r="C17" s="192">
        <v>7376432.7999999998</v>
      </c>
      <c r="D17" s="192">
        <v>-2758947.75</v>
      </c>
    </row>
    <row r="18" spans="1:4" x14ac:dyDescent="0.25">
      <c r="A18" s="244" t="s">
        <v>277</v>
      </c>
      <c r="B18" s="191" t="s">
        <v>479</v>
      </c>
      <c r="C18" s="192">
        <v>2391220.85</v>
      </c>
      <c r="D18" s="192">
        <v>311901.56</v>
      </c>
    </row>
    <row r="19" spans="1:4" x14ac:dyDescent="0.25">
      <c r="A19" s="244" t="s">
        <v>467</v>
      </c>
      <c r="B19" s="191" t="s">
        <v>480</v>
      </c>
      <c r="C19" s="192">
        <v>-2314410.09</v>
      </c>
      <c r="D19" s="192">
        <v>2999681.44</v>
      </c>
    </row>
    <row r="20" spans="1:4" x14ac:dyDescent="0.25">
      <c r="A20" s="244" t="s">
        <v>468</v>
      </c>
      <c r="B20" s="191" t="s">
        <v>481</v>
      </c>
      <c r="C20" s="245">
        <v>-2260670.14</v>
      </c>
      <c r="D20" s="192">
        <v>-4756730.82</v>
      </c>
    </row>
    <row r="21" spans="1:4" x14ac:dyDescent="0.25">
      <c r="A21" s="187" t="s">
        <v>397</v>
      </c>
      <c r="B21" s="188" t="s">
        <v>482</v>
      </c>
      <c r="C21" s="189">
        <f>C9+C10</f>
        <v>8270719.5599999987</v>
      </c>
      <c r="D21" s="189">
        <f>D9+D10</f>
        <v>-3480793.5400000005</v>
      </c>
    </row>
    <row r="22" spans="1:4" x14ac:dyDescent="0.25">
      <c r="A22" s="196" t="s">
        <v>424</v>
      </c>
      <c r="B22" s="197" t="s">
        <v>483</v>
      </c>
      <c r="C22" s="198">
        <f>C23+C35</f>
        <v>3428511.71</v>
      </c>
      <c r="D22" s="198">
        <f>D23+D35</f>
        <v>4812983.95</v>
      </c>
    </row>
    <row r="23" spans="1:4" x14ac:dyDescent="0.25">
      <c r="A23" s="187" t="s">
        <v>331</v>
      </c>
      <c r="B23" s="188" t="s">
        <v>484</v>
      </c>
      <c r="C23" s="189">
        <f>SUM(C24:C26)+C34</f>
        <v>1531888.27</v>
      </c>
      <c r="D23" s="189">
        <f>SUM(D24:D26)+D34</f>
        <v>1876008.23</v>
      </c>
    </row>
    <row r="24" spans="1:4" x14ac:dyDescent="0.25">
      <c r="A24" s="244" t="s">
        <v>282</v>
      </c>
      <c r="B24" s="191" t="s">
        <v>485</v>
      </c>
      <c r="C24" s="192">
        <v>0</v>
      </c>
      <c r="D24" s="192">
        <v>0</v>
      </c>
    </row>
    <row r="25" spans="1:4" x14ac:dyDescent="0.25">
      <c r="A25" s="244" t="s">
        <v>7</v>
      </c>
      <c r="B25" s="191" t="s">
        <v>486</v>
      </c>
      <c r="C25" s="192">
        <f>0</f>
        <v>0</v>
      </c>
      <c r="D25" s="192">
        <v>0</v>
      </c>
    </row>
    <row r="26" spans="1:4" x14ac:dyDescent="0.25">
      <c r="A26" s="244" t="s">
        <v>8</v>
      </c>
      <c r="B26" s="191" t="s">
        <v>487</v>
      </c>
      <c r="C26" s="192">
        <f>C27+C28</f>
        <v>1531888.27</v>
      </c>
      <c r="D26" s="192">
        <f>D27+D28</f>
        <v>1876008.23</v>
      </c>
    </row>
    <row r="27" spans="1:4" x14ac:dyDescent="0.25">
      <c r="A27" s="190"/>
      <c r="B27" s="191" t="s">
        <v>201</v>
      </c>
      <c r="C27" s="192">
        <f>0</f>
        <v>0</v>
      </c>
      <c r="D27" s="192">
        <v>0</v>
      </c>
    </row>
    <row r="28" spans="1:4" x14ac:dyDescent="0.25">
      <c r="A28" s="190"/>
      <c r="B28" s="191" t="s">
        <v>202</v>
      </c>
      <c r="C28" s="192">
        <f>SUM(C29:C33)</f>
        <v>1531888.27</v>
      </c>
      <c r="D28" s="192">
        <f>SUM(D29:D33)</f>
        <v>1876008.23</v>
      </c>
    </row>
    <row r="29" spans="1:4" x14ac:dyDescent="0.25">
      <c r="A29" s="190"/>
      <c r="B29" s="191" t="s">
        <v>488</v>
      </c>
      <c r="C29" s="192">
        <f>0</f>
        <v>0</v>
      </c>
      <c r="D29" s="192">
        <v>0</v>
      </c>
    </row>
    <row r="30" spans="1:4" x14ac:dyDescent="0.25">
      <c r="A30" s="190"/>
      <c r="B30" s="191" t="s">
        <v>489</v>
      </c>
      <c r="C30" s="192">
        <f>0</f>
        <v>0</v>
      </c>
      <c r="D30" s="192">
        <v>0</v>
      </c>
    </row>
    <row r="31" spans="1:4" x14ac:dyDescent="0.25">
      <c r="A31" s="190"/>
      <c r="B31" s="191" t="s">
        <v>490</v>
      </c>
      <c r="C31" s="192">
        <f>0</f>
        <v>0</v>
      </c>
      <c r="D31" s="192">
        <v>0</v>
      </c>
    </row>
    <row r="32" spans="1:4" x14ac:dyDescent="0.25">
      <c r="A32" s="190"/>
      <c r="B32" s="191" t="s">
        <v>491</v>
      </c>
      <c r="C32" s="192">
        <v>1531888.27</v>
      </c>
      <c r="D32" s="192">
        <v>1876008.23</v>
      </c>
    </row>
    <row r="33" spans="1:4" x14ac:dyDescent="0.25">
      <c r="A33" s="190"/>
      <c r="B33" s="191" t="s">
        <v>492</v>
      </c>
      <c r="C33" s="192">
        <f>0</f>
        <v>0</v>
      </c>
      <c r="D33" s="192">
        <v>0</v>
      </c>
    </row>
    <row r="34" spans="1:4" x14ac:dyDescent="0.25">
      <c r="A34" s="244" t="s">
        <v>9</v>
      </c>
      <c r="B34" s="191" t="s">
        <v>493</v>
      </c>
      <c r="C34" s="192">
        <f>0</f>
        <v>0</v>
      </c>
      <c r="D34" s="192">
        <v>0</v>
      </c>
    </row>
    <row r="35" spans="1:4" x14ac:dyDescent="0.25">
      <c r="A35" s="187" t="s">
        <v>395</v>
      </c>
      <c r="B35" s="188" t="s">
        <v>494</v>
      </c>
      <c r="C35" s="189">
        <f>SUM(C36:C38)+C43</f>
        <v>1896623.44</v>
      </c>
      <c r="D35" s="189">
        <f>SUM(D36:D38)+D43</f>
        <v>2936975.72</v>
      </c>
    </row>
    <row r="36" spans="1:4" x14ac:dyDescent="0.25">
      <c r="A36" s="244" t="s">
        <v>282</v>
      </c>
      <c r="B36" s="191" t="s">
        <v>495</v>
      </c>
      <c r="C36" s="192">
        <v>1896623.44</v>
      </c>
      <c r="D36" s="245">
        <v>2936975.72</v>
      </c>
    </row>
    <row r="37" spans="1:4" x14ac:dyDescent="0.25">
      <c r="A37" s="244" t="s">
        <v>7</v>
      </c>
      <c r="B37" s="191" t="s">
        <v>496</v>
      </c>
      <c r="C37" s="192">
        <f>0</f>
        <v>0</v>
      </c>
      <c r="D37" s="192">
        <f>0</f>
        <v>0</v>
      </c>
    </row>
    <row r="38" spans="1:4" x14ac:dyDescent="0.25">
      <c r="A38" s="244" t="s">
        <v>8</v>
      </c>
      <c r="B38" s="191" t="s">
        <v>497</v>
      </c>
      <c r="C38" s="192">
        <f>C39+C40</f>
        <v>0</v>
      </c>
      <c r="D38" s="192">
        <f>D39+D40</f>
        <v>0</v>
      </c>
    </row>
    <row r="39" spans="1:4" x14ac:dyDescent="0.25">
      <c r="A39" s="190"/>
      <c r="B39" s="191" t="s">
        <v>201</v>
      </c>
      <c r="C39" s="192">
        <f>0</f>
        <v>0</v>
      </c>
      <c r="D39" s="192">
        <f>0</f>
        <v>0</v>
      </c>
    </row>
    <row r="40" spans="1:4" x14ac:dyDescent="0.25">
      <c r="A40" s="190"/>
      <c r="B40" s="191" t="s">
        <v>202</v>
      </c>
      <c r="C40" s="192">
        <f>SUM(C41:C42)</f>
        <v>0</v>
      </c>
      <c r="D40" s="192">
        <f>SUM(D41:D42)</f>
        <v>0</v>
      </c>
    </row>
    <row r="41" spans="1:4" x14ac:dyDescent="0.25">
      <c r="A41" s="190"/>
      <c r="B41" s="191" t="s">
        <v>498</v>
      </c>
      <c r="C41" s="192">
        <f>0</f>
        <v>0</v>
      </c>
      <c r="D41" s="192">
        <f>0</f>
        <v>0</v>
      </c>
    </row>
    <row r="42" spans="1:4" x14ac:dyDescent="0.25">
      <c r="A42" s="190"/>
      <c r="B42" s="191" t="s">
        <v>499</v>
      </c>
      <c r="C42" s="192">
        <f>0</f>
        <v>0</v>
      </c>
      <c r="D42" s="192">
        <f>0</f>
        <v>0</v>
      </c>
    </row>
    <row r="43" spans="1:4" x14ac:dyDescent="0.25">
      <c r="A43" s="244" t="s">
        <v>9</v>
      </c>
      <c r="B43" s="191" t="s">
        <v>500</v>
      </c>
      <c r="C43" s="192">
        <v>0</v>
      </c>
      <c r="D43" s="192">
        <f>0</f>
        <v>0</v>
      </c>
    </row>
    <row r="44" spans="1:4" x14ac:dyDescent="0.25">
      <c r="A44" s="187" t="s">
        <v>397</v>
      </c>
      <c r="B44" s="188" t="s">
        <v>501</v>
      </c>
      <c r="C44" s="189">
        <f>C23-C35</f>
        <v>-364735.16999999993</v>
      </c>
      <c r="D44" s="189">
        <f>D23-D35</f>
        <v>-1060967.4900000002</v>
      </c>
    </row>
    <row r="45" spans="1:4" x14ac:dyDescent="0.25">
      <c r="A45" s="196" t="s">
        <v>431</v>
      </c>
      <c r="B45" s="197" t="s">
        <v>502</v>
      </c>
      <c r="C45" s="198">
        <f>C46+C51</f>
        <v>0</v>
      </c>
      <c r="D45" s="198">
        <f>D46+D51</f>
        <v>13524.57</v>
      </c>
    </row>
    <row r="46" spans="1:4" x14ac:dyDescent="0.25">
      <c r="A46" s="187" t="s">
        <v>331</v>
      </c>
      <c r="B46" s="188" t="s">
        <v>484</v>
      </c>
      <c r="C46" s="189">
        <f>SUM(C47:C50)</f>
        <v>0</v>
      </c>
      <c r="D46" s="189">
        <f>SUM(D47:D50)</f>
        <v>0</v>
      </c>
    </row>
    <row r="47" spans="1:4" ht="24" customHeight="1" x14ac:dyDescent="0.25">
      <c r="A47" s="244" t="s">
        <v>282</v>
      </c>
      <c r="B47" s="193" t="s">
        <v>503</v>
      </c>
      <c r="C47" s="194">
        <f>0</f>
        <v>0</v>
      </c>
      <c r="D47" s="194">
        <f>0</f>
        <v>0</v>
      </c>
    </row>
    <row r="48" spans="1:4" x14ac:dyDescent="0.25">
      <c r="A48" s="244" t="s">
        <v>7</v>
      </c>
      <c r="B48" s="191" t="s">
        <v>504</v>
      </c>
      <c r="C48" s="192">
        <f>0</f>
        <v>0</v>
      </c>
      <c r="D48" s="192">
        <f>0</f>
        <v>0</v>
      </c>
    </row>
    <row r="49" spans="1:4" x14ac:dyDescent="0.25">
      <c r="A49" s="244" t="s">
        <v>8</v>
      </c>
      <c r="B49" s="191" t="s">
        <v>505</v>
      </c>
      <c r="C49" s="192">
        <f>0</f>
        <v>0</v>
      </c>
      <c r="D49" s="192">
        <f>0</f>
        <v>0</v>
      </c>
    </row>
    <row r="50" spans="1:4" x14ac:dyDescent="0.25">
      <c r="A50" s="244" t="s">
        <v>9</v>
      </c>
      <c r="B50" s="191" t="s">
        <v>506</v>
      </c>
      <c r="C50" s="192">
        <f>0</f>
        <v>0</v>
      </c>
      <c r="D50" s="192">
        <f>0</f>
        <v>0</v>
      </c>
    </row>
    <row r="51" spans="1:4" x14ac:dyDescent="0.25">
      <c r="A51" s="187" t="s">
        <v>395</v>
      </c>
      <c r="B51" s="188" t="s">
        <v>494</v>
      </c>
      <c r="C51" s="189">
        <f>SUM(C52:C60)</f>
        <v>0</v>
      </c>
      <c r="D51" s="189">
        <f>SUM(D52:D60)</f>
        <v>13524.57</v>
      </c>
    </row>
    <row r="52" spans="1:4" x14ac:dyDescent="0.25">
      <c r="A52" s="244" t="s">
        <v>282</v>
      </c>
      <c r="B52" s="191" t="s">
        <v>507</v>
      </c>
      <c r="C52" s="192">
        <f>0</f>
        <v>0</v>
      </c>
      <c r="D52" s="192">
        <f>0</f>
        <v>0</v>
      </c>
    </row>
    <row r="53" spans="1:4" x14ac:dyDescent="0.25">
      <c r="A53" s="244" t="s">
        <v>7</v>
      </c>
      <c r="B53" s="191" t="s">
        <v>508</v>
      </c>
      <c r="C53" s="192">
        <f>0</f>
        <v>0</v>
      </c>
      <c r="D53" s="192">
        <f>0</f>
        <v>0</v>
      </c>
    </row>
    <row r="54" spans="1:4" x14ac:dyDescent="0.25">
      <c r="A54" s="244" t="s">
        <v>8</v>
      </c>
      <c r="B54" s="191" t="s">
        <v>509</v>
      </c>
      <c r="C54" s="192">
        <v>0</v>
      </c>
      <c r="D54" s="192">
        <v>0</v>
      </c>
    </row>
    <row r="55" spans="1:4" x14ac:dyDescent="0.25">
      <c r="A55" s="244" t="s">
        <v>9</v>
      </c>
      <c r="B55" s="191" t="s">
        <v>510</v>
      </c>
      <c r="C55" s="192">
        <f>0</f>
        <v>0</v>
      </c>
      <c r="D55" s="192">
        <f>0</f>
        <v>0</v>
      </c>
    </row>
    <row r="56" spans="1:4" x14ac:dyDescent="0.25">
      <c r="A56" s="244" t="s">
        <v>10</v>
      </c>
      <c r="B56" s="191" t="s">
        <v>511</v>
      </c>
      <c r="C56" s="192">
        <f>0</f>
        <v>0</v>
      </c>
      <c r="D56" s="192">
        <f>0</f>
        <v>0</v>
      </c>
    </row>
    <row r="57" spans="1:4" x14ac:dyDescent="0.25">
      <c r="A57" s="244" t="s">
        <v>11</v>
      </c>
      <c r="B57" s="191" t="s">
        <v>512</v>
      </c>
      <c r="C57" s="192">
        <f>0</f>
        <v>0</v>
      </c>
      <c r="D57" s="192">
        <f>0</f>
        <v>0</v>
      </c>
    </row>
    <row r="58" spans="1:4" x14ac:dyDescent="0.25">
      <c r="A58" s="244" t="s">
        <v>200</v>
      </c>
      <c r="B58" s="191" t="s">
        <v>513</v>
      </c>
      <c r="C58" s="192">
        <f>0</f>
        <v>0</v>
      </c>
      <c r="D58" s="192">
        <f>0</f>
        <v>0</v>
      </c>
    </row>
    <row r="59" spans="1:4" x14ac:dyDescent="0.25">
      <c r="A59" s="244" t="s">
        <v>277</v>
      </c>
      <c r="B59" s="191" t="s">
        <v>514</v>
      </c>
      <c r="C59" s="192">
        <f>0</f>
        <v>0</v>
      </c>
      <c r="D59" s="192">
        <f>0</f>
        <v>0</v>
      </c>
    </row>
    <row r="60" spans="1:4" x14ac:dyDescent="0.25">
      <c r="A60" s="244" t="s">
        <v>467</v>
      </c>
      <c r="B60" s="191" t="s">
        <v>515</v>
      </c>
      <c r="C60" s="245">
        <v>0</v>
      </c>
      <c r="D60" s="192">
        <v>13524.57</v>
      </c>
    </row>
    <row r="61" spans="1:4" x14ac:dyDescent="0.25">
      <c r="A61" s="187" t="s">
        <v>397</v>
      </c>
      <c r="B61" s="188" t="s">
        <v>516</v>
      </c>
      <c r="C61" s="189">
        <f>C46-C51</f>
        <v>0</v>
      </c>
      <c r="D61" s="189">
        <f>D46-D51</f>
        <v>-13524.57</v>
      </c>
    </row>
    <row r="62" spans="1:4" x14ac:dyDescent="0.25">
      <c r="A62" s="196" t="s">
        <v>434</v>
      </c>
      <c r="B62" s="197" t="s">
        <v>517</v>
      </c>
      <c r="C62" s="198">
        <f>C21+C44+C61</f>
        <v>7905984.3899999987</v>
      </c>
      <c r="D62" s="198">
        <f>D21+D44+D61</f>
        <v>-4555285.6000000015</v>
      </c>
    </row>
    <row r="63" spans="1:4" x14ac:dyDescent="0.25">
      <c r="A63" s="196" t="s">
        <v>436</v>
      </c>
      <c r="B63" s="197" t="s">
        <v>518</v>
      </c>
      <c r="C63" s="198">
        <f>C66-C65</f>
        <v>7905984.3900000006</v>
      </c>
      <c r="D63" s="198">
        <f>D66-D65</f>
        <v>-4555285.6000000015</v>
      </c>
    </row>
    <row r="64" spans="1:4" x14ac:dyDescent="0.25">
      <c r="A64" s="190"/>
      <c r="B64" s="191" t="s">
        <v>519</v>
      </c>
      <c r="C64" s="192">
        <f>0</f>
        <v>0</v>
      </c>
      <c r="D64" s="192">
        <f>0</f>
        <v>0</v>
      </c>
    </row>
    <row r="65" spans="1:4" x14ac:dyDescent="0.25">
      <c r="A65" s="196" t="s">
        <v>456</v>
      </c>
      <c r="B65" s="197" t="s">
        <v>520</v>
      </c>
      <c r="C65" s="198">
        <f>D66</f>
        <v>45792165.57</v>
      </c>
      <c r="D65" s="198">
        <v>50347451.170000002</v>
      </c>
    </row>
    <row r="66" spans="1:4" x14ac:dyDescent="0.25">
      <c r="A66" s="196" t="s">
        <v>459</v>
      </c>
      <c r="B66" s="197" t="s">
        <v>521</v>
      </c>
      <c r="C66" s="198">
        <v>53698149.960000001</v>
      </c>
      <c r="D66" s="198">
        <v>45792165.57</v>
      </c>
    </row>
    <row r="67" spans="1:4" x14ac:dyDescent="0.25">
      <c r="A67" s="190"/>
      <c r="B67" s="191" t="s">
        <v>522</v>
      </c>
      <c r="C67" s="192">
        <f>0</f>
        <v>0</v>
      </c>
      <c r="D67" s="192">
        <f>0</f>
        <v>0</v>
      </c>
    </row>
    <row r="71" spans="1:4" ht="36" customHeight="1" x14ac:dyDescent="0.25">
      <c r="A71" s="375" t="s">
        <v>399</v>
      </c>
      <c r="B71" s="376"/>
      <c r="C71" s="376"/>
      <c r="D71" s="376"/>
    </row>
    <row r="72" spans="1:4" x14ac:dyDescent="0.25">
      <c r="A72" s="199" t="s">
        <v>400</v>
      </c>
    </row>
  </sheetData>
  <mergeCells count="7">
    <mergeCell ref="A71:D71"/>
    <mergeCell ref="A2:B2"/>
    <mergeCell ref="B3:C3"/>
    <mergeCell ref="C5:D5"/>
    <mergeCell ref="A6:A7"/>
    <mergeCell ref="B6:B7"/>
    <mergeCell ref="C6:D6"/>
  </mergeCells>
  <pageMargins left="0.70866141732283472" right="0.70866141732283472" top="0.74803149606299213" bottom="0.74803149606299213" header="0.31496062992125984" footer="0.31496062992125984"/>
  <pageSetup paperSize="9" scale="55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EDEAC-91BD-40C1-9997-88D8DE020E78}">
  <sheetPr>
    <pageSetUpPr fitToPage="1"/>
  </sheetPr>
  <dimension ref="A1:J105"/>
  <sheetViews>
    <sheetView zoomScale="80" zoomScaleNormal="80" workbookViewId="0">
      <selection activeCell="F28" sqref="F28"/>
    </sheetView>
  </sheetViews>
  <sheetFormatPr defaultColWidth="9.109375" defaultRowHeight="13.2" x14ac:dyDescent="0.25"/>
  <cols>
    <col min="1" max="1" width="7.5546875" style="179" customWidth="1"/>
    <col min="2" max="2" width="74.5546875" style="179" customWidth="1"/>
    <col min="3" max="4" width="16.5546875" style="179" customWidth="1"/>
    <col min="5" max="5" width="9.109375" style="283"/>
    <col min="6" max="6" width="12.44140625" style="283" bestFit="1" customWidth="1"/>
    <col min="7" max="10" width="9.109375" style="283"/>
    <col min="11" max="16384" width="9.109375" style="179"/>
  </cols>
  <sheetData>
    <row r="1" spans="1:6" x14ac:dyDescent="0.25">
      <c r="A1"/>
      <c r="B1"/>
      <c r="C1"/>
      <c r="D1"/>
      <c r="E1" s="286"/>
      <c r="F1" s="286"/>
    </row>
    <row r="2" spans="1:6" ht="24" customHeight="1" x14ac:dyDescent="0.25">
      <c r="A2" s="413" t="s">
        <v>327</v>
      </c>
      <c r="B2" s="412"/>
      <c r="C2"/>
      <c r="D2"/>
      <c r="E2" s="286"/>
      <c r="F2" s="286"/>
    </row>
    <row r="3" spans="1:6" ht="39.9" customHeight="1" x14ac:dyDescent="0.3">
      <c r="A3"/>
      <c r="B3" s="414" t="s">
        <v>328</v>
      </c>
      <c r="C3" s="415"/>
      <c r="D3"/>
      <c r="E3" s="286"/>
      <c r="F3" s="286"/>
    </row>
    <row r="4" spans="1:6" ht="15.6" x14ac:dyDescent="0.3">
      <c r="A4"/>
      <c r="B4" s="3" t="s">
        <v>3</v>
      </c>
      <c r="C4" s="4" t="s">
        <v>1</v>
      </c>
      <c r="D4" s="4">
        <v>2025</v>
      </c>
      <c r="E4" s="286">
        <v>2021</v>
      </c>
      <c r="F4" s="286"/>
    </row>
    <row r="5" spans="1:6" x14ac:dyDescent="0.25">
      <c r="A5"/>
      <c r="B5"/>
      <c r="C5" s="416"/>
      <c r="D5" s="398"/>
      <c r="E5" s="286"/>
      <c r="F5" s="286"/>
    </row>
    <row r="6" spans="1:6" x14ac:dyDescent="0.25">
      <c r="A6" s="417" t="s">
        <v>5</v>
      </c>
      <c r="B6" s="417" t="s">
        <v>0</v>
      </c>
      <c r="C6" s="419" t="s">
        <v>6</v>
      </c>
      <c r="D6" s="420"/>
      <c r="E6" s="286"/>
      <c r="F6" s="286"/>
    </row>
    <row r="7" spans="1:6" x14ac:dyDescent="0.25">
      <c r="A7" s="418"/>
      <c r="B7" s="418"/>
      <c r="C7" s="5" t="s">
        <v>329</v>
      </c>
      <c r="D7" s="5" t="s">
        <v>330</v>
      </c>
      <c r="E7" s="286"/>
      <c r="F7" s="286"/>
    </row>
    <row r="8" spans="1:6" x14ac:dyDescent="0.25">
      <c r="A8" s="8" t="s">
        <v>331</v>
      </c>
      <c r="B8" s="9" t="s">
        <v>332</v>
      </c>
      <c r="C8" s="38">
        <v>83562117.510000005</v>
      </c>
      <c r="D8" s="38">
        <v>83562117.510000005</v>
      </c>
      <c r="E8" s="286"/>
      <c r="F8" s="286"/>
    </row>
    <row r="9" spans="1:6" x14ac:dyDescent="0.25">
      <c r="A9" s="6"/>
      <c r="B9" s="7" t="s">
        <v>333</v>
      </c>
      <c r="C9" s="39">
        <f>0</f>
        <v>0</v>
      </c>
      <c r="D9" s="39">
        <f>0</f>
        <v>0</v>
      </c>
      <c r="E9" s="286"/>
      <c r="F9" s="286"/>
    </row>
    <row r="10" spans="1:6" x14ac:dyDescent="0.25">
      <c r="A10" s="6"/>
      <c r="B10" s="7" t="s">
        <v>334</v>
      </c>
      <c r="C10" s="39">
        <f>0</f>
        <v>0</v>
      </c>
      <c r="D10" s="39">
        <f>0</f>
        <v>0</v>
      </c>
      <c r="E10" s="286"/>
      <c r="F10" s="286"/>
    </row>
    <row r="11" spans="1:6" x14ac:dyDescent="0.25">
      <c r="A11" s="8" t="s">
        <v>335</v>
      </c>
      <c r="B11" s="9" t="s">
        <v>336</v>
      </c>
      <c r="C11" s="38">
        <f>C8+C9+C10</f>
        <v>83562117.510000005</v>
      </c>
      <c r="D11" s="38">
        <f>D8+D9+D10</f>
        <v>83562117.510000005</v>
      </c>
      <c r="E11" s="286"/>
      <c r="F11" s="286"/>
    </row>
    <row r="12" spans="1:6" x14ac:dyDescent="0.25">
      <c r="A12" s="135" t="s">
        <v>282</v>
      </c>
      <c r="B12" s="10" t="s">
        <v>337</v>
      </c>
      <c r="C12" s="40">
        <v>76147279.25</v>
      </c>
      <c r="D12" s="40" t="e">
        <v>#VALUE!</v>
      </c>
      <c r="E12" s="286"/>
      <c r="F12" s="286" t="s">
        <v>313</v>
      </c>
    </row>
    <row r="13" spans="1:6" x14ac:dyDescent="0.25">
      <c r="A13" s="136" t="s">
        <v>338</v>
      </c>
      <c r="B13" s="7" t="s">
        <v>339</v>
      </c>
      <c r="C13" s="39" t="e">
        <f>C14-C19</f>
        <v>#VALUE!</v>
      </c>
      <c r="D13" s="39" t="e">
        <f>D14-D19</f>
        <v>#VALUE!</v>
      </c>
      <c r="E13" s="286"/>
      <c r="F13" s="286"/>
    </row>
    <row r="14" spans="1:6" x14ac:dyDescent="0.25">
      <c r="A14" s="6"/>
      <c r="B14" s="7" t="s">
        <v>340</v>
      </c>
      <c r="C14" s="39" t="e">
        <f>SUM(C15:C18)</f>
        <v>#VALUE!</v>
      </c>
      <c r="D14" s="39" t="e">
        <f>SUM(D15:D18)</f>
        <v>#VALUE!</v>
      </c>
      <c r="E14" s="286"/>
      <c r="F14" s="286"/>
    </row>
    <row r="15" spans="1:6" x14ac:dyDescent="0.25">
      <c r="A15" s="6"/>
      <c r="B15" s="7" t="s">
        <v>341</v>
      </c>
      <c r="C15" s="39">
        <f>0</f>
        <v>0</v>
      </c>
      <c r="D15" s="39">
        <f>0</f>
        <v>0</v>
      </c>
      <c r="E15" s="286"/>
      <c r="F15" s="286"/>
    </row>
    <row r="16" spans="1:6" x14ac:dyDescent="0.25">
      <c r="A16" s="6"/>
      <c r="B16" s="7" t="s">
        <v>342</v>
      </c>
      <c r="C16" s="39" t="e">
        <v>#VALUE!</v>
      </c>
      <c r="D16" s="39" t="e">
        <v>#VALUE!</v>
      </c>
      <c r="E16" s="286"/>
      <c r="F16" s="286"/>
    </row>
    <row r="17" spans="1:6" x14ac:dyDescent="0.25">
      <c r="A17" s="6"/>
      <c r="B17" s="7" t="s">
        <v>343</v>
      </c>
      <c r="C17" s="39">
        <f>0</f>
        <v>0</v>
      </c>
      <c r="D17" s="39">
        <f>0</f>
        <v>0</v>
      </c>
      <c r="E17" s="286"/>
      <c r="F17" s="286"/>
    </row>
    <row r="18" spans="1:6" x14ac:dyDescent="0.25">
      <c r="A18" s="6"/>
      <c r="B18" s="7" t="s">
        <v>343</v>
      </c>
      <c r="C18" s="39">
        <f>0</f>
        <v>0</v>
      </c>
      <c r="D18" s="39">
        <f>0</f>
        <v>0</v>
      </c>
      <c r="E18" s="286"/>
      <c r="F18" s="286"/>
    </row>
    <row r="19" spans="1:6" x14ac:dyDescent="0.25">
      <c r="A19" s="6"/>
      <c r="B19" s="7" t="s">
        <v>344</v>
      </c>
      <c r="C19" s="39">
        <f>SUM(C20:C23)</f>
        <v>0</v>
      </c>
      <c r="D19" s="39">
        <f>SUM(D20:D23)</f>
        <v>0</v>
      </c>
      <c r="E19" s="286"/>
      <c r="F19" s="286"/>
    </row>
    <row r="20" spans="1:6" x14ac:dyDescent="0.25">
      <c r="A20" s="6"/>
      <c r="B20" s="7" t="s">
        <v>345</v>
      </c>
      <c r="C20" s="39">
        <f>0</f>
        <v>0</v>
      </c>
      <c r="D20" s="39">
        <f>0</f>
        <v>0</v>
      </c>
      <c r="E20" s="286"/>
      <c r="F20" s="286"/>
    </row>
    <row r="21" spans="1:6" x14ac:dyDescent="0.25">
      <c r="A21" s="6"/>
      <c r="B21" s="7" t="s">
        <v>343</v>
      </c>
      <c r="C21" s="39">
        <f>0</f>
        <v>0</v>
      </c>
      <c r="D21" s="39">
        <f>0</f>
        <v>0</v>
      </c>
      <c r="E21" s="286"/>
      <c r="F21" s="286"/>
    </row>
    <row r="22" spans="1:6" x14ac:dyDescent="0.25">
      <c r="A22" s="6"/>
      <c r="B22" s="7" t="s">
        <v>343</v>
      </c>
      <c r="C22" s="39">
        <f>0</f>
        <v>0</v>
      </c>
      <c r="D22" s="39">
        <f>0</f>
        <v>0</v>
      </c>
      <c r="E22" s="286"/>
      <c r="F22" s="286"/>
    </row>
    <row r="23" spans="1:6" x14ac:dyDescent="0.25">
      <c r="A23" s="6"/>
      <c r="B23" s="7" t="s">
        <v>343</v>
      </c>
      <c r="C23" s="39">
        <f>0</f>
        <v>0</v>
      </c>
      <c r="D23" s="39">
        <f>0</f>
        <v>0</v>
      </c>
      <c r="E23" s="286"/>
      <c r="F23" s="286"/>
    </row>
    <row r="24" spans="1:6" x14ac:dyDescent="0.25">
      <c r="A24" s="136" t="s">
        <v>346</v>
      </c>
      <c r="B24" s="7" t="s">
        <v>347</v>
      </c>
      <c r="C24" s="39" t="e">
        <f>C12+C13</f>
        <v>#VALUE!</v>
      </c>
      <c r="D24" s="39" t="e">
        <f>D12+D13</f>
        <v>#VALUE!</v>
      </c>
      <c r="E24" s="286"/>
      <c r="F24" s="286"/>
    </row>
    <row r="25" spans="1:6" x14ac:dyDescent="0.25">
      <c r="A25" s="135" t="s">
        <v>7</v>
      </c>
      <c r="B25" s="10" t="s">
        <v>348</v>
      </c>
      <c r="C25" s="40">
        <f>0</f>
        <v>0</v>
      </c>
      <c r="D25" s="40">
        <f>0</f>
        <v>0</v>
      </c>
      <c r="E25" s="286"/>
      <c r="F25" s="286"/>
    </row>
    <row r="26" spans="1:6" x14ac:dyDescent="0.25">
      <c r="A26" s="136" t="s">
        <v>349</v>
      </c>
      <c r="B26" s="7" t="s">
        <v>350</v>
      </c>
      <c r="C26" s="39">
        <f>C27-C34</f>
        <v>0</v>
      </c>
      <c r="D26" s="39">
        <f>D27-D34</f>
        <v>0</v>
      </c>
      <c r="E26" s="286"/>
      <c r="F26" s="286"/>
    </row>
    <row r="27" spans="1:6" x14ac:dyDescent="0.25">
      <c r="A27" s="6"/>
      <c r="B27" s="7" t="s">
        <v>340</v>
      </c>
      <c r="C27" s="39">
        <f>SUM(C28:C33)</f>
        <v>0</v>
      </c>
      <c r="D27" s="39">
        <f>SUM(D28:D33)</f>
        <v>0</v>
      </c>
      <c r="E27" s="286"/>
      <c r="F27" s="286"/>
    </row>
    <row r="28" spans="1:6" x14ac:dyDescent="0.25">
      <c r="A28" s="6"/>
      <c r="B28" s="7" t="s">
        <v>351</v>
      </c>
      <c r="C28" s="39">
        <f>0</f>
        <v>0</v>
      </c>
      <c r="D28" s="39">
        <f>0</f>
        <v>0</v>
      </c>
      <c r="E28" s="286"/>
      <c r="F28" s="286"/>
    </row>
    <row r="29" spans="1:6" x14ac:dyDescent="0.25">
      <c r="A29" s="6"/>
      <c r="B29" s="7" t="s">
        <v>352</v>
      </c>
      <c r="C29" s="39">
        <f>0</f>
        <v>0</v>
      </c>
      <c r="D29" s="39">
        <f>0</f>
        <v>0</v>
      </c>
      <c r="E29" s="286"/>
      <c r="F29" s="286"/>
    </row>
    <row r="30" spans="1:6" x14ac:dyDescent="0.25">
      <c r="A30" s="6"/>
      <c r="B30" s="7" t="s">
        <v>353</v>
      </c>
      <c r="C30" s="39">
        <f>0</f>
        <v>0</v>
      </c>
      <c r="D30" s="39">
        <f>0</f>
        <v>0</v>
      </c>
      <c r="E30" s="286"/>
      <c r="F30" s="286"/>
    </row>
    <row r="31" spans="1:6" x14ac:dyDescent="0.25">
      <c r="A31" s="6"/>
      <c r="B31" s="7" t="s">
        <v>343</v>
      </c>
      <c r="C31" s="39">
        <f>0</f>
        <v>0</v>
      </c>
      <c r="D31" s="39">
        <f>0</f>
        <v>0</v>
      </c>
      <c r="E31" s="286"/>
      <c r="F31" s="286"/>
    </row>
    <row r="32" spans="1:6" x14ac:dyDescent="0.25">
      <c r="A32" s="6"/>
      <c r="B32" s="7" t="s">
        <v>343</v>
      </c>
      <c r="C32" s="39">
        <f>0</f>
        <v>0</v>
      </c>
      <c r="D32" s="39">
        <f>0</f>
        <v>0</v>
      </c>
      <c r="E32" s="286"/>
      <c r="F32" s="286"/>
    </row>
    <row r="33" spans="1:10" x14ac:dyDescent="0.25">
      <c r="A33" s="6"/>
      <c r="B33" s="7" t="s">
        <v>343</v>
      </c>
      <c r="C33" s="39">
        <f>0</f>
        <v>0</v>
      </c>
      <c r="D33" s="39">
        <f>0</f>
        <v>0</v>
      </c>
      <c r="E33" s="286"/>
      <c r="F33" s="286"/>
    </row>
    <row r="34" spans="1:10" x14ac:dyDescent="0.25">
      <c r="A34" s="6"/>
      <c r="B34" s="7" t="s">
        <v>344</v>
      </c>
      <c r="C34" s="39">
        <f>SUM(C35:C38)</f>
        <v>0</v>
      </c>
      <c r="D34" s="39">
        <f>SUM(D35:D38)</f>
        <v>0</v>
      </c>
      <c r="E34" s="286"/>
      <c r="F34" s="286"/>
    </row>
    <row r="35" spans="1:10" x14ac:dyDescent="0.25">
      <c r="A35" s="6"/>
      <c r="B35" s="7" t="s">
        <v>354</v>
      </c>
      <c r="C35" s="39">
        <f>0</f>
        <v>0</v>
      </c>
      <c r="D35" s="39">
        <f>0</f>
        <v>0</v>
      </c>
      <c r="E35" s="286"/>
      <c r="F35" s="286"/>
    </row>
    <row r="36" spans="1:10" x14ac:dyDescent="0.25">
      <c r="A36" s="6"/>
      <c r="B36" s="7" t="s">
        <v>343</v>
      </c>
      <c r="C36" s="39">
        <f>0</f>
        <v>0</v>
      </c>
      <c r="D36" s="39">
        <f>0</f>
        <v>0</v>
      </c>
      <c r="E36" s="286"/>
      <c r="F36" s="286"/>
    </row>
    <row r="37" spans="1:10" x14ac:dyDescent="0.25">
      <c r="A37" s="6"/>
      <c r="B37" s="7" t="s">
        <v>343</v>
      </c>
      <c r="C37" s="39">
        <f>0</f>
        <v>0</v>
      </c>
      <c r="D37" s="39">
        <f>0</f>
        <v>0</v>
      </c>
      <c r="E37" s="286"/>
      <c r="F37" s="286"/>
    </row>
    <row r="38" spans="1:10" x14ac:dyDescent="0.25">
      <c r="A38" s="6"/>
      <c r="B38" s="7" t="s">
        <v>343</v>
      </c>
      <c r="C38" s="39">
        <f>0</f>
        <v>0</v>
      </c>
      <c r="D38" s="39">
        <f>0</f>
        <v>0</v>
      </c>
      <c r="E38" s="286"/>
      <c r="F38" s="286"/>
    </row>
    <row r="39" spans="1:10" x14ac:dyDescent="0.25">
      <c r="A39" s="136" t="s">
        <v>355</v>
      </c>
      <c r="B39" s="7" t="s">
        <v>356</v>
      </c>
      <c r="C39" s="39">
        <f>C25+C26</f>
        <v>0</v>
      </c>
      <c r="D39" s="39">
        <f>D25+D26</f>
        <v>0</v>
      </c>
      <c r="E39" s="286"/>
      <c r="F39" s="286"/>
    </row>
    <row r="40" spans="1:10" s="251" customFormat="1" ht="24" customHeight="1" x14ac:dyDescent="0.25">
      <c r="A40" s="137" t="s">
        <v>8</v>
      </c>
      <c r="B40" s="138" t="s">
        <v>357</v>
      </c>
      <c r="C40" s="33" t="e">
        <v>#VALUE!</v>
      </c>
      <c r="D40" s="33" t="e">
        <v>#VALUE!</v>
      </c>
      <c r="E40" s="287"/>
      <c r="F40" s="287"/>
      <c r="G40" s="284"/>
      <c r="H40" s="284"/>
      <c r="I40" s="284"/>
      <c r="J40" s="284"/>
    </row>
    <row r="41" spans="1:10" x14ac:dyDescent="0.25">
      <c r="A41" s="136" t="s">
        <v>358</v>
      </c>
      <c r="B41" s="7" t="s">
        <v>359</v>
      </c>
      <c r="C41" s="39" t="e">
        <f>C42-C46</f>
        <v>#VALUE!</v>
      </c>
      <c r="D41" s="39" t="e">
        <f>D42-D46</f>
        <v>#VALUE!</v>
      </c>
      <c r="E41" s="286"/>
      <c r="F41" s="286"/>
    </row>
    <row r="42" spans="1:10" x14ac:dyDescent="0.25">
      <c r="A42" s="6"/>
      <c r="B42" s="7" t="s">
        <v>340</v>
      </c>
      <c r="C42" s="39">
        <f>SUM(C43:C45)</f>
        <v>0</v>
      </c>
      <c r="D42" s="39">
        <f>SUM(D43:D45)</f>
        <v>0</v>
      </c>
      <c r="E42" s="286"/>
      <c r="F42" s="286"/>
    </row>
    <row r="43" spans="1:10" x14ac:dyDescent="0.25">
      <c r="A43" s="6"/>
      <c r="B43" s="7" t="s">
        <v>343</v>
      </c>
      <c r="C43" s="39">
        <f>0</f>
        <v>0</v>
      </c>
      <c r="D43" s="39">
        <f>0</f>
        <v>0</v>
      </c>
      <c r="E43" s="286"/>
      <c r="F43" s="286"/>
    </row>
    <row r="44" spans="1:10" x14ac:dyDescent="0.25">
      <c r="A44" s="6"/>
      <c r="B44" s="7" t="s">
        <v>343</v>
      </c>
      <c r="C44" s="39">
        <f>0</f>
        <v>0</v>
      </c>
      <c r="D44" s="39">
        <f>0</f>
        <v>0</v>
      </c>
      <c r="E44" s="286"/>
      <c r="F44" s="286"/>
    </row>
    <row r="45" spans="1:10" x14ac:dyDescent="0.25">
      <c r="A45" s="6"/>
      <c r="B45" s="7" t="s">
        <v>343</v>
      </c>
      <c r="C45" s="39">
        <f>0</f>
        <v>0</v>
      </c>
      <c r="D45" s="39">
        <f>0</f>
        <v>0</v>
      </c>
      <c r="E45" s="286"/>
      <c r="F45" s="286"/>
    </row>
    <row r="46" spans="1:10" x14ac:dyDescent="0.25">
      <c r="A46" s="6"/>
      <c r="B46" s="7" t="s">
        <v>344</v>
      </c>
      <c r="C46" s="39" t="e">
        <f>SUM(C47:C50)</f>
        <v>#VALUE!</v>
      </c>
      <c r="D46" s="39" t="e">
        <f>SUM(D47:D50)</f>
        <v>#VALUE!</v>
      </c>
      <c r="E46" s="286"/>
      <c r="F46" s="286"/>
    </row>
    <row r="47" spans="1:10" x14ac:dyDescent="0.25">
      <c r="A47" s="6"/>
      <c r="B47" s="7" t="s">
        <v>360</v>
      </c>
      <c r="C47" s="39" t="e">
        <v>#VALUE!</v>
      </c>
      <c r="D47" s="39" t="e">
        <v>#VALUE!</v>
      </c>
      <c r="E47" s="286"/>
      <c r="F47" s="286"/>
    </row>
    <row r="48" spans="1:10" x14ac:dyDescent="0.25">
      <c r="A48" s="6"/>
      <c r="B48" s="7" t="s">
        <v>343</v>
      </c>
      <c r="C48" s="39">
        <f>0</f>
        <v>0</v>
      </c>
      <c r="D48" s="39">
        <f>0</f>
        <v>0</v>
      </c>
      <c r="E48" s="286"/>
      <c r="F48" s="286"/>
    </row>
    <row r="49" spans="1:6" x14ac:dyDescent="0.25">
      <c r="A49" s="6"/>
      <c r="B49" s="7" t="s">
        <v>343</v>
      </c>
      <c r="C49" s="39">
        <f>0</f>
        <v>0</v>
      </c>
      <c r="D49" s="39">
        <f>0</f>
        <v>0</v>
      </c>
      <c r="E49" s="286"/>
      <c r="F49" s="286"/>
    </row>
    <row r="50" spans="1:6" x14ac:dyDescent="0.25">
      <c r="A50" s="6"/>
      <c r="B50" s="7" t="s">
        <v>343</v>
      </c>
      <c r="C50" s="39">
        <f>0</f>
        <v>0</v>
      </c>
      <c r="D50" s="39">
        <f>0</f>
        <v>0</v>
      </c>
      <c r="E50" s="286"/>
      <c r="F50" s="286"/>
    </row>
    <row r="51" spans="1:6" x14ac:dyDescent="0.25">
      <c r="A51" s="136" t="s">
        <v>361</v>
      </c>
      <c r="B51" s="7" t="s">
        <v>362</v>
      </c>
      <c r="C51" s="39" t="e">
        <f>C40+C41</f>
        <v>#VALUE!</v>
      </c>
      <c r="D51" s="39" t="e">
        <f>D40+D41</f>
        <v>#VALUE!</v>
      </c>
      <c r="E51" s="286"/>
      <c r="F51" s="286"/>
    </row>
    <row r="52" spans="1:6" x14ac:dyDescent="0.25">
      <c r="A52" s="135" t="s">
        <v>9</v>
      </c>
      <c r="B52" s="10" t="s">
        <v>363</v>
      </c>
      <c r="C52" s="40">
        <v>1951336.05</v>
      </c>
      <c r="D52" s="40">
        <v>1526838.05</v>
      </c>
      <c r="E52" s="286"/>
      <c r="F52" s="286"/>
    </row>
    <row r="53" spans="1:6" x14ac:dyDescent="0.25">
      <c r="A53" s="136" t="s">
        <v>364</v>
      </c>
      <c r="B53" s="7" t="s">
        <v>365</v>
      </c>
      <c r="C53" s="39">
        <f>C54-C58</f>
        <v>251272</v>
      </c>
      <c r="D53" s="39">
        <f>D54-D58</f>
        <v>424498</v>
      </c>
      <c r="E53" s="286"/>
      <c r="F53" s="286"/>
    </row>
    <row r="54" spans="1:6" x14ac:dyDescent="0.25">
      <c r="A54" s="6"/>
      <c r="B54" s="7" t="s">
        <v>366</v>
      </c>
      <c r="C54" s="39">
        <v>251272</v>
      </c>
      <c r="D54" s="39">
        <v>424498</v>
      </c>
      <c r="E54" s="286"/>
      <c r="F54" s="286"/>
    </row>
    <row r="55" spans="1:6" x14ac:dyDescent="0.25">
      <c r="A55" s="6"/>
      <c r="B55" s="7" t="s">
        <v>343</v>
      </c>
      <c r="C55" s="39">
        <f>0</f>
        <v>0</v>
      </c>
      <c r="D55" s="39">
        <f>0</f>
        <v>0</v>
      </c>
      <c r="E55" s="286"/>
      <c r="F55" s="286"/>
    </row>
    <row r="56" spans="1:6" x14ac:dyDescent="0.25">
      <c r="A56" s="6"/>
      <c r="B56" s="7" t="s">
        <v>343</v>
      </c>
      <c r="C56" s="39">
        <f>0</f>
        <v>0</v>
      </c>
      <c r="D56" s="39">
        <f>0</f>
        <v>0</v>
      </c>
      <c r="E56" s="286"/>
      <c r="F56" s="286"/>
    </row>
    <row r="57" spans="1:6" x14ac:dyDescent="0.25">
      <c r="A57" s="6"/>
      <c r="B57" s="7" t="s">
        <v>343</v>
      </c>
      <c r="C57" s="39">
        <f>0</f>
        <v>0</v>
      </c>
      <c r="D57" s="39">
        <f>0</f>
        <v>0</v>
      </c>
      <c r="E57" s="286"/>
      <c r="F57" s="286"/>
    </row>
    <row r="58" spans="1:6" x14ac:dyDescent="0.25">
      <c r="A58" s="6"/>
      <c r="B58" s="7" t="s">
        <v>344</v>
      </c>
      <c r="C58" s="39">
        <f>SUM(C59:C61)</f>
        <v>0</v>
      </c>
      <c r="D58" s="39">
        <f>SUM(D59:D61)</f>
        <v>0</v>
      </c>
      <c r="E58" s="286"/>
      <c r="F58" s="286"/>
    </row>
    <row r="59" spans="1:6" x14ac:dyDescent="0.25">
      <c r="A59" s="6"/>
      <c r="B59" s="7" t="s">
        <v>343</v>
      </c>
      <c r="C59" s="39">
        <f>0</f>
        <v>0</v>
      </c>
      <c r="D59" s="39">
        <f>0</f>
        <v>0</v>
      </c>
      <c r="E59" s="286"/>
      <c r="F59" s="286"/>
    </row>
    <row r="60" spans="1:6" x14ac:dyDescent="0.25">
      <c r="A60" s="6"/>
      <c r="B60" s="7" t="s">
        <v>343</v>
      </c>
      <c r="C60" s="39">
        <f>0</f>
        <v>0</v>
      </c>
      <c r="D60" s="39">
        <f>0</f>
        <v>0</v>
      </c>
      <c r="E60" s="286"/>
      <c r="F60" s="286"/>
    </row>
    <row r="61" spans="1:6" x14ac:dyDescent="0.25">
      <c r="A61" s="6"/>
      <c r="B61" s="7" t="s">
        <v>343</v>
      </c>
      <c r="C61" s="39">
        <f>0</f>
        <v>0</v>
      </c>
      <c r="D61" s="39">
        <f>0</f>
        <v>0</v>
      </c>
      <c r="E61" s="286"/>
      <c r="F61" s="286"/>
    </row>
    <row r="62" spans="1:6" x14ac:dyDescent="0.25">
      <c r="A62" s="136" t="s">
        <v>367</v>
      </c>
      <c r="B62" s="7" t="s">
        <v>368</v>
      </c>
      <c r="C62" s="39">
        <f>C52+C53</f>
        <v>2202608.0499999998</v>
      </c>
      <c r="D62" s="39">
        <f>D52+D53</f>
        <v>1951336.05</v>
      </c>
      <c r="E62" s="286"/>
      <c r="F62" s="286"/>
    </row>
    <row r="63" spans="1:6" x14ac:dyDescent="0.25">
      <c r="A63" s="135" t="s">
        <v>10</v>
      </c>
      <c r="B63" s="10" t="s">
        <v>369</v>
      </c>
      <c r="C63" s="40">
        <f>C67-C83</f>
        <v>3215891.43</v>
      </c>
      <c r="D63" s="40">
        <v>5306222.42</v>
      </c>
      <c r="E63" s="286"/>
      <c r="F63" s="286"/>
    </row>
    <row r="64" spans="1:6" x14ac:dyDescent="0.25">
      <c r="A64" s="136" t="s">
        <v>370</v>
      </c>
      <c r="B64" s="7" t="s">
        <v>371</v>
      </c>
      <c r="C64" s="39">
        <v>3215891.43</v>
      </c>
      <c r="D64" s="39">
        <v>5306224.42</v>
      </c>
      <c r="E64" s="286"/>
      <c r="F64" s="286"/>
    </row>
    <row r="65" spans="1:6" x14ac:dyDescent="0.25">
      <c r="A65" s="6"/>
      <c r="B65" s="7" t="s">
        <v>333</v>
      </c>
      <c r="C65" s="39">
        <f>0</f>
        <v>0</v>
      </c>
      <c r="D65" s="39">
        <f>0</f>
        <v>0</v>
      </c>
      <c r="E65" s="286"/>
      <c r="F65" s="286"/>
    </row>
    <row r="66" spans="1:6" x14ac:dyDescent="0.25">
      <c r="A66" s="6"/>
      <c r="B66" s="7" t="s">
        <v>334</v>
      </c>
      <c r="C66" s="39">
        <f>0</f>
        <v>0</v>
      </c>
      <c r="D66" s="39">
        <f>0</f>
        <v>0</v>
      </c>
      <c r="E66" s="286"/>
      <c r="F66" s="286"/>
    </row>
    <row r="67" spans="1:6" x14ac:dyDescent="0.25">
      <c r="A67" s="136" t="s">
        <v>372</v>
      </c>
      <c r="B67" s="7" t="s">
        <v>373</v>
      </c>
      <c r="C67" s="39">
        <v>3215891.43</v>
      </c>
      <c r="D67" s="39">
        <v>5306224.42</v>
      </c>
      <c r="E67" s="286"/>
      <c r="F67" s="286"/>
    </row>
    <row r="68" spans="1:6" x14ac:dyDescent="0.25">
      <c r="A68" s="6"/>
      <c r="B68" s="7" t="s">
        <v>340</v>
      </c>
      <c r="C68" s="39">
        <f>SUM(C69:C72)</f>
        <v>0</v>
      </c>
      <c r="D68" s="39">
        <f>SUM(D69:D72)</f>
        <v>0</v>
      </c>
      <c r="E68" s="286"/>
      <c r="F68" s="286"/>
    </row>
    <row r="69" spans="1:6" x14ac:dyDescent="0.25">
      <c r="A69" s="6"/>
      <c r="B69" s="7" t="s">
        <v>374</v>
      </c>
      <c r="C69" s="39">
        <f>0</f>
        <v>0</v>
      </c>
      <c r="D69" s="39">
        <f>0</f>
        <v>0</v>
      </c>
      <c r="E69" s="286"/>
      <c r="F69" s="286"/>
    </row>
    <row r="70" spans="1:6" x14ac:dyDescent="0.25">
      <c r="A70" s="6"/>
      <c r="B70" s="7" t="s">
        <v>343</v>
      </c>
      <c r="C70" s="39">
        <f>0</f>
        <v>0</v>
      </c>
      <c r="D70" s="39">
        <f>0</f>
        <v>0</v>
      </c>
      <c r="E70" s="286"/>
      <c r="F70" s="286"/>
    </row>
    <row r="71" spans="1:6" x14ac:dyDescent="0.25">
      <c r="A71" s="6"/>
      <c r="B71" s="7" t="s">
        <v>343</v>
      </c>
      <c r="C71" s="39">
        <f>0</f>
        <v>0</v>
      </c>
      <c r="D71" s="39">
        <f>0</f>
        <v>0</v>
      </c>
      <c r="E71" s="286"/>
      <c r="F71" s="286"/>
    </row>
    <row r="72" spans="1:6" x14ac:dyDescent="0.25">
      <c r="A72" s="6"/>
      <c r="B72" s="7" t="s">
        <v>343</v>
      </c>
      <c r="C72" s="39">
        <f>0</f>
        <v>0</v>
      </c>
      <c r="D72" s="39">
        <f>0</f>
        <v>0</v>
      </c>
      <c r="E72" s="286"/>
      <c r="F72" s="286"/>
    </row>
    <row r="73" spans="1:6" x14ac:dyDescent="0.25">
      <c r="A73" s="6"/>
      <c r="B73" s="7" t="s">
        <v>344</v>
      </c>
      <c r="C73" s="39">
        <f>SUM(C74:C78)</f>
        <v>3215891.43</v>
      </c>
      <c r="D73" s="39">
        <f>SUM(D74:D78)</f>
        <v>5306224.42</v>
      </c>
      <c r="E73" s="286"/>
      <c r="F73" s="286"/>
    </row>
    <row r="74" spans="1:6" x14ac:dyDescent="0.25">
      <c r="A74" s="6"/>
      <c r="B74" s="7" t="s">
        <v>375</v>
      </c>
      <c r="C74" s="39">
        <v>1903000</v>
      </c>
      <c r="D74" s="39">
        <v>2498000</v>
      </c>
      <c r="E74" s="286"/>
      <c r="F74" s="286"/>
    </row>
    <row r="75" spans="1:6" x14ac:dyDescent="0.25">
      <c r="A75" s="6"/>
      <c r="B75" s="7" t="s">
        <v>376</v>
      </c>
      <c r="C75" s="39">
        <v>811619.43</v>
      </c>
      <c r="D75" s="39">
        <v>2033726.42</v>
      </c>
      <c r="E75" s="286"/>
      <c r="F75" s="286"/>
    </row>
    <row r="76" spans="1:6" x14ac:dyDescent="0.25">
      <c r="A76" s="6"/>
      <c r="B76" s="7" t="s">
        <v>377</v>
      </c>
      <c r="C76" s="39">
        <v>251272</v>
      </c>
      <c r="D76" s="39">
        <v>424498</v>
      </c>
      <c r="E76" s="286"/>
      <c r="F76" s="286"/>
    </row>
    <row r="77" spans="1:6" x14ac:dyDescent="0.25">
      <c r="A77" s="6"/>
      <c r="B77" s="7" t="s">
        <v>378</v>
      </c>
      <c r="C77" s="39">
        <v>100000</v>
      </c>
      <c r="D77" s="39">
        <v>150000</v>
      </c>
      <c r="E77" s="286"/>
      <c r="F77" s="286"/>
    </row>
    <row r="78" spans="1:6" x14ac:dyDescent="0.25">
      <c r="A78" s="6"/>
      <c r="B78" s="7" t="s">
        <v>379</v>
      </c>
      <c r="C78" s="39">
        <v>150000</v>
      </c>
      <c r="D78" s="39">
        <v>200000</v>
      </c>
      <c r="E78" s="286"/>
      <c r="F78" s="286"/>
    </row>
    <row r="79" spans="1:6" x14ac:dyDescent="0.25">
      <c r="A79" s="136" t="s">
        <v>380</v>
      </c>
      <c r="B79" s="7" t="s">
        <v>381</v>
      </c>
      <c r="C79" s="39">
        <f>C67+C68-C73</f>
        <v>0</v>
      </c>
      <c r="D79" s="39">
        <f>D67+D68-D73</f>
        <v>0</v>
      </c>
      <c r="E79" s="286"/>
      <c r="F79" s="286"/>
    </row>
    <row r="80" spans="1:6" x14ac:dyDescent="0.25">
      <c r="A80" s="136" t="s">
        <v>382</v>
      </c>
      <c r="B80" s="7" t="s">
        <v>383</v>
      </c>
      <c r="C80" s="39">
        <f>0</f>
        <v>0</v>
      </c>
      <c r="D80" s="39">
        <f>0</f>
        <v>0</v>
      </c>
      <c r="E80" s="286"/>
      <c r="F80" s="286"/>
    </row>
    <row r="81" spans="1:6" x14ac:dyDescent="0.25">
      <c r="A81" s="6"/>
      <c r="B81" s="7" t="s">
        <v>333</v>
      </c>
      <c r="C81" s="39">
        <f>0</f>
        <v>0</v>
      </c>
      <c r="D81" s="39">
        <f>0</f>
        <v>0</v>
      </c>
      <c r="E81" s="286"/>
      <c r="F81" s="286"/>
    </row>
    <row r="82" spans="1:6" x14ac:dyDescent="0.25">
      <c r="A82" s="6"/>
      <c r="B82" s="7" t="s">
        <v>334</v>
      </c>
      <c r="C82" s="39">
        <f>0</f>
        <v>0</v>
      </c>
      <c r="D82" s="39">
        <f>0</f>
        <v>0</v>
      </c>
      <c r="E82" s="286"/>
      <c r="F82" s="286"/>
    </row>
    <row r="83" spans="1:6" x14ac:dyDescent="0.25">
      <c r="A83" s="136" t="s">
        <v>384</v>
      </c>
      <c r="B83" s="7" t="s">
        <v>385</v>
      </c>
      <c r="C83" s="39">
        <f>C80+C81+C82</f>
        <v>0</v>
      </c>
      <c r="D83" s="39">
        <f>D80+D81+D82</f>
        <v>0</v>
      </c>
      <c r="E83" s="286"/>
      <c r="F83" s="286"/>
    </row>
    <row r="84" spans="1:6" x14ac:dyDescent="0.25">
      <c r="A84" s="6"/>
      <c r="B84" s="7" t="s">
        <v>340</v>
      </c>
      <c r="C84" s="39">
        <f>SUM(C85:C88)</f>
        <v>0</v>
      </c>
      <c r="D84" s="39">
        <f>SUM(D85:D88)</f>
        <v>0</v>
      </c>
      <c r="E84" s="286"/>
      <c r="F84" s="286"/>
    </row>
    <row r="85" spans="1:6" x14ac:dyDescent="0.25">
      <c r="A85" s="6"/>
      <c r="B85" s="7" t="s">
        <v>386</v>
      </c>
      <c r="C85" s="39">
        <f>0</f>
        <v>0</v>
      </c>
      <c r="D85" s="39">
        <f>0</f>
        <v>0</v>
      </c>
      <c r="E85" s="286"/>
      <c r="F85" s="286"/>
    </row>
    <row r="86" spans="1:6" x14ac:dyDescent="0.25">
      <c r="A86" s="6"/>
      <c r="B86" s="7" t="s">
        <v>343</v>
      </c>
      <c r="C86" s="39">
        <f>0</f>
        <v>0</v>
      </c>
      <c r="D86" s="39">
        <f>0</f>
        <v>0</v>
      </c>
      <c r="E86" s="286"/>
      <c r="F86" s="286"/>
    </row>
    <row r="87" spans="1:6" x14ac:dyDescent="0.25">
      <c r="A87" s="6"/>
      <c r="B87" s="7" t="s">
        <v>343</v>
      </c>
      <c r="C87" s="39">
        <f>0</f>
        <v>0</v>
      </c>
      <c r="D87" s="39">
        <f>0</f>
        <v>0</v>
      </c>
      <c r="E87" s="286"/>
      <c r="F87" s="286"/>
    </row>
    <row r="88" spans="1:6" x14ac:dyDescent="0.25">
      <c r="A88" s="6"/>
      <c r="B88" s="7" t="s">
        <v>343</v>
      </c>
      <c r="C88" s="39">
        <f>0</f>
        <v>0</v>
      </c>
      <c r="D88" s="39">
        <f>0</f>
        <v>0</v>
      </c>
      <c r="E88" s="286"/>
      <c r="F88" s="286"/>
    </row>
    <row r="89" spans="1:6" x14ac:dyDescent="0.25">
      <c r="A89" s="6"/>
      <c r="B89" s="7" t="s">
        <v>344</v>
      </c>
      <c r="C89" s="39">
        <f>SUM(C90:C92)</f>
        <v>0</v>
      </c>
      <c r="D89" s="39">
        <f>SUM(D90:D92)</f>
        <v>0</v>
      </c>
      <c r="E89" s="286"/>
      <c r="F89" s="286"/>
    </row>
    <row r="90" spans="1:6" x14ac:dyDescent="0.25">
      <c r="A90" s="6"/>
      <c r="B90" s="7" t="s">
        <v>343</v>
      </c>
      <c r="C90" s="39">
        <f>0</f>
        <v>0</v>
      </c>
      <c r="D90" s="39">
        <f>0</f>
        <v>0</v>
      </c>
      <c r="E90" s="286"/>
      <c r="F90" s="286"/>
    </row>
    <row r="91" spans="1:6" x14ac:dyDescent="0.25">
      <c r="A91" s="6"/>
      <c r="B91" s="7" t="s">
        <v>343</v>
      </c>
      <c r="C91" s="39">
        <f>0</f>
        <v>0</v>
      </c>
      <c r="D91" s="39">
        <f>0</f>
        <v>0</v>
      </c>
      <c r="E91" s="286"/>
      <c r="F91" s="286"/>
    </row>
    <row r="92" spans="1:6" x14ac:dyDescent="0.25">
      <c r="A92" s="6"/>
      <c r="B92" s="7" t="s">
        <v>343</v>
      </c>
      <c r="C92" s="39">
        <f>0</f>
        <v>0</v>
      </c>
      <c r="D92" s="39">
        <f>0</f>
        <v>0</v>
      </c>
      <c r="E92" s="286"/>
      <c r="F92" s="286"/>
    </row>
    <row r="93" spans="1:6" x14ac:dyDescent="0.25">
      <c r="A93" s="136" t="s">
        <v>387</v>
      </c>
      <c r="B93" s="7" t="s">
        <v>388</v>
      </c>
      <c r="C93" s="39">
        <f>C83+C84-C89</f>
        <v>0</v>
      </c>
      <c r="D93" s="39">
        <f>D83+D84-D89</f>
        <v>0</v>
      </c>
      <c r="E93" s="286"/>
      <c r="F93" s="286"/>
    </row>
    <row r="94" spans="1:6" x14ac:dyDescent="0.25">
      <c r="A94" s="136" t="s">
        <v>389</v>
      </c>
      <c r="B94" s="7" t="s">
        <v>390</v>
      </c>
      <c r="C94" s="39">
        <f>C79-C93</f>
        <v>0</v>
      </c>
      <c r="D94" s="39">
        <f>D79-D93</f>
        <v>0</v>
      </c>
      <c r="E94" s="286"/>
      <c r="F94" s="288"/>
    </row>
    <row r="95" spans="1:6" x14ac:dyDescent="0.25">
      <c r="A95" s="135" t="s">
        <v>11</v>
      </c>
      <c r="B95" s="10" t="s">
        <v>391</v>
      </c>
      <c r="C95" s="40">
        <f>C96-C97-C98</f>
        <v>3462782.6</v>
      </c>
      <c r="D95" s="40">
        <f>D96-D97-D98</f>
        <v>3215891.43</v>
      </c>
      <c r="E95" s="286"/>
      <c r="F95" s="286"/>
    </row>
    <row r="96" spans="1:6" x14ac:dyDescent="0.25">
      <c r="A96" s="6"/>
      <c r="B96" s="7" t="s">
        <v>392</v>
      </c>
      <c r="C96" s="39">
        <v>3462782.6</v>
      </c>
      <c r="D96" s="39">
        <v>3215891.43</v>
      </c>
      <c r="E96" s="286"/>
      <c r="F96" s="286"/>
    </row>
    <row r="97" spans="1:6" x14ac:dyDescent="0.25">
      <c r="A97" s="6"/>
      <c r="B97" s="7" t="s">
        <v>393</v>
      </c>
      <c r="C97" s="39">
        <f>0</f>
        <v>0</v>
      </c>
      <c r="D97" s="39">
        <f>0</f>
        <v>0</v>
      </c>
      <c r="E97" s="286"/>
      <c r="F97" s="286"/>
    </row>
    <row r="98" spans="1:6" x14ac:dyDescent="0.25">
      <c r="A98" s="6"/>
      <c r="B98" s="7" t="s">
        <v>394</v>
      </c>
      <c r="C98" s="39">
        <f>0</f>
        <v>0</v>
      </c>
      <c r="D98" s="39">
        <f>0</f>
        <v>0</v>
      </c>
      <c r="E98" s="286"/>
      <c r="F98" s="286"/>
    </row>
    <row r="99" spans="1:6" x14ac:dyDescent="0.25">
      <c r="A99" s="8" t="s">
        <v>395</v>
      </c>
      <c r="B99" s="9" t="s">
        <v>396</v>
      </c>
      <c r="C99" s="38" t="e">
        <f>C24+C39+C51+C62+C94+C95</f>
        <v>#VALUE!</v>
      </c>
      <c r="D99" s="38" t="e">
        <f>D24+D39+D51+D62+D94+D95</f>
        <v>#VALUE!</v>
      </c>
      <c r="E99" s="286"/>
      <c r="F99" s="286"/>
    </row>
    <row r="100" spans="1:6" ht="24" customHeight="1" x14ac:dyDescent="0.25">
      <c r="A100" s="8" t="s">
        <v>397</v>
      </c>
      <c r="B100" s="140" t="s">
        <v>398</v>
      </c>
      <c r="C100" s="141" t="e">
        <f>C99</f>
        <v>#VALUE!</v>
      </c>
      <c r="D100" s="141" t="e">
        <f>D99</f>
        <v>#VALUE!</v>
      </c>
      <c r="E100" s="286"/>
      <c r="F100" s="286"/>
    </row>
    <row r="101" spans="1:6" x14ac:dyDescent="0.25">
      <c r="A101"/>
      <c r="B101"/>
      <c r="C101"/>
      <c r="D101"/>
      <c r="E101" s="286"/>
      <c r="F101" s="286"/>
    </row>
    <row r="102" spans="1:6" x14ac:dyDescent="0.25">
      <c r="A102"/>
      <c r="B102"/>
      <c r="C102"/>
      <c r="D102"/>
      <c r="E102" s="286"/>
      <c r="F102" s="286"/>
    </row>
    <row r="103" spans="1:6" x14ac:dyDescent="0.25">
      <c r="A103"/>
      <c r="B103"/>
      <c r="C103"/>
      <c r="D103"/>
      <c r="E103" s="286"/>
      <c r="F103" s="286"/>
    </row>
    <row r="104" spans="1:6" ht="36" customHeight="1" x14ac:dyDescent="0.25">
      <c r="A104" s="411" t="s">
        <v>399</v>
      </c>
      <c r="B104" s="412"/>
      <c r="C104" s="412"/>
      <c r="D104" s="412"/>
      <c r="E104" s="286"/>
      <c r="F104" s="286"/>
    </row>
    <row r="105" spans="1:6" x14ac:dyDescent="0.25">
      <c r="A105" s="11" t="s">
        <v>400</v>
      </c>
      <c r="B105"/>
      <c r="C105"/>
      <c r="D105"/>
      <c r="E105" s="286"/>
      <c r="F105" s="286"/>
    </row>
  </sheetData>
  <mergeCells count="7">
    <mergeCell ref="A104:D104"/>
    <mergeCell ref="A2:B2"/>
    <mergeCell ref="B3:C3"/>
    <mergeCell ref="C5:D5"/>
    <mergeCell ref="A6:A7"/>
    <mergeCell ref="B6:B7"/>
    <mergeCell ref="C6:D6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4BEB-503A-43F6-BE75-840868F84AB3}">
  <sheetPr>
    <pageSetUpPr fitToPage="1"/>
  </sheetPr>
  <dimension ref="A2:J105"/>
  <sheetViews>
    <sheetView topLeftCell="A10" zoomScale="80" zoomScaleNormal="80" workbookViewId="0">
      <selection activeCell="G42" sqref="G42"/>
    </sheetView>
  </sheetViews>
  <sheetFormatPr defaultColWidth="9.109375" defaultRowHeight="13.2" x14ac:dyDescent="0.25"/>
  <cols>
    <col min="1" max="1" width="7.5546875" style="179" customWidth="1"/>
    <col min="2" max="2" width="74.5546875" style="179" customWidth="1"/>
    <col min="3" max="4" width="16.5546875" style="179" customWidth="1"/>
    <col min="5" max="5" width="9.109375" style="283"/>
    <col min="6" max="6" width="12.44140625" style="283" bestFit="1" customWidth="1"/>
    <col min="7" max="10" width="9.109375" style="283"/>
    <col min="11" max="16384" width="9.109375" style="179"/>
  </cols>
  <sheetData>
    <row r="2" spans="1:6" ht="24" customHeight="1" x14ac:dyDescent="0.25">
      <c r="A2" s="377" t="s">
        <v>327</v>
      </c>
      <c r="B2" s="376"/>
    </row>
    <row r="3" spans="1:6" ht="39.9" customHeight="1" x14ac:dyDescent="0.3">
      <c r="B3" s="421" t="s">
        <v>328</v>
      </c>
      <c r="C3" s="422"/>
    </row>
    <row r="4" spans="1:6" ht="15.6" x14ac:dyDescent="0.3">
      <c r="B4" s="183" t="s">
        <v>3</v>
      </c>
      <c r="C4" s="184" t="s">
        <v>1</v>
      </c>
      <c r="D4" s="184">
        <v>2025</v>
      </c>
      <c r="E4" s="283">
        <v>2021</v>
      </c>
    </row>
    <row r="5" spans="1:6" x14ac:dyDescent="0.25">
      <c r="C5" s="380"/>
      <c r="D5" s="379"/>
    </row>
    <row r="6" spans="1:6" x14ac:dyDescent="0.25">
      <c r="A6" s="381" t="s">
        <v>5</v>
      </c>
      <c r="B6" s="381" t="s">
        <v>0</v>
      </c>
      <c r="C6" s="383" t="s">
        <v>6</v>
      </c>
      <c r="D6" s="384"/>
    </row>
    <row r="7" spans="1:6" x14ac:dyDescent="0.25">
      <c r="A7" s="382"/>
      <c r="B7" s="382"/>
      <c r="C7" s="186" t="s">
        <v>329</v>
      </c>
      <c r="D7" s="186" t="s">
        <v>330</v>
      </c>
    </row>
    <row r="8" spans="1:6" x14ac:dyDescent="0.25">
      <c r="A8" s="196" t="s">
        <v>331</v>
      </c>
      <c r="B8" s="197" t="s">
        <v>332</v>
      </c>
      <c r="C8" s="198">
        <v>83562117.510000005</v>
      </c>
      <c r="D8" s="198">
        <v>85227952.5</v>
      </c>
    </row>
    <row r="9" spans="1:6" x14ac:dyDescent="0.25">
      <c r="A9" s="190"/>
      <c r="B9" s="191" t="s">
        <v>333</v>
      </c>
      <c r="C9" s="192">
        <f>0</f>
        <v>0</v>
      </c>
      <c r="D9" s="192">
        <f>0</f>
        <v>0</v>
      </c>
    </row>
    <row r="10" spans="1:6" x14ac:dyDescent="0.25">
      <c r="A10" s="190"/>
      <c r="B10" s="191" t="s">
        <v>334</v>
      </c>
      <c r="C10" s="192">
        <f>0</f>
        <v>0</v>
      </c>
      <c r="D10" s="192">
        <f>0</f>
        <v>0</v>
      </c>
    </row>
    <row r="11" spans="1:6" x14ac:dyDescent="0.25">
      <c r="A11" s="196" t="s">
        <v>335</v>
      </c>
      <c r="B11" s="197" t="s">
        <v>336</v>
      </c>
      <c r="C11" s="198">
        <f>C8+C9+C10</f>
        <v>83562117.510000005</v>
      </c>
      <c r="D11" s="198">
        <f>D8+D9+D10</f>
        <v>85227952.5</v>
      </c>
    </row>
    <row r="12" spans="1:6" x14ac:dyDescent="0.25">
      <c r="A12" s="247" t="s">
        <v>282</v>
      </c>
      <c r="B12" s="188" t="s">
        <v>337</v>
      </c>
      <c r="C12" s="189">
        <v>76147279.25</v>
      </c>
      <c r="D12" s="189" t="e">
        <v>#VALUE!</v>
      </c>
      <c r="F12" s="283" t="s">
        <v>313</v>
      </c>
    </row>
    <row r="13" spans="1:6" x14ac:dyDescent="0.25">
      <c r="A13" s="244" t="s">
        <v>338</v>
      </c>
      <c r="B13" s="191" t="s">
        <v>339</v>
      </c>
      <c r="C13" s="192" t="e">
        <f>C14-C19</f>
        <v>#VALUE!</v>
      </c>
      <c r="D13" s="192" t="e">
        <f>D14-D19</f>
        <v>#VALUE!</v>
      </c>
    </row>
    <row r="14" spans="1:6" x14ac:dyDescent="0.25">
      <c r="A14" s="190"/>
      <c r="B14" s="191" t="s">
        <v>340</v>
      </c>
      <c r="C14" s="192" t="e">
        <f>SUM(C15:C18)</f>
        <v>#VALUE!</v>
      </c>
      <c r="D14" s="192" t="e">
        <f>SUM(D15:D18)</f>
        <v>#VALUE!</v>
      </c>
    </row>
    <row r="15" spans="1:6" x14ac:dyDescent="0.25">
      <c r="A15" s="190"/>
      <c r="B15" s="191" t="s">
        <v>341</v>
      </c>
      <c r="C15" s="192">
        <f>0</f>
        <v>0</v>
      </c>
      <c r="D15" s="192">
        <f>0</f>
        <v>0</v>
      </c>
    </row>
    <row r="16" spans="1:6" x14ac:dyDescent="0.25">
      <c r="A16" s="190"/>
      <c r="B16" s="191" t="s">
        <v>342</v>
      </c>
      <c r="C16" s="192" t="e">
        <v>#VALUE!</v>
      </c>
      <c r="D16" s="192" t="e">
        <v>#VALUE!</v>
      </c>
    </row>
    <row r="17" spans="1:4" x14ac:dyDescent="0.25">
      <c r="A17" s="190"/>
      <c r="B17" s="191" t="s">
        <v>343</v>
      </c>
      <c r="C17" s="192">
        <f>0</f>
        <v>0</v>
      </c>
      <c r="D17" s="192">
        <f>0</f>
        <v>0</v>
      </c>
    </row>
    <row r="18" spans="1:4" x14ac:dyDescent="0.25">
      <c r="A18" s="190"/>
      <c r="B18" s="191" t="s">
        <v>343</v>
      </c>
      <c r="C18" s="192">
        <f>0</f>
        <v>0</v>
      </c>
      <c r="D18" s="192">
        <f>0</f>
        <v>0</v>
      </c>
    </row>
    <row r="19" spans="1:4" x14ac:dyDescent="0.25">
      <c r="A19" s="190"/>
      <c r="B19" s="191" t="s">
        <v>344</v>
      </c>
      <c r="C19" s="192">
        <f>SUM(C20:C23)</f>
        <v>0</v>
      </c>
      <c r="D19" s="192">
        <f>SUM(D20:D23)</f>
        <v>0</v>
      </c>
    </row>
    <row r="20" spans="1:4" x14ac:dyDescent="0.25">
      <c r="A20" s="190"/>
      <c r="B20" s="191" t="s">
        <v>345</v>
      </c>
      <c r="C20" s="192">
        <f>0</f>
        <v>0</v>
      </c>
      <c r="D20" s="192">
        <f>0</f>
        <v>0</v>
      </c>
    </row>
    <row r="21" spans="1:4" x14ac:dyDescent="0.25">
      <c r="A21" s="190"/>
      <c r="B21" s="191" t="s">
        <v>343</v>
      </c>
      <c r="C21" s="192">
        <f>0</f>
        <v>0</v>
      </c>
      <c r="D21" s="192">
        <f>0</f>
        <v>0</v>
      </c>
    </row>
    <row r="22" spans="1:4" x14ac:dyDescent="0.25">
      <c r="A22" s="190"/>
      <c r="B22" s="191" t="s">
        <v>343</v>
      </c>
      <c r="C22" s="192">
        <f>0</f>
        <v>0</v>
      </c>
      <c r="D22" s="192">
        <f>0</f>
        <v>0</v>
      </c>
    </row>
    <row r="23" spans="1:4" x14ac:dyDescent="0.25">
      <c r="A23" s="190"/>
      <c r="B23" s="191" t="s">
        <v>343</v>
      </c>
      <c r="C23" s="192">
        <f>0</f>
        <v>0</v>
      </c>
      <c r="D23" s="192">
        <f>0</f>
        <v>0</v>
      </c>
    </row>
    <row r="24" spans="1:4" x14ac:dyDescent="0.25">
      <c r="A24" s="244" t="s">
        <v>346</v>
      </c>
      <c r="B24" s="191" t="s">
        <v>347</v>
      </c>
      <c r="C24" s="192" t="e">
        <f>C12+C13</f>
        <v>#VALUE!</v>
      </c>
      <c r="D24" s="192" t="e">
        <f>D12+D13</f>
        <v>#VALUE!</v>
      </c>
    </row>
    <row r="25" spans="1:4" x14ac:dyDescent="0.25">
      <c r="A25" s="247" t="s">
        <v>7</v>
      </c>
      <c r="B25" s="188" t="s">
        <v>348</v>
      </c>
      <c r="C25" s="189">
        <f>0</f>
        <v>0</v>
      </c>
      <c r="D25" s="189">
        <f>0</f>
        <v>0</v>
      </c>
    </row>
    <row r="26" spans="1:4" x14ac:dyDescent="0.25">
      <c r="A26" s="244" t="s">
        <v>349</v>
      </c>
      <c r="B26" s="191" t="s">
        <v>350</v>
      </c>
      <c r="C26" s="192">
        <f>C27-C34</f>
        <v>0</v>
      </c>
      <c r="D26" s="192">
        <f>D27-D34</f>
        <v>0</v>
      </c>
    </row>
    <row r="27" spans="1:4" x14ac:dyDescent="0.25">
      <c r="A27" s="190"/>
      <c r="B27" s="191" t="s">
        <v>340</v>
      </c>
      <c r="C27" s="192">
        <f>SUM(C28:C33)</f>
        <v>0</v>
      </c>
      <c r="D27" s="192">
        <f>SUM(D28:D33)</f>
        <v>0</v>
      </c>
    </row>
    <row r="28" spans="1:4" x14ac:dyDescent="0.25">
      <c r="A28" s="190"/>
      <c r="B28" s="191" t="s">
        <v>351</v>
      </c>
      <c r="C28" s="192">
        <f>0</f>
        <v>0</v>
      </c>
      <c r="D28" s="192">
        <f>0</f>
        <v>0</v>
      </c>
    </row>
    <row r="29" spans="1:4" x14ac:dyDescent="0.25">
      <c r="A29" s="190"/>
      <c r="B29" s="191" t="s">
        <v>352</v>
      </c>
      <c r="C29" s="192">
        <f>0</f>
        <v>0</v>
      </c>
      <c r="D29" s="192">
        <f>0</f>
        <v>0</v>
      </c>
    </row>
    <row r="30" spans="1:4" x14ac:dyDescent="0.25">
      <c r="A30" s="190"/>
      <c r="B30" s="191" t="s">
        <v>353</v>
      </c>
      <c r="C30" s="192">
        <f>0</f>
        <v>0</v>
      </c>
      <c r="D30" s="192">
        <f>0</f>
        <v>0</v>
      </c>
    </row>
    <row r="31" spans="1:4" x14ac:dyDescent="0.25">
      <c r="A31" s="190"/>
      <c r="B31" s="191" t="s">
        <v>343</v>
      </c>
      <c r="C31" s="192">
        <f>0</f>
        <v>0</v>
      </c>
      <c r="D31" s="192">
        <f>0</f>
        <v>0</v>
      </c>
    </row>
    <row r="32" spans="1:4" x14ac:dyDescent="0.25">
      <c r="A32" s="190"/>
      <c r="B32" s="191" t="s">
        <v>343</v>
      </c>
      <c r="C32" s="192">
        <f>0</f>
        <v>0</v>
      </c>
      <c r="D32" s="192">
        <f>0</f>
        <v>0</v>
      </c>
    </row>
    <row r="33" spans="1:10" x14ac:dyDescent="0.25">
      <c r="A33" s="190"/>
      <c r="B33" s="191" t="s">
        <v>343</v>
      </c>
      <c r="C33" s="192">
        <f>0</f>
        <v>0</v>
      </c>
      <c r="D33" s="192">
        <f>0</f>
        <v>0</v>
      </c>
    </row>
    <row r="34" spans="1:10" x14ac:dyDescent="0.25">
      <c r="A34" s="190"/>
      <c r="B34" s="191" t="s">
        <v>344</v>
      </c>
      <c r="C34" s="192">
        <f>SUM(C35:C38)</f>
        <v>0</v>
      </c>
      <c r="D34" s="192">
        <f>SUM(D35:D38)</f>
        <v>0</v>
      </c>
    </row>
    <row r="35" spans="1:10" x14ac:dyDescent="0.25">
      <c r="A35" s="190"/>
      <c r="B35" s="191" t="s">
        <v>354</v>
      </c>
      <c r="C35" s="192">
        <f>0</f>
        <v>0</v>
      </c>
      <c r="D35" s="192">
        <f>0</f>
        <v>0</v>
      </c>
    </row>
    <row r="36" spans="1:10" x14ac:dyDescent="0.25">
      <c r="A36" s="190"/>
      <c r="B36" s="191" t="s">
        <v>343</v>
      </c>
      <c r="C36" s="192">
        <f>0</f>
        <v>0</v>
      </c>
      <c r="D36" s="192">
        <f>0</f>
        <v>0</v>
      </c>
    </row>
    <row r="37" spans="1:10" x14ac:dyDescent="0.25">
      <c r="A37" s="190"/>
      <c r="B37" s="191" t="s">
        <v>343</v>
      </c>
      <c r="C37" s="192">
        <f>0</f>
        <v>0</v>
      </c>
      <c r="D37" s="192">
        <f>0</f>
        <v>0</v>
      </c>
    </row>
    <row r="38" spans="1:10" x14ac:dyDescent="0.25">
      <c r="A38" s="190"/>
      <c r="B38" s="191" t="s">
        <v>343</v>
      </c>
      <c r="C38" s="192">
        <f>0</f>
        <v>0</v>
      </c>
      <c r="D38" s="192">
        <f>0</f>
        <v>0</v>
      </c>
    </row>
    <row r="39" spans="1:10" x14ac:dyDescent="0.25">
      <c r="A39" s="244" t="s">
        <v>355</v>
      </c>
      <c r="B39" s="191" t="s">
        <v>356</v>
      </c>
      <c r="C39" s="192">
        <f>C25+C26</f>
        <v>0</v>
      </c>
      <c r="D39" s="192">
        <f>D25+D26</f>
        <v>0</v>
      </c>
    </row>
    <row r="40" spans="1:10" s="251" customFormat="1" ht="24" customHeight="1" x14ac:dyDescent="0.25">
      <c r="A40" s="248" t="s">
        <v>8</v>
      </c>
      <c r="B40" s="249" t="s">
        <v>357</v>
      </c>
      <c r="C40" s="250" t="e">
        <v>#VALUE!</v>
      </c>
      <c r="D40" s="250" t="e">
        <v>#VALUE!</v>
      </c>
      <c r="E40" s="284"/>
      <c r="F40" s="284"/>
      <c r="G40" s="284"/>
      <c r="H40" s="284"/>
      <c r="I40" s="284"/>
      <c r="J40" s="284"/>
    </row>
    <row r="41" spans="1:10" x14ac:dyDescent="0.25">
      <c r="A41" s="244" t="s">
        <v>358</v>
      </c>
      <c r="B41" s="191" t="s">
        <v>359</v>
      </c>
      <c r="C41" s="192" t="e">
        <f>C42-C46</f>
        <v>#VALUE!</v>
      </c>
      <c r="D41" s="192" t="e">
        <f>D42-D46</f>
        <v>#VALUE!</v>
      </c>
    </row>
    <row r="42" spans="1:10" x14ac:dyDescent="0.25">
      <c r="A42" s="190"/>
      <c r="B42" s="191" t="s">
        <v>340</v>
      </c>
      <c r="C42" s="192">
        <f>SUM(C43:C45)</f>
        <v>0</v>
      </c>
      <c r="D42" s="192">
        <f>SUM(D43:D45)</f>
        <v>0</v>
      </c>
    </row>
    <row r="43" spans="1:10" x14ac:dyDescent="0.25">
      <c r="A43" s="190"/>
      <c r="B43" s="191" t="s">
        <v>343</v>
      </c>
      <c r="C43" s="192">
        <f>0</f>
        <v>0</v>
      </c>
      <c r="D43" s="192">
        <f>0</f>
        <v>0</v>
      </c>
    </row>
    <row r="44" spans="1:10" x14ac:dyDescent="0.25">
      <c r="A44" s="190"/>
      <c r="B44" s="191" t="s">
        <v>343</v>
      </c>
      <c r="C44" s="192">
        <f>0</f>
        <v>0</v>
      </c>
      <c r="D44" s="192">
        <f>0</f>
        <v>0</v>
      </c>
    </row>
    <row r="45" spans="1:10" x14ac:dyDescent="0.25">
      <c r="A45" s="190"/>
      <c r="B45" s="191" t="s">
        <v>343</v>
      </c>
      <c r="C45" s="192">
        <f>0</f>
        <v>0</v>
      </c>
      <c r="D45" s="192">
        <f>0</f>
        <v>0</v>
      </c>
    </row>
    <row r="46" spans="1:10" x14ac:dyDescent="0.25">
      <c r="A46" s="190"/>
      <c r="B46" s="191" t="s">
        <v>344</v>
      </c>
      <c r="C46" s="192" t="e">
        <f>SUM(C47:C50)</f>
        <v>#VALUE!</v>
      </c>
      <c r="D46" s="192" t="e">
        <f>SUM(D47:D50)</f>
        <v>#VALUE!</v>
      </c>
    </row>
    <row r="47" spans="1:10" x14ac:dyDescent="0.25">
      <c r="A47" s="190"/>
      <c r="B47" s="191" t="s">
        <v>360</v>
      </c>
      <c r="C47" s="192" t="e">
        <v>#VALUE!</v>
      </c>
      <c r="D47" s="192" t="e">
        <v>#VALUE!</v>
      </c>
    </row>
    <row r="48" spans="1:10" x14ac:dyDescent="0.25">
      <c r="A48" s="190"/>
      <c r="B48" s="191" t="s">
        <v>343</v>
      </c>
      <c r="C48" s="192">
        <f>0</f>
        <v>0</v>
      </c>
      <c r="D48" s="192">
        <f>0</f>
        <v>0</v>
      </c>
    </row>
    <row r="49" spans="1:4" x14ac:dyDescent="0.25">
      <c r="A49" s="190"/>
      <c r="B49" s="191" t="s">
        <v>343</v>
      </c>
      <c r="C49" s="192">
        <f>0</f>
        <v>0</v>
      </c>
      <c r="D49" s="192">
        <f>0</f>
        <v>0</v>
      </c>
    </row>
    <row r="50" spans="1:4" x14ac:dyDescent="0.25">
      <c r="A50" s="190"/>
      <c r="B50" s="191" t="s">
        <v>343</v>
      </c>
      <c r="C50" s="192">
        <f>0</f>
        <v>0</v>
      </c>
      <c r="D50" s="192">
        <f>0</f>
        <v>0</v>
      </c>
    </row>
    <row r="51" spans="1:4" x14ac:dyDescent="0.25">
      <c r="A51" s="244" t="s">
        <v>361</v>
      </c>
      <c r="B51" s="191" t="s">
        <v>362</v>
      </c>
      <c r="C51" s="192" t="e">
        <f>C40+C41</f>
        <v>#VALUE!</v>
      </c>
      <c r="D51" s="192" t="e">
        <f>D40+D41</f>
        <v>#VALUE!</v>
      </c>
    </row>
    <row r="52" spans="1:4" x14ac:dyDescent="0.25">
      <c r="A52" s="247" t="s">
        <v>9</v>
      </c>
      <c r="B52" s="188" t="s">
        <v>363</v>
      </c>
      <c r="C52" s="189">
        <v>1951336.05</v>
      </c>
      <c r="D52" s="189">
        <v>1526838.05</v>
      </c>
    </row>
    <row r="53" spans="1:4" x14ac:dyDescent="0.25">
      <c r="A53" s="244" t="s">
        <v>364</v>
      </c>
      <c r="B53" s="191" t="s">
        <v>365</v>
      </c>
      <c r="C53" s="192">
        <f>C54-C58</f>
        <v>251272</v>
      </c>
      <c r="D53" s="192">
        <f>D54-D58</f>
        <v>424498</v>
      </c>
    </row>
    <row r="54" spans="1:4" x14ac:dyDescent="0.25">
      <c r="A54" s="190"/>
      <c r="B54" s="191" t="s">
        <v>366</v>
      </c>
      <c r="C54" s="192">
        <v>251272</v>
      </c>
      <c r="D54" s="192">
        <v>424498</v>
      </c>
    </row>
    <row r="55" spans="1:4" x14ac:dyDescent="0.25">
      <c r="A55" s="190"/>
      <c r="B55" s="191" t="s">
        <v>343</v>
      </c>
      <c r="C55" s="192">
        <f>0</f>
        <v>0</v>
      </c>
      <c r="D55" s="192">
        <f>0</f>
        <v>0</v>
      </c>
    </row>
    <row r="56" spans="1:4" x14ac:dyDescent="0.25">
      <c r="A56" s="190"/>
      <c r="B56" s="191" t="s">
        <v>343</v>
      </c>
      <c r="C56" s="192">
        <f>0</f>
        <v>0</v>
      </c>
      <c r="D56" s="192">
        <f>0</f>
        <v>0</v>
      </c>
    </row>
    <row r="57" spans="1:4" x14ac:dyDescent="0.25">
      <c r="A57" s="190"/>
      <c r="B57" s="191" t="s">
        <v>343</v>
      </c>
      <c r="C57" s="192">
        <f>0</f>
        <v>0</v>
      </c>
      <c r="D57" s="192">
        <f>0</f>
        <v>0</v>
      </c>
    </row>
    <row r="58" spans="1:4" x14ac:dyDescent="0.25">
      <c r="A58" s="190"/>
      <c r="B58" s="191" t="s">
        <v>344</v>
      </c>
      <c r="C58" s="192">
        <f>SUM(C59:C61)</f>
        <v>0</v>
      </c>
      <c r="D58" s="192">
        <f>SUM(D59:D61)</f>
        <v>0</v>
      </c>
    </row>
    <row r="59" spans="1:4" x14ac:dyDescent="0.25">
      <c r="A59" s="190"/>
      <c r="B59" s="191" t="s">
        <v>343</v>
      </c>
      <c r="C59" s="192">
        <f>0</f>
        <v>0</v>
      </c>
      <c r="D59" s="192">
        <f>0</f>
        <v>0</v>
      </c>
    </row>
    <row r="60" spans="1:4" x14ac:dyDescent="0.25">
      <c r="A60" s="190"/>
      <c r="B60" s="191" t="s">
        <v>343</v>
      </c>
      <c r="C60" s="192">
        <f>0</f>
        <v>0</v>
      </c>
      <c r="D60" s="192">
        <f>0</f>
        <v>0</v>
      </c>
    </row>
    <row r="61" spans="1:4" x14ac:dyDescent="0.25">
      <c r="A61" s="190"/>
      <c r="B61" s="191" t="s">
        <v>343</v>
      </c>
      <c r="C61" s="192">
        <f>0</f>
        <v>0</v>
      </c>
      <c r="D61" s="192">
        <f>0</f>
        <v>0</v>
      </c>
    </row>
    <row r="62" spans="1:4" x14ac:dyDescent="0.25">
      <c r="A62" s="244" t="s">
        <v>367</v>
      </c>
      <c r="B62" s="191" t="s">
        <v>368</v>
      </c>
      <c r="C62" s="192">
        <f>C52+C53</f>
        <v>2202608.0499999998</v>
      </c>
      <c r="D62" s="192">
        <f>D52+D53</f>
        <v>1951336.05</v>
      </c>
    </row>
    <row r="63" spans="1:4" x14ac:dyDescent="0.25">
      <c r="A63" s="247" t="s">
        <v>10</v>
      </c>
      <c r="B63" s="188" t="s">
        <v>369</v>
      </c>
      <c r="C63" s="189">
        <f>C67-C83</f>
        <v>3215891.43</v>
      </c>
      <c r="D63" s="189">
        <v>5306222.42</v>
      </c>
    </row>
    <row r="64" spans="1:4" x14ac:dyDescent="0.25">
      <c r="A64" s="244" t="s">
        <v>370</v>
      </c>
      <c r="B64" s="191" t="s">
        <v>371</v>
      </c>
      <c r="C64" s="192">
        <v>3215891.43</v>
      </c>
      <c r="D64" s="192">
        <v>5306224.42</v>
      </c>
    </row>
    <row r="65" spans="1:4" x14ac:dyDescent="0.25">
      <c r="A65" s="190"/>
      <c r="B65" s="191" t="s">
        <v>333</v>
      </c>
      <c r="C65" s="192">
        <f>0</f>
        <v>0</v>
      </c>
      <c r="D65" s="192">
        <f>0</f>
        <v>0</v>
      </c>
    </row>
    <row r="66" spans="1:4" x14ac:dyDescent="0.25">
      <c r="A66" s="190"/>
      <c r="B66" s="191" t="s">
        <v>334</v>
      </c>
      <c r="C66" s="192">
        <f>0</f>
        <v>0</v>
      </c>
      <c r="D66" s="192">
        <f>0</f>
        <v>0</v>
      </c>
    </row>
    <row r="67" spans="1:4" x14ac:dyDescent="0.25">
      <c r="A67" s="244" t="s">
        <v>372</v>
      </c>
      <c r="B67" s="191" t="s">
        <v>373</v>
      </c>
      <c r="C67" s="192">
        <v>3215891.43</v>
      </c>
      <c r="D67" s="192">
        <v>5306224.42</v>
      </c>
    </row>
    <row r="68" spans="1:4" x14ac:dyDescent="0.25">
      <c r="A68" s="190"/>
      <c r="B68" s="191" t="s">
        <v>340</v>
      </c>
      <c r="C68" s="192">
        <f>SUM(C69:C72)</f>
        <v>0</v>
      </c>
      <c r="D68" s="192">
        <f>SUM(D69:D72)</f>
        <v>0</v>
      </c>
    </row>
    <row r="69" spans="1:4" x14ac:dyDescent="0.25">
      <c r="A69" s="190"/>
      <c r="B69" s="191" t="s">
        <v>374</v>
      </c>
      <c r="C69" s="192">
        <f>0</f>
        <v>0</v>
      </c>
      <c r="D69" s="192">
        <f>0</f>
        <v>0</v>
      </c>
    </row>
    <row r="70" spans="1:4" x14ac:dyDescent="0.25">
      <c r="A70" s="190"/>
      <c r="B70" s="191" t="s">
        <v>343</v>
      </c>
      <c r="C70" s="192">
        <f>0</f>
        <v>0</v>
      </c>
      <c r="D70" s="192">
        <f>0</f>
        <v>0</v>
      </c>
    </row>
    <row r="71" spans="1:4" x14ac:dyDescent="0.25">
      <c r="A71" s="190"/>
      <c r="B71" s="191" t="s">
        <v>343</v>
      </c>
      <c r="C71" s="192">
        <f>0</f>
        <v>0</v>
      </c>
      <c r="D71" s="192">
        <f>0</f>
        <v>0</v>
      </c>
    </row>
    <row r="72" spans="1:4" x14ac:dyDescent="0.25">
      <c r="A72" s="190"/>
      <c r="B72" s="191" t="s">
        <v>343</v>
      </c>
      <c r="C72" s="192">
        <f>0</f>
        <v>0</v>
      </c>
      <c r="D72" s="192">
        <f>0</f>
        <v>0</v>
      </c>
    </row>
    <row r="73" spans="1:4" x14ac:dyDescent="0.25">
      <c r="A73" s="190"/>
      <c r="B73" s="191" t="s">
        <v>344</v>
      </c>
      <c r="C73" s="192">
        <f>SUM(C74:C78)</f>
        <v>3215891.43</v>
      </c>
      <c r="D73" s="192">
        <f>SUM(D74:D78)</f>
        <v>5306224.42</v>
      </c>
    </row>
    <row r="74" spans="1:4" x14ac:dyDescent="0.25">
      <c r="A74" s="190"/>
      <c r="B74" s="191" t="s">
        <v>375</v>
      </c>
      <c r="C74" s="192">
        <v>1903000</v>
      </c>
      <c r="D74" s="192">
        <v>2498000</v>
      </c>
    </row>
    <row r="75" spans="1:4" x14ac:dyDescent="0.25">
      <c r="A75" s="190"/>
      <c r="B75" s="191" t="s">
        <v>376</v>
      </c>
      <c r="C75" s="192">
        <v>811619.43</v>
      </c>
      <c r="D75" s="192">
        <v>2033726.42</v>
      </c>
    </row>
    <row r="76" spans="1:4" x14ac:dyDescent="0.25">
      <c r="A76" s="190"/>
      <c r="B76" s="191" t="s">
        <v>377</v>
      </c>
      <c r="C76" s="192">
        <v>251272</v>
      </c>
      <c r="D76" s="192">
        <v>424498</v>
      </c>
    </row>
    <row r="77" spans="1:4" x14ac:dyDescent="0.25">
      <c r="A77" s="190"/>
      <c r="B77" s="191" t="s">
        <v>378</v>
      </c>
      <c r="C77" s="192">
        <v>100000</v>
      </c>
      <c r="D77" s="192">
        <v>150000</v>
      </c>
    </row>
    <row r="78" spans="1:4" x14ac:dyDescent="0.25">
      <c r="A78" s="190"/>
      <c r="B78" s="191" t="s">
        <v>379</v>
      </c>
      <c r="C78" s="192">
        <v>150000</v>
      </c>
      <c r="D78" s="192">
        <v>200000</v>
      </c>
    </row>
    <row r="79" spans="1:4" x14ac:dyDescent="0.25">
      <c r="A79" s="244" t="s">
        <v>380</v>
      </c>
      <c r="B79" s="191" t="s">
        <v>381</v>
      </c>
      <c r="C79" s="192">
        <f>C67+C68-C73</f>
        <v>0</v>
      </c>
      <c r="D79" s="192">
        <f>D67+D68-D73</f>
        <v>0</v>
      </c>
    </row>
    <row r="80" spans="1:4" x14ac:dyDescent="0.25">
      <c r="A80" s="244" t="s">
        <v>382</v>
      </c>
      <c r="B80" s="191" t="s">
        <v>383</v>
      </c>
      <c r="C80" s="192">
        <f>0</f>
        <v>0</v>
      </c>
      <c r="D80" s="192">
        <f>0</f>
        <v>0</v>
      </c>
    </row>
    <row r="81" spans="1:6" x14ac:dyDescent="0.25">
      <c r="A81" s="190"/>
      <c r="B81" s="191" t="s">
        <v>333</v>
      </c>
      <c r="C81" s="192">
        <f>0</f>
        <v>0</v>
      </c>
      <c r="D81" s="192">
        <f>0</f>
        <v>0</v>
      </c>
    </row>
    <row r="82" spans="1:6" x14ac:dyDescent="0.25">
      <c r="A82" s="190"/>
      <c r="B82" s="191" t="s">
        <v>334</v>
      </c>
      <c r="C82" s="192">
        <f>0</f>
        <v>0</v>
      </c>
      <c r="D82" s="192">
        <f>0</f>
        <v>0</v>
      </c>
    </row>
    <row r="83" spans="1:6" x14ac:dyDescent="0.25">
      <c r="A83" s="244" t="s">
        <v>384</v>
      </c>
      <c r="B83" s="191" t="s">
        <v>385</v>
      </c>
      <c r="C83" s="192">
        <f>C80+C81+C82</f>
        <v>0</v>
      </c>
      <c r="D83" s="192">
        <f>D80+D81+D82</f>
        <v>0</v>
      </c>
    </row>
    <row r="84" spans="1:6" x14ac:dyDescent="0.25">
      <c r="A84" s="190"/>
      <c r="B84" s="191" t="s">
        <v>340</v>
      </c>
      <c r="C84" s="192">
        <f>SUM(C85:C88)</f>
        <v>0</v>
      </c>
      <c r="D84" s="192">
        <f>SUM(D85:D88)</f>
        <v>0</v>
      </c>
    </row>
    <row r="85" spans="1:6" x14ac:dyDescent="0.25">
      <c r="A85" s="190"/>
      <c r="B85" s="191" t="s">
        <v>386</v>
      </c>
      <c r="C85" s="192">
        <f>0</f>
        <v>0</v>
      </c>
      <c r="D85" s="192">
        <f>0</f>
        <v>0</v>
      </c>
    </row>
    <row r="86" spans="1:6" x14ac:dyDescent="0.25">
      <c r="A86" s="190"/>
      <c r="B86" s="191" t="s">
        <v>343</v>
      </c>
      <c r="C86" s="192">
        <f>0</f>
        <v>0</v>
      </c>
      <c r="D86" s="192">
        <f>0</f>
        <v>0</v>
      </c>
    </row>
    <row r="87" spans="1:6" x14ac:dyDescent="0.25">
      <c r="A87" s="190"/>
      <c r="B87" s="191" t="s">
        <v>343</v>
      </c>
      <c r="C87" s="192">
        <f>0</f>
        <v>0</v>
      </c>
      <c r="D87" s="192">
        <f>0</f>
        <v>0</v>
      </c>
    </row>
    <row r="88" spans="1:6" x14ac:dyDescent="0.25">
      <c r="A88" s="190"/>
      <c r="B88" s="191" t="s">
        <v>343</v>
      </c>
      <c r="C88" s="192">
        <f>0</f>
        <v>0</v>
      </c>
      <c r="D88" s="192">
        <f>0</f>
        <v>0</v>
      </c>
    </row>
    <row r="89" spans="1:6" x14ac:dyDescent="0.25">
      <c r="A89" s="190"/>
      <c r="B89" s="191" t="s">
        <v>344</v>
      </c>
      <c r="C89" s="192">
        <f>SUM(C90:C92)</f>
        <v>0</v>
      </c>
      <c r="D89" s="192">
        <f>SUM(D90:D92)</f>
        <v>0</v>
      </c>
    </row>
    <row r="90" spans="1:6" x14ac:dyDescent="0.25">
      <c r="A90" s="190"/>
      <c r="B90" s="191" t="s">
        <v>343</v>
      </c>
      <c r="C90" s="192">
        <f>0</f>
        <v>0</v>
      </c>
      <c r="D90" s="192">
        <f>0</f>
        <v>0</v>
      </c>
    </row>
    <row r="91" spans="1:6" x14ac:dyDescent="0.25">
      <c r="A91" s="190"/>
      <c r="B91" s="191" t="s">
        <v>343</v>
      </c>
      <c r="C91" s="192">
        <f>0</f>
        <v>0</v>
      </c>
      <c r="D91" s="192">
        <f>0</f>
        <v>0</v>
      </c>
    </row>
    <row r="92" spans="1:6" x14ac:dyDescent="0.25">
      <c r="A92" s="190"/>
      <c r="B92" s="191" t="s">
        <v>343</v>
      </c>
      <c r="C92" s="192">
        <f>0</f>
        <v>0</v>
      </c>
      <c r="D92" s="192">
        <f>0</f>
        <v>0</v>
      </c>
    </row>
    <row r="93" spans="1:6" x14ac:dyDescent="0.25">
      <c r="A93" s="244" t="s">
        <v>387</v>
      </c>
      <c r="B93" s="191" t="s">
        <v>388</v>
      </c>
      <c r="C93" s="192">
        <f>C83+C84-C89</f>
        <v>0</v>
      </c>
      <c r="D93" s="192">
        <f>D83+D84-D89</f>
        <v>0</v>
      </c>
    </row>
    <row r="94" spans="1:6" x14ac:dyDescent="0.25">
      <c r="A94" s="244" t="s">
        <v>389</v>
      </c>
      <c r="B94" s="191" t="s">
        <v>390</v>
      </c>
      <c r="C94" s="192">
        <f>C79-C93</f>
        <v>0</v>
      </c>
      <c r="D94" s="192">
        <f>D79-D93</f>
        <v>0</v>
      </c>
      <c r="F94" s="285"/>
    </row>
    <row r="95" spans="1:6" x14ac:dyDescent="0.25">
      <c r="A95" s="247" t="s">
        <v>11</v>
      </c>
      <c r="B95" s="188" t="s">
        <v>391</v>
      </c>
      <c r="C95" s="189">
        <f>C96-C97-C98</f>
        <v>3462782.6</v>
      </c>
      <c r="D95" s="189">
        <f>D96-D97-D98</f>
        <v>3215891.43</v>
      </c>
    </row>
    <row r="96" spans="1:6" x14ac:dyDescent="0.25">
      <c r="A96" s="190"/>
      <c r="B96" s="191" t="s">
        <v>392</v>
      </c>
      <c r="C96" s="192">
        <v>3462782.6</v>
      </c>
      <c r="D96" s="192">
        <v>3215891.43</v>
      </c>
    </row>
    <row r="97" spans="1:4" x14ac:dyDescent="0.25">
      <c r="A97" s="190"/>
      <c r="B97" s="191" t="s">
        <v>393</v>
      </c>
      <c r="C97" s="192">
        <f>0</f>
        <v>0</v>
      </c>
      <c r="D97" s="192">
        <f>0</f>
        <v>0</v>
      </c>
    </row>
    <row r="98" spans="1:4" x14ac:dyDescent="0.25">
      <c r="A98" s="190"/>
      <c r="B98" s="191" t="s">
        <v>394</v>
      </c>
      <c r="C98" s="192">
        <f>0</f>
        <v>0</v>
      </c>
      <c r="D98" s="192">
        <f>0</f>
        <v>0</v>
      </c>
    </row>
    <row r="99" spans="1:4" x14ac:dyDescent="0.25">
      <c r="A99" s="196" t="s">
        <v>395</v>
      </c>
      <c r="B99" s="197" t="s">
        <v>396</v>
      </c>
      <c r="C99" s="198" t="e">
        <f>C24+C39+C51+C62+C94+C95</f>
        <v>#VALUE!</v>
      </c>
      <c r="D99" s="198" t="e">
        <f>D24+D39+D51+D62+D94+D95</f>
        <v>#VALUE!</v>
      </c>
    </row>
    <row r="100" spans="1:4" ht="24" customHeight="1" x14ac:dyDescent="0.25">
      <c r="A100" s="196" t="s">
        <v>397</v>
      </c>
      <c r="B100" s="252" t="s">
        <v>398</v>
      </c>
      <c r="C100" s="253" t="e">
        <f>C99</f>
        <v>#VALUE!</v>
      </c>
      <c r="D100" s="253" t="e">
        <f>D99</f>
        <v>#VALUE!</v>
      </c>
    </row>
    <row r="104" spans="1:4" ht="36" customHeight="1" x14ac:dyDescent="0.25">
      <c r="A104" s="375" t="s">
        <v>399</v>
      </c>
      <c r="B104" s="376"/>
      <c r="C104" s="376"/>
      <c r="D104" s="376"/>
    </row>
    <row r="105" spans="1:4" x14ac:dyDescent="0.25">
      <c r="A105" s="199" t="s">
        <v>400</v>
      </c>
    </row>
  </sheetData>
  <mergeCells count="7">
    <mergeCell ref="A104:D104"/>
    <mergeCell ref="A2:B2"/>
    <mergeCell ref="B3:C3"/>
    <mergeCell ref="C5:D5"/>
    <mergeCell ref="A6:A7"/>
    <mergeCell ref="B6:B7"/>
    <mergeCell ref="C6:D6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411DE-45BF-4F0E-B049-C734BD63820D}">
  <sheetPr>
    <tabColor rgb="FF7030A0"/>
    <pageSetUpPr fitToPage="1"/>
  </sheetPr>
  <dimension ref="A1:N39"/>
  <sheetViews>
    <sheetView topLeftCell="A16" workbookViewId="0">
      <selection activeCell="L39" sqref="A1:L39"/>
    </sheetView>
  </sheetViews>
  <sheetFormatPr defaultColWidth="9.109375" defaultRowHeight="13.2" x14ac:dyDescent="0.25"/>
  <cols>
    <col min="1" max="1" width="15.44140625" customWidth="1"/>
    <col min="2" max="12" width="14.5546875" customWidth="1"/>
    <col min="13" max="14" width="13.44140625" bestFit="1" customWidth="1"/>
  </cols>
  <sheetData>
    <row r="1" spans="1:14" ht="17.399999999999999" x14ac:dyDescent="0.3">
      <c r="A1" s="43"/>
      <c r="B1" s="44"/>
      <c r="C1" s="45"/>
      <c r="D1" s="44"/>
      <c r="E1" s="44"/>
      <c r="F1" s="79"/>
      <c r="G1" s="44"/>
      <c r="H1" s="44"/>
      <c r="I1" s="44"/>
      <c r="J1" s="44"/>
      <c r="K1" s="44"/>
      <c r="L1" s="46" t="s">
        <v>203</v>
      </c>
    </row>
    <row r="2" spans="1:14" x14ac:dyDescent="0.25">
      <c r="A2" s="423" t="s">
        <v>204</v>
      </c>
      <c r="B2" s="423"/>
      <c r="C2" s="423"/>
      <c r="D2" s="423"/>
      <c r="E2" s="423"/>
      <c r="F2" s="44"/>
      <c r="G2" s="44"/>
      <c r="H2" s="44"/>
      <c r="I2" s="44"/>
      <c r="J2" s="44"/>
      <c r="K2" s="44"/>
      <c r="L2" s="44"/>
    </row>
    <row r="3" spans="1:14" x14ac:dyDescent="0.25">
      <c r="A3" s="424" t="s">
        <v>205</v>
      </c>
      <c r="B3" s="425" t="s">
        <v>206</v>
      </c>
      <c r="C3" s="426"/>
      <c r="D3" s="426"/>
      <c r="E3" s="426"/>
      <c r="F3" s="427"/>
      <c r="G3" s="428" t="s">
        <v>207</v>
      </c>
      <c r="H3" s="428"/>
      <c r="I3" s="428"/>
      <c r="J3" s="428"/>
      <c r="K3" s="428"/>
      <c r="L3" s="76"/>
    </row>
    <row r="4" spans="1:14" ht="51" x14ac:dyDescent="0.25">
      <c r="A4" s="424"/>
      <c r="B4" s="47" t="s">
        <v>208</v>
      </c>
      <c r="C4" s="48" t="s">
        <v>209</v>
      </c>
      <c r="D4" s="49" t="s">
        <v>775</v>
      </c>
      <c r="E4" s="48" t="s">
        <v>773</v>
      </c>
      <c r="F4" s="48" t="s">
        <v>212</v>
      </c>
      <c r="G4" s="48" t="s">
        <v>2</v>
      </c>
      <c r="H4" s="48" t="s">
        <v>213</v>
      </c>
      <c r="I4" s="48" t="s">
        <v>214</v>
      </c>
      <c r="J4" s="48" t="s">
        <v>211</v>
      </c>
      <c r="K4" s="48" t="s">
        <v>215</v>
      </c>
      <c r="L4" s="47" t="s">
        <v>216</v>
      </c>
    </row>
    <row r="5" spans="1:14" s="139" customFormat="1" x14ac:dyDescent="0.25">
      <c r="A5" s="50" t="s">
        <v>217</v>
      </c>
      <c r="B5" s="321">
        <f t="shared" ref="B5:C5" si="0">SUM(B6:B10)</f>
        <v>101783930.84999999</v>
      </c>
      <c r="C5" s="321">
        <f t="shared" si="0"/>
        <v>791283.12</v>
      </c>
      <c r="D5" s="321">
        <f>SUM(D6:D10)</f>
        <v>3332162.0300000003</v>
      </c>
      <c r="E5" s="321">
        <f>SUM(E6:E10)</f>
        <v>2602599.23</v>
      </c>
      <c r="F5" s="321">
        <f>SUM(F6:F10)</f>
        <v>6726044.3800000008</v>
      </c>
      <c r="G5" s="321">
        <v>0</v>
      </c>
      <c r="H5" s="321">
        <v>0</v>
      </c>
      <c r="I5" s="321">
        <f>SUM(I6:I12)</f>
        <v>771763.46</v>
      </c>
      <c r="J5" s="321">
        <v>0</v>
      </c>
      <c r="K5" s="321">
        <f>SUM(K6:K12)</f>
        <v>771763.46</v>
      </c>
      <c r="L5" s="321">
        <f>SUM(L6:L10)</f>
        <v>107738211.77</v>
      </c>
    </row>
    <row r="6" spans="1:14" s="139" customFormat="1" ht="32.25" customHeight="1" x14ac:dyDescent="0.25">
      <c r="A6" s="50" t="s">
        <v>218</v>
      </c>
      <c r="B6" s="322">
        <v>4281205.84</v>
      </c>
      <c r="C6" s="322">
        <v>0</v>
      </c>
      <c r="D6" s="322">
        <v>0</v>
      </c>
      <c r="E6" s="322">
        <v>0</v>
      </c>
      <c r="F6" s="321">
        <v>0</v>
      </c>
      <c r="G6" s="322">
        <v>0</v>
      </c>
      <c r="H6" s="322">
        <v>0</v>
      </c>
      <c r="I6" s="322">
        <v>0</v>
      </c>
      <c r="J6" s="322">
        <v>0</v>
      </c>
      <c r="K6" s="321">
        <v>0</v>
      </c>
      <c r="L6" s="321">
        <f>F6+B6-K6</f>
        <v>4281205.84</v>
      </c>
    </row>
    <row r="7" spans="1:14" s="139" customFormat="1" ht="20.399999999999999" x14ac:dyDescent="0.25">
      <c r="A7" s="50" t="s">
        <v>219</v>
      </c>
      <c r="B7" s="322">
        <v>66955826.689999998</v>
      </c>
      <c r="C7" s="322">
        <v>188338.35</v>
      </c>
      <c r="D7" s="322">
        <v>12965.4</v>
      </c>
      <c r="E7" s="322">
        <v>0</v>
      </c>
      <c r="F7" s="321">
        <f>C7+E7+D7</f>
        <v>201303.75</v>
      </c>
      <c r="G7" s="322">
        <v>0</v>
      </c>
      <c r="H7" s="322">
        <v>0</v>
      </c>
      <c r="I7" s="322">
        <v>0</v>
      </c>
      <c r="J7" s="322">
        <v>0</v>
      </c>
      <c r="K7" s="321">
        <v>0</v>
      </c>
      <c r="L7" s="321">
        <f>F7+B7-K7</f>
        <v>67157130.439999998</v>
      </c>
    </row>
    <row r="8" spans="1:14" s="139" customFormat="1" ht="20.399999999999999" x14ac:dyDescent="0.25">
      <c r="A8" s="50" t="s">
        <v>220</v>
      </c>
      <c r="B8" s="322">
        <v>8900423.0199999996</v>
      </c>
      <c r="C8" s="322">
        <v>347372.64</v>
      </c>
      <c r="D8" s="322">
        <f>4017367.77-E8</f>
        <v>1414768.54</v>
      </c>
      <c r="E8" s="322">
        <v>2602599.23</v>
      </c>
      <c r="F8" s="321">
        <f t="shared" ref="F8:F10" si="1">C8+E8+D8</f>
        <v>4364740.41</v>
      </c>
      <c r="G8" s="322">
        <v>0</v>
      </c>
      <c r="H8" s="322">
        <v>0</v>
      </c>
      <c r="I8" s="322">
        <v>510248.89</v>
      </c>
      <c r="J8" s="322">
        <v>0</v>
      </c>
      <c r="K8" s="321">
        <v>510248.89</v>
      </c>
      <c r="L8" s="321">
        <f>F8+B8-K8</f>
        <v>12754914.539999999</v>
      </c>
    </row>
    <row r="9" spans="1:14" s="139" customFormat="1" x14ac:dyDescent="0.25">
      <c r="A9" s="50" t="s">
        <v>221</v>
      </c>
      <c r="B9" s="322">
        <v>2359411.25</v>
      </c>
      <c r="C9" s="322"/>
      <c r="D9" s="322">
        <v>258711.87</v>
      </c>
      <c r="E9" s="322">
        <v>0</v>
      </c>
      <c r="F9" s="321">
        <f t="shared" si="1"/>
        <v>258711.87</v>
      </c>
      <c r="G9" s="322">
        <v>0</v>
      </c>
      <c r="H9" s="323">
        <v>0</v>
      </c>
      <c r="I9" s="324">
        <v>28203.46</v>
      </c>
      <c r="J9" s="322">
        <v>0</v>
      </c>
      <c r="K9" s="321">
        <f>I9</f>
        <v>28203.46</v>
      </c>
      <c r="L9" s="321">
        <f>F9+B9-K9</f>
        <v>2589919.66</v>
      </c>
    </row>
    <row r="10" spans="1:14" s="139" customFormat="1" x14ac:dyDescent="0.25">
      <c r="A10" s="50" t="s">
        <v>222</v>
      </c>
      <c r="B10" s="322">
        <v>19287064.050000001</v>
      </c>
      <c r="C10" s="322">
        <v>255572.13</v>
      </c>
      <c r="D10" s="322">
        <v>1645716.22</v>
      </c>
      <c r="E10" s="322">
        <v>0</v>
      </c>
      <c r="F10" s="321">
        <f t="shared" si="1"/>
        <v>1901288.35</v>
      </c>
      <c r="G10" s="322">
        <v>0</v>
      </c>
      <c r="H10" s="325">
        <v>0</v>
      </c>
      <c r="I10" s="322">
        <v>233311.11</v>
      </c>
      <c r="J10" s="322">
        <v>0</v>
      </c>
      <c r="K10" s="321">
        <f>I10</f>
        <v>233311.11</v>
      </c>
      <c r="L10" s="321">
        <f>F10+B10-K10</f>
        <v>20955041.290000003</v>
      </c>
    </row>
    <row r="11" spans="1:14" s="139" customFormat="1" ht="20.399999999999999" x14ac:dyDescent="0.25">
      <c r="A11" s="50" t="s">
        <v>223</v>
      </c>
      <c r="B11" s="322">
        <v>2041662.07</v>
      </c>
      <c r="C11" s="322">
        <v>933405.49</v>
      </c>
      <c r="D11" s="324">
        <v>0</v>
      </c>
      <c r="E11" s="324">
        <v>0</v>
      </c>
      <c r="F11" s="321">
        <f>C11+E11+D11</f>
        <v>933405.49</v>
      </c>
      <c r="G11" s="325">
        <v>0</v>
      </c>
      <c r="H11" s="322">
        <v>0</v>
      </c>
      <c r="I11" s="322">
        <v>0</v>
      </c>
      <c r="J11" s="322">
        <v>2602599.23</v>
      </c>
      <c r="K11" s="321">
        <v>0</v>
      </c>
      <c r="L11" s="321">
        <f>F11+B11-J11</f>
        <v>372468.33000000007</v>
      </c>
      <c r="N11" s="326"/>
    </row>
    <row r="12" spans="1:14" s="139" customFormat="1" ht="20.399999999999999" x14ac:dyDescent="0.25">
      <c r="A12" s="50" t="s">
        <v>224</v>
      </c>
      <c r="B12" s="327">
        <v>0</v>
      </c>
      <c r="C12" s="327"/>
      <c r="D12" s="322">
        <v>0</v>
      </c>
      <c r="E12" s="322">
        <v>0</v>
      </c>
      <c r="F12" s="321">
        <f>C12+E12</f>
        <v>0</v>
      </c>
      <c r="G12" s="328">
        <v>0</v>
      </c>
      <c r="H12" s="327">
        <v>0</v>
      </c>
      <c r="I12" s="327">
        <v>0</v>
      </c>
      <c r="J12" s="327"/>
      <c r="K12" s="329">
        <v>0</v>
      </c>
      <c r="L12" s="321">
        <f>F12+B12</f>
        <v>0</v>
      </c>
    </row>
    <row r="13" spans="1:14" s="139" customFormat="1" x14ac:dyDescent="0.25">
      <c r="A13" s="53" t="s">
        <v>225</v>
      </c>
      <c r="B13" s="330">
        <f>SUM(B6:B12)</f>
        <v>103825592.91999999</v>
      </c>
      <c r="C13" s="330">
        <f t="shared" ref="C13:K13" si="2">SUM(C6:C12)</f>
        <v>1724688.6099999999</v>
      </c>
      <c r="D13" s="331">
        <f t="shared" ref="D13" si="3">SUM(D6:D12)</f>
        <v>3332162.0300000003</v>
      </c>
      <c r="E13" s="331">
        <f t="shared" si="2"/>
        <v>2602599.23</v>
      </c>
      <c r="F13" s="330">
        <f>SUM(F6:F12)</f>
        <v>7659449.870000001</v>
      </c>
      <c r="G13" s="330">
        <f t="shared" si="2"/>
        <v>0</v>
      </c>
      <c r="H13" s="330">
        <f t="shared" si="2"/>
        <v>0</v>
      </c>
      <c r="I13" s="330">
        <f t="shared" si="2"/>
        <v>771763.46</v>
      </c>
      <c r="J13" s="330">
        <f t="shared" si="2"/>
        <v>2602599.23</v>
      </c>
      <c r="K13" s="330">
        <f t="shared" si="2"/>
        <v>771763.46</v>
      </c>
      <c r="L13" s="330">
        <f>SUM(L6:L12)</f>
        <v>108110680.09999999</v>
      </c>
    </row>
    <row r="14" spans="1:14" x14ac:dyDescent="0.25">
      <c r="A14" s="55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14" x14ac:dyDescent="0.25">
      <c r="A15" s="424" t="s">
        <v>226</v>
      </c>
      <c r="B15" s="77" t="s">
        <v>227</v>
      </c>
      <c r="C15" s="429" t="s">
        <v>206</v>
      </c>
      <c r="D15" s="429"/>
      <c r="E15" s="429"/>
      <c r="F15" s="429"/>
      <c r="G15" s="429" t="s">
        <v>207</v>
      </c>
      <c r="H15" s="429"/>
      <c r="I15" s="429"/>
      <c r="J15" s="429"/>
      <c r="K15" s="429"/>
      <c r="L15" s="77"/>
    </row>
    <row r="16" spans="1:14" s="139" customFormat="1" ht="39.75" customHeight="1" x14ac:dyDescent="0.25">
      <c r="A16" s="424"/>
      <c r="B16" s="76" t="s">
        <v>228</v>
      </c>
      <c r="C16" s="130" t="s">
        <v>229</v>
      </c>
      <c r="D16" s="49" t="s">
        <v>772</v>
      </c>
      <c r="E16" s="48" t="s">
        <v>773</v>
      </c>
      <c r="F16" s="130" t="s">
        <v>212</v>
      </c>
      <c r="G16" s="130" t="s">
        <v>2</v>
      </c>
      <c r="H16" s="130" t="s">
        <v>231</v>
      </c>
      <c r="I16" s="130" t="s">
        <v>214</v>
      </c>
      <c r="J16" s="130" t="s">
        <v>230</v>
      </c>
      <c r="K16" s="130" t="s">
        <v>215</v>
      </c>
      <c r="L16" s="47" t="s">
        <v>216</v>
      </c>
    </row>
    <row r="17" spans="1:13" x14ac:dyDescent="0.25">
      <c r="A17" s="50" t="s">
        <v>217</v>
      </c>
      <c r="B17" s="332">
        <f>B18+B19+B20+B21+B22</f>
        <v>62582560.93</v>
      </c>
      <c r="C17" s="332">
        <f>C18+C19+C20+C21+C22</f>
        <v>2389791.19</v>
      </c>
      <c r="D17" s="332">
        <f>D18+D19+D20+D21+D22</f>
        <v>3332162.0300000003</v>
      </c>
      <c r="E17" s="332">
        <f>E18+E19+E20+E21+E22</f>
        <v>0</v>
      </c>
      <c r="F17" s="332">
        <f>F18+F19+F20+F21+F22</f>
        <v>5721953.2199999997</v>
      </c>
      <c r="G17" s="332">
        <f>SUM(G18:G22)</f>
        <v>0</v>
      </c>
      <c r="H17" s="332">
        <f>SUM(H18:H22)</f>
        <v>0</v>
      </c>
      <c r="I17" s="332">
        <f>SUM(I18:I22)</f>
        <v>771763.46</v>
      </c>
      <c r="J17" s="332">
        <f>SUM(J18:J22)</f>
        <v>0</v>
      </c>
      <c r="K17" s="332">
        <f>K18+K19+K20+K21+K22</f>
        <v>771763.46</v>
      </c>
      <c r="L17" s="332">
        <f>L18+L19+L20+L21+L22</f>
        <v>67532750.689999998</v>
      </c>
    </row>
    <row r="18" spans="1:13" ht="30.6" x14ac:dyDescent="0.25">
      <c r="A18" s="50" t="s">
        <v>218</v>
      </c>
      <c r="B18" s="332">
        <v>3951016.12</v>
      </c>
      <c r="C18" s="332">
        <v>22012.65</v>
      </c>
      <c r="D18" s="332">
        <v>0</v>
      </c>
      <c r="E18" s="332">
        <v>0</v>
      </c>
      <c r="F18" s="332">
        <f>C18+D18+E18</f>
        <v>22012.65</v>
      </c>
      <c r="G18" s="332">
        <v>0</v>
      </c>
      <c r="H18" s="332">
        <v>0</v>
      </c>
      <c r="I18" s="332">
        <v>0</v>
      </c>
      <c r="J18" s="332">
        <v>0</v>
      </c>
      <c r="K18" s="332">
        <f t="shared" ref="K18:K23" si="4">G18+H18+I18+J18</f>
        <v>0</v>
      </c>
      <c r="L18" s="333">
        <f t="shared" ref="L18:L24" si="5">B18+F18-K18</f>
        <v>3973028.77</v>
      </c>
    </row>
    <row r="19" spans="1:13" ht="20.399999999999999" x14ac:dyDescent="0.25">
      <c r="A19" s="50" t="s">
        <v>219</v>
      </c>
      <c r="B19" s="332">
        <v>29928706.02</v>
      </c>
      <c r="C19" s="332">
        <v>1496741.48</v>
      </c>
      <c r="D19" s="332">
        <v>12965.4</v>
      </c>
      <c r="E19" s="332">
        <v>0</v>
      </c>
      <c r="F19" s="332">
        <f>C19+D19+E19</f>
        <v>1509706.88</v>
      </c>
      <c r="G19" s="332">
        <v>0</v>
      </c>
      <c r="H19" s="332">
        <v>0</v>
      </c>
      <c r="I19" s="332">
        <v>0</v>
      </c>
      <c r="J19" s="332">
        <f>F65</f>
        <v>0</v>
      </c>
      <c r="K19" s="332">
        <f t="shared" si="4"/>
        <v>0</v>
      </c>
      <c r="L19" s="333">
        <f t="shared" si="5"/>
        <v>31438412.899999999</v>
      </c>
    </row>
    <row r="20" spans="1:13" ht="20.399999999999999" x14ac:dyDescent="0.25">
      <c r="A20" s="50" t="s">
        <v>220</v>
      </c>
      <c r="B20" s="332">
        <v>8068236.4699999997</v>
      </c>
      <c r="C20" s="332">
        <v>427854.15</v>
      </c>
      <c r="D20" s="334">
        <v>1414768.54</v>
      </c>
      <c r="E20" s="334">
        <v>0</v>
      </c>
      <c r="F20" s="332">
        <f>C20+D20+E20</f>
        <v>1842622.69</v>
      </c>
      <c r="G20" s="332">
        <v>0</v>
      </c>
      <c r="H20" s="332">
        <v>0</v>
      </c>
      <c r="I20" s="332">
        <v>510248.89</v>
      </c>
      <c r="J20" s="332">
        <v>0</v>
      </c>
      <c r="K20" s="332">
        <f t="shared" si="4"/>
        <v>510248.89</v>
      </c>
      <c r="L20" s="333">
        <f t="shared" si="5"/>
        <v>9400610.2699999996</v>
      </c>
    </row>
    <row r="21" spans="1:13" x14ac:dyDescent="0.25">
      <c r="A21" s="50" t="s">
        <v>221</v>
      </c>
      <c r="B21" s="332">
        <v>1864485.75</v>
      </c>
      <c r="C21" s="332">
        <v>124409.75</v>
      </c>
      <c r="D21" s="332">
        <v>258711.87</v>
      </c>
      <c r="E21" s="332">
        <v>0</v>
      </c>
      <c r="F21" s="332">
        <f>C21+D21+E21</f>
        <v>383121.62</v>
      </c>
      <c r="G21" s="332">
        <v>0</v>
      </c>
      <c r="H21" s="332">
        <v>0</v>
      </c>
      <c r="I21" s="332">
        <v>28203.46</v>
      </c>
      <c r="J21" s="332">
        <v>0</v>
      </c>
      <c r="K21" s="332">
        <f t="shared" si="4"/>
        <v>28203.46</v>
      </c>
      <c r="L21" s="333">
        <f t="shared" si="5"/>
        <v>2219403.91</v>
      </c>
      <c r="M21" s="110"/>
    </row>
    <row r="22" spans="1:13" x14ac:dyDescent="0.25">
      <c r="A22" s="50" t="s">
        <v>222</v>
      </c>
      <c r="B22" s="332">
        <v>18770116.57</v>
      </c>
      <c r="C22" s="332">
        <v>318773.15999999997</v>
      </c>
      <c r="D22" s="332">
        <v>1645716.22</v>
      </c>
      <c r="E22" s="332">
        <v>0</v>
      </c>
      <c r="F22" s="332">
        <f>C22+D22+E22</f>
        <v>1964489.38</v>
      </c>
      <c r="G22" s="332">
        <v>0</v>
      </c>
      <c r="H22" s="332">
        <v>0</v>
      </c>
      <c r="I22" s="332">
        <v>233311.11</v>
      </c>
      <c r="J22" s="332">
        <v>0</v>
      </c>
      <c r="K22" s="332">
        <f t="shared" si="4"/>
        <v>233311.11</v>
      </c>
      <c r="L22" s="333">
        <f t="shared" si="5"/>
        <v>20501294.84</v>
      </c>
    </row>
    <row r="23" spans="1:13" ht="20.399999999999999" x14ac:dyDescent="0.25">
      <c r="A23" s="50" t="s">
        <v>223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0</v>
      </c>
      <c r="I23" s="332">
        <v>0</v>
      </c>
      <c r="J23" s="332">
        <v>0</v>
      </c>
      <c r="K23" s="332">
        <f t="shared" si="4"/>
        <v>0</v>
      </c>
      <c r="L23" s="333">
        <f t="shared" si="5"/>
        <v>0</v>
      </c>
    </row>
    <row r="24" spans="1:13" ht="20.399999999999999" x14ac:dyDescent="0.25">
      <c r="A24" s="50" t="s">
        <v>224</v>
      </c>
      <c r="B24" s="335">
        <v>0</v>
      </c>
      <c r="C24" s="335">
        <v>0</v>
      </c>
      <c r="D24" s="335">
        <v>0</v>
      </c>
      <c r="E24" s="335">
        <v>0</v>
      </c>
      <c r="F24" s="335">
        <v>0</v>
      </c>
      <c r="G24" s="335">
        <v>0</v>
      </c>
      <c r="H24" s="335">
        <v>0</v>
      </c>
      <c r="I24" s="335">
        <v>0</v>
      </c>
      <c r="J24" s="335">
        <v>0</v>
      </c>
      <c r="K24" s="335">
        <v>0</v>
      </c>
      <c r="L24" s="336">
        <f t="shared" si="5"/>
        <v>0</v>
      </c>
    </row>
    <row r="25" spans="1:13" x14ac:dyDescent="0.25">
      <c r="A25" s="53" t="s">
        <v>225</v>
      </c>
      <c r="B25" s="330">
        <f>B17+B23+B24</f>
        <v>62582560.93</v>
      </c>
      <c r="C25" s="330">
        <f>C17+C23+C24</f>
        <v>2389791.19</v>
      </c>
      <c r="D25" s="330">
        <f t="shared" ref="D25" si="6">D17+D23+D24</f>
        <v>3332162.0300000003</v>
      </c>
      <c r="E25" s="330">
        <f t="shared" ref="E25:J25" si="7">E17+E23+E24</f>
        <v>0</v>
      </c>
      <c r="F25" s="330">
        <f>F17+F23+F24</f>
        <v>5721953.2199999997</v>
      </c>
      <c r="G25" s="330">
        <f>G17+G23+G24</f>
        <v>0</v>
      </c>
      <c r="H25" s="330">
        <f t="shared" si="7"/>
        <v>0</v>
      </c>
      <c r="I25" s="330">
        <f>I17+I23+I24</f>
        <v>771763.46</v>
      </c>
      <c r="J25" s="330">
        <f t="shared" si="7"/>
        <v>0</v>
      </c>
      <c r="K25" s="330">
        <f>K17+K23+K24</f>
        <v>771763.46</v>
      </c>
      <c r="L25" s="330">
        <f>L17+L23+L24</f>
        <v>67532750.689999998</v>
      </c>
    </row>
    <row r="26" spans="1:13" x14ac:dyDescent="0.25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</row>
    <row r="27" spans="1:13" x14ac:dyDescent="0.25">
      <c r="A27" s="60" t="s">
        <v>232</v>
      </c>
      <c r="B27" s="61" t="s">
        <v>208</v>
      </c>
      <c r="C27" s="61" t="s">
        <v>216</v>
      </c>
      <c r="D27" s="62"/>
      <c r="E27" s="63"/>
      <c r="G27" s="62"/>
      <c r="H27" s="62"/>
      <c r="I27" s="62"/>
      <c r="J27" s="62"/>
      <c r="K27" s="62"/>
      <c r="L27" s="115"/>
    </row>
    <row r="28" spans="1:13" x14ac:dyDescent="0.25">
      <c r="A28" s="50" t="s">
        <v>217</v>
      </c>
      <c r="B28" s="327">
        <f>B5-B17</f>
        <v>39201369.919999994</v>
      </c>
      <c r="C28" s="327">
        <f>L5-L17</f>
        <v>40205461.079999998</v>
      </c>
      <c r="D28" s="64"/>
      <c r="G28" s="64"/>
      <c r="H28" s="64"/>
      <c r="I28" s="64"/>
      <c r="J28" s="64"/>
      <c r="K28" s="64"/>
      <c r="L28" s="64"/>
    </row>
    <row r="29" spans="1:13" ht="30.6" x14ac:dyDescent="0.25">
      <c r="A29" s="50" t="s">
        <v>233</v>
      </c>
      <c r="B29" s="327">
        <f>B6-B18</f>
        <v>330189.71999999974</v>
      </c>
      <c r="C29" s="327">
        <f t="shared" ref="C29:C33" si="8">L6-L18</f>
        <v>308177.06999999983</v>
      </c>
      <c r="D29" s="64"/>
      <c r="G29" s="64"/>
      <c r="H29" s="64"/>
      <c r="I29" s="64"/>
      <c r="J29" s="64"/>
      <c r="K29" s="64"/>
      <c r="L29" s="64"/>
    </row>
    <row r="30" spans="1:13" ht="30.6" x14ac:dyDescent="0.25">
      <c r="A30" s="50" t="s">
        <v>234</v>
      </c>
      <c r="B30" s="327">
        <f>B7-B19</f>
        <v>37027120.670000002</v>
      </c>
      <c r="C30" s="327">
        <f t="shared" si="8"/>
        <v>35718717.539999999</v>
      </c>
      <c r="D30" s="64"/>
      <c r="G30" s="64"/>
      <c r="H30" s="64"/>
      <c r="I30" s="64"/>
      <c r="J30" s="64"/>
      <c r="K30" s="64"/>
      <c r="L30" s="64"/>
    </row>
    <row r="31" spans="1:13" ht="20.399999999999999" x14ac:dyDescent="0.25">
      <c r="A31" s="50" t="s">
        <v>220</v>
      </c>
      <c r="B31" s="327">
        <f>B8-B20</f>
        <v>832186.54999999981</v>
      </c>
      <c r="C31" s="327">
        <f t="shared" si="8"/>
        <v>3354304.2699999996</v>
      </c>
      <c r="D31" s="64"/>
      <c r="G31" s="64"/>
      <c r="H31" s="64"/>
      <c r="I31" s="64"/>
      <c r="J31" s="64"/>
      <c r="K31" s="64"/>
      <c r="L31" s="64"/>
    </row>
    <row r="32" spans="1:13" x14ac:dyDescent="0.25">
      <c r="A32" s="50" t="s">
        <v>221</v>
      </c>
      <c r="B32" s="327">
        <f t="shared" ref="B32:B35" si="9">B9-B21</f>
        <v>494925.5</v>
      </c>
      <c r="C32" s="327">
        <f t="shared" si="8"/>
        <v>370515.75</v>
      </c>
      <c r="D32" s="64"/>
      <c r="G32" s="64"/>
      <c r="H32" s="64"/>
      <c r="I32" s="65"/>
      <c r="J32" s="64"/>
      <c r="K32" s="64"/>
      <c r="L32" s="64"/>
    </row>
    <row r="33" spans="1:12" x14ac:dyDescent="0.25">
      <c r="A33" s="50" t="s">
        <v>222</v>
      </c>
      <c r="B33" s="327">
        <f>B10-B22</f>
        <v>516947.48000000045</v>
      </c>
      <c r="C33" s="327">
        <f t="shared" si="8"/>
        <v>453746.45000000298</v>
      </c>
      <c r="D33" s="64"/>
      <c r="G33" s="64"/>
      <c r="H33" s="64"/>
      <c r="I33" s="64"/>
      <c r="J33" s="64"/>
      <c r="K33" s="64"/>
      <c r="L33" s="64"/>
    </row>
    <row r="34" spans="1:12" ht="20.399999999999999" x14ac:dyDescent="0.25">
      <c r="A34" s="50" t="s">
        <v>223</v>
      </c>
      <c r="B34" s="327">
        <f>B11-B23</f>
        <v>2041662.07</v>
      </c>
      <c r="C34" s="327">
        <f>L11-L23</f>
        <v>372468.33000000007</v>
      </c>
      <c r="D34" s="64"/>
      <c r="G34" s="64"/>
      <c r="H34" s="64"/>
      <c r="I34" s="64"/>
      <c r="J34" s="64"/>
      <c r="K34" s="64"/>
      <c r="L34" s="64"/>
    </row>
    <row r="35" spans="1:12" ht="20.399999999999999" x14ac:dyDescent="0.25">
      <c r="A35" s="50" t="s">
        <v>224</v>
      </c>
      <c r="B35" s="327">
        <f t="shared" si="9"/>
        <v>0</v>
      </c>
      <c r="C35" s="327">
        <f t="shared" ref="C35" si="10">L12-L24</f>
        <v>0</v>
      </c>
      <c r="D35" s="64"/>
      <c r="G35" s="64"/>
      <c r="H35" s="64"/>
      <c r="I35" s="64"/>
      <c r="J35" s="64"/>
      <c r="K35" s="64"/>
      <c r="L35" s="64"/>
    </row>
    <row r="36" spans="1:12" x14ac:dyDescent="0.25">
      <c r="A36" s="66" t="s">
        <v>225</v>
      </c>
      <c r="B36" s="337">
        <f>B28+B34</f>
        <v>41243031.989999995</v>
      </c>
      <c r="C36" s="337">
        <f>C28+C34</f>
        <v>40577929.409999996</v>
      </c>
      <c r="D36" s="64"/>
      <c r="E36" s="64"/>
      <c r="F36" s="64"/>
      <c r="G36" s="64"/>
      <c r="H36" s="64"/>
      <c r="I36" s="64"/>
      <c r="J36" s="64"/>
      <c r="K36" s="64"/>
      <c r="L36" s="64"/>
    </row>
    <row r="37" spans="1:12" x14ac:dyDescent="0.25">
      <c r="B37" s="215">
        <f>B13-B25</f>
        <v>41243031.989999987</v>
      </c>
      <c r="C37" s="215">
        <f>L13-L25</f>
        <v>40577929.409999996</v>
      </c>
    </row>
    <row r="39" spans="1:12" ht="14.4" x14ac:dyDescent="0.3">
      <c r="A39" s="119" t="s">
        <v>774</v>
      </c>
    </row>
  </sheetData>
  <mergeCells count="7">
    <mergeCell ref="A2:E2"/>
    <mergeCell ref="A3:A4"/>
    <mergeCell ref="B3:F3"/>
    <mergeCell ref="G3:K3"/>
    <mergeCell ref="A15:A16"/>
    <mergeCell ref="C15:F15"/>
    <mergeCell ref="G15:K15"/>
  </mergeCells>
  <pageMargins left="0.25" right="0.25" top="0.75" bottom="0.75" header="0.3" footer="0.3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85B44-AC68-4F2B-846F-36BBF373F9E0}">
  <dimension ref="A2:F105"/>
  <sheetViews>
    <sheetView workbookViewId="0">
      <selection activeCell="H12" sqref="H12"/>
    </sheetView>
  </sheetViews>
  <sheetFormatPr defaultRowHeight="13.2" x14ac:dyDescent="0.25"/>
  <cols>
    <col min="1" max="1" width="7.5546875" customWidth="1"/>
    <col min="2" max="2" width="74.5546875" customWidth="1"/>
    <col min="3" max="4" width="16.5546875" customWidth="1"/>
    <col min="6" max="6" width="12.44140625" bestFit="1" customWidth="1"/>
  </cols>
  <sheetData>
    <row r="2" spans="1:5" ht="24" customHeight="1" x14ac:dyDescent="0.25">
      <c r="A2" s="413" t="s">
        <v>327</v>
      </c>
      <c r="B2" s="412"/>
    </row>
    <row r="3" spans="1:5" ht="39.9" customHeight="1" x14ac:dyDescent="0.3">
      <c r="B3" s="414" t="s">
        <v>328</v>
      </c>
      <c r="C3" s="415"/>
    </row>
    <row r="4" spans="1:5" ht="15.6" x14ac:dyDescent="0.3">
      <c r="B4" s="3" t="s">
        <v>3</v>
      </c>
      <c r="C4" s="4" t="s">
        <v>1</v>
      </c>
      <c r="D4" s="4">
        <v>2025</v>
      </c>
      <c r="E4" s="134">
        <v>2021</v>
      </c>
    </row>
    <row r="5" spans="1:5" x14ac:dyDescent="0.25">
      <c r="C5" s="416"/>
      <c r="D5" s="398"/>
    </row>
    <row r="6" spans="1:5" x14ac:dyDescent="0.25">
      <c r="A6" s="417" t="s">
        <v>5</v>
      </c>
      <c r="B6" s="417" t="s">
        <v>0</v>
      </c>
      <c r="C6" s="419" t="s">
        <v>6</v>
      </c>
      <c r="D6" s="420"/>
    </row>
    <row r="7" spans="1:5" x14ac:dyDescent="0.25">
      <c r="A7" s="418"/>
      <c r="B7" s="418"/>
      <c r="C7" s="5" t="s">
        <v>329</v>
      </c>
      <c r="D7" s="5" t="s">
        <v>330</v>
      </c>
    </row>
    <row r="8" spans="1:5" x14ac:dyDescent="0.25">
      <c r="A8" s="8" t="s">
        <v>331</v>
      </c>
      <c r="B8" s="9" t="s">
        <v>332</v>
      </c>
      <c r="C8" s="38">
        <v>83562117.510000005</v>
      </c>
      <c r="D8" s="38">
        <v>83562117.510000005</v>
      </c>
    </row>
    <row r="9" spans="1:5" x14ac:dyDescent="0.25">
      <c r="A9" s="6"/>
      <c r="B9" s="7" t="s">
        <v>333</v>
      </c>
      <c r="C9" s="39">
        <f>0</f>
        <v>0</v>
      </c>
      <c r="D9" s="39">
        <f>0</f>
        <v>0</v>
      </c>
    </row>
    <row r="10" spans="1:5" x14ac:dyDescent="0.25">
      <c r="A10" s="6"/>
      <c r="B10" s="7" t="s">
        <v>334</v>
      </c>
      <c r="C10" s="39">
        <f>0</f>
        <v>0</v>
      </c>
      <c r="D10" s="39">
        <f>0</f>
        <v>0</v>
      </c>
    </row>
    <row r="11" spans="1:5" x14ac:dyDescent="0.25">
      <c r="A11" s="8" t="s">
        <v>335</v>
      </c>
      <c r="B11" s="9" t="s">
        <v>336</v>
      </c>
      <c r="C11" s="38">
        <f>C8+C9+C10</f>
        <v>83562117.510000005</v>
      </c>
      <c r="D11" s="38">
        <f>D8+D9+D10</f>
        <v>83562117.510000005</v>
      </c>
    </row>
    <row r="12" spans="1:5" x14ac:dyDescent="0.25">
      <c r="A12" s="135" t="s">
        <v>282</v>
      </c>
      <c r="B12" s="10" t="s">
        <v>337</v>
      </c>
      <c r="C12" s="40" t="e">
        <v>#VALUE!</v>
      </c>
      <c r="D12" s="40" t="e">
        <v>#VALUE!</v>
      </c>
    </row>
    <row r="13" spans="1:5" x14ac:dyDescent="0.25">
      <c r="A13" s="136" t="s">
        <v>338</v>
      </c>
      <c r="B13" s="7" t="s">
        <v>339</v>
      </c>
      <c r="C13" s="39" t="e">
        <f>C14-C19</f>
        <v>#VALUE!</v>
      </c>
      <c r="D13" s="39" t="e">
        <f>D14-D19</f>
        <v>#VALUE!</v>
      </c>
    </row>
    <row r="14" spans="1:5" x14ac:dyDescent="0.25">
      <c r="A14" s="6"/>
      <c r="B14" s="7" t="s">
        <v>340</v>
      </c>
      <c r="C14" s="39" t="e">
        <f>SUM(C15:C18)</f>
        <v>#VALUE!</v>
      </c>
      <c r="D14" s="39" t="e">
        <f>SUM(D15:D18)</f>
        <v>#VALUE!</v>
      </c>
    </row>
    <row r="15" spans="1:5" x14ac:dyDescent="0.25">
      <c r="A15" s="6"/>
      <c r="B15" s="7" t="s">
        <v>341</v>
      </c>
      <c r="C15" s="39">
        <f>0</f>
        <v>0</v>
      </c>
      <c r="D15" s="39">
        <f>0</f>
        <v>0</v>
      </c>
    </row>
    <row r="16" spans="1:5" x14ac:dyDescent="0.25">
      <c r="A16" s="6"/>
      <c r="B16" s="7" t="s">
        <v>342</v>
      </c>
      <c r="C16" s="39" t="e">
        <v>#VALUE!</v>
      </c>
      <c r="D16" s="39" t="e">
        <v>#VALUE!</v>
      </c>
    </row>
    <row r="17" spans="1:4" x14ac:dyDescent="0.25">
      <c r="A17" s="6"/>
      <c r="B17" s="7" t="s">
        <v>343</v>
      </c>
      <c r="C17" s="39">
        <f>0</f>
        <v>0</v>
      </c>
      <c r="D17" s="39">
        <f>0</f>
        <v>0</v>
      </c>
    </row>
    <row r="18" spans="1:4" x14ac:dyDescent="0.25">
      <c r="A18" s="6"/>
      <c r="B18" s="7" t="s">
        <v>343</v>
      </c>
      <c r="C18" s="39">
        <f>0</f>
        <v>0</v>
      </c>
      <c r="D18" s="39">
        <f>0</f>
        <v>0</v>
      </c>
    </row>
    <row r="19" spans="1:4" x14ac:dyDescent="0.25">
      <c r="A19" s="6"/>
      <c r="B19" s="7" t="s">
        <v>344</v>
      </c>
      <c r="C19" s="39">
        <f>SUM(C20:C23)</f>
        <v>0</v>
      </c>
      <c r="D19" s="39">
        <f>SUM(D20:D23)</f>
        <v>0</v>
      </c>
    </row>
    <row r="20" spans="1:4" x14ac:dyDescent="0.25">
      <c r="A20" s="6"/>
      <c r="B20" s="7" t="s">
        <v>345</v>
      </c>
      <c r="C20" s="39">
        <f>0</f>
        <v>0</v>
      </c>
      <c r="D20" s="39">
        <f>0</f>
        <v>0</v>
      </c>
    </row>
    <row r="21" spans="1:4" x14ac:dyDescent="0.25">
      <c r="A21" s="6"/>
      <c r="B21" s="7" t="s">
        <v>343</v>
      </c>
      <c r="C21" s="39">
        <f>0</f>
        <v>0</v>
      </c>
      <c r="D21" s="39">
        <f>0</f>
        <v>0</v>
      </c>
    </row>
    <row r="22" spans="1:4" x14ac:dyDescent="0.25">
      <c r="A22" s="6"/>
      <c r="B22" s="7" t="s">
        <v>343</v>
      </c>
      <c r="C22" s="39">
        <f>0</f>
        <v>0</v>
      </c>
      <c r="D22" s="39">
        <f>0</f>
        <v>0</v>
      </c>
    </row>
    <row r="23" spans="1:4" x14ac:dyDescent="0.25">
      <c r="A23" s="6"/>
      <c r="B23" s="7" t="s">
        <v>343</v>
      </c>
      <c r="C23" s="39">
        <f>0</f>
        <v>0</v>
      </c>
      <c r="D23" s="39">
        <f>0</f>
        <v>0</v>
      </c>
    </row>
    <row r="24" spans="1:4" x14ac:dyDescent="0.25">
      <c r="A24" s="136" t="s">
        <v>346</v>
      </c>
      <c r="B24" s="7" t="s">
        <v>347</v>
      </c>
      <c r="C24" s="39" t="e">
        <f>C12+C13</f>
        <v>#VALUE!</v>
      </c>
      <c r="D24" s="39" t="e">
        <f>D12+D13</f>
        <v>#VALUE!</v>
      </c>
    </row>
    <row r="25" spans="1:4" x14ac:dyDescent="0.25">
      <c r="A25" s="135" t="s">
        <v>7</v>
      </c>
      <c r="B25" s="10" t="s">
        <v>348</v>
      </c>
      <c r="C25" s="40">
        <f>0</f>
        <v>0</v>
      </c>
      <c r="D25" s="40">
        <f>0</f>
        <v>0</v>
      </c>
    </row>
    <row r="26" spans="1:4" x14ac:dyDescent="0.25">
      <c r="A26" s="136" t="s">
        <v>349</v>
      </c>
      <c r="B26" s="7" t="s">
        <v>350</v>
      </c>
      <c r="C26" s="39">
        <f>C27-C34</f>
        <v>0</v>
      </c>
      <c r="D26" s="39">
        <f>D27-D34</f>
        <v>0</v>
      </c>
    </row>
    <row r="27" spans="1:4" x14ac:dyDescent="0.25">
      <c r="A27" s="6"/>
      <c r="B27" s="7" t="s">
        <v>340</v>
      </c>
      <c r="C27" s="39">
        <f>SUM(C28:C33)</f>
        <v>0</v>
      </c>
      <c r="D27" s="39">
        <f>SUM(D28:D33)</f>
        <v>0</v>
      </c>
    </row>
    <row r="28" spans="1:4" x14ac:dyDescent="0.25">
      <c r="A28" s="6"/>
      <c r="B28" s="7" t="s">
        <v>351</v>
      </c>
      <c r="C28" s="39">
        <f>0</f>
        <v>0</v>
      </c>
      <c r="D28" s="39">
        <f>0</f>
        <v>0</v>
      </c>
    </row>
    <row r="29" spans="1:4" x14ac:dyDescent="0.25">
      <c r="A29" s="6"/>
      <c r="B29" s="7" t="s">
        <v>352</v>
      </c>
      <c r="C29" s="39">
        <f>0</f>
        <v>0</v>
      </c>
      <c r="D29" s="39">
        <f>0</f>
        <v>0</v>
      </c>
    </row>
    <row r="30" spans="1:4" x14ac:dyDescent="0.25">
      <c r="A30" s="6"/>
      <c r="B30" s="7" t="s">
        <v>353</v>
      </c>
      <c r="C30" s="39">
        <f>0</f>
        <v>0</v>
      </c>
      <c r="D30" s="39">
        <f>0</f>
        <v>0</v>
      </c>
    </row>
    <row r="31" spans="1:4" x14ac:dyDescent="0.25">
      <c r="A31" s="6"/>
      <c r="B31" s="7" t="s">
        <v>343</v>
      </c>
      <c r="C31" s="39">
        <f>0</f>
        <v>0</v>
      </c>
      <c r="D31" s="39">
        <f>0</f>
        <v>0</v>
      </c>
    </row>
    <row r="32" spans="1:4" x14ac:dyDescent="0.25">
      <c r="A32" s="6"/>
      <c r="B32" s="7" t="s">
        <v>343</v>
      </c>
      <c r="C32" s="39">
        <f>0</f>
        <v>0</v>
      </c>
      <c r="D32" s="39">
        <f>0</f>
        <v>0</v>
      </c>
    </row>
    <row r="33" spans="1:4" x14ac:dyDescent="0.25">
      <c r="A33" s="6"/>
      <c r="B33" s="7" t="s">
        <v>343</v>
      </c>
      <c r="C33" s="39">
        <f>0</f>
        <v>0</v>
      </c>
      <c r="D33" s="39">
        <f>0</f>
        <v>0</v>
      </c>
    </row>
    <row r="34" spans="1:4" x14ac:dyDescent="0.25">
      <c r="A34" s="6"/>
      <c r="B34" s="7" t="s">
        <v>344</v>
      </c>
      <c r="C34" s="39">
        <f>SUM(C35:C38)</f>
        <v>0</v>
      </c>
      <c r="D34" s="39">
        <f>SUM(D35:D38)</f>
        <v>0</v>
      </c>
    </row>
    <row r="35" spans="1:4" x14ac:dyDescent="0.25">
      <c r="A35" s="6"/>
      <c r="B35" s="7" t="s">
        <v>354</v>
      </c>
      <c r="C35" s="39">
        <f>0</f>
        <v>0</v>
      </c>
      <c r="D35" s="39">
        <f>0</f>
        <v>0</v>
      </c>
    </row>
    <row r="36" spans="1:4" x14ac:dyDescent="0.25">
      <c r="A36" s="6"/>
      <c r="B36" s="7" t="s">
        <v>343</v>
      </c>
      <c r="C36" s="39">
        <f>0</f>
        <v>0</v>
      </c>
      <c r="D36" s="39">
        <f>0</f>
        <v>0</v>
      </c>
    </row>
    <row r="37" spans="1:4" x14ac:dyDescent="0.25">
      <c r="A37" s="6"/>
      <c r="B37" s="7" t="s">
        <v>343</v>
      </c>
      <c r="C37" s="39">
        <f>0</f>
        <v>0</v>
      </c>
      <c r="D37" s="39">
        <f>0</f>
        <v>0</v>
      </c>
    </row>
    <row r="38" spans="1:4" x14ac:dyDescent="0.25">
      <c r="A38" s="6"/>
      <c r="B38" s="7" t="s">
        <v>343</v>
      </c>
      <c r="C38" s="39">
        <f>0</f>
        <v>0</v>
      </c>
      <c r="D38" s="39">
        <f>0</f>
        <v>0</v>
      </c>
    </row>
    <row r="39" spans="1:4" x14ac:dyDescent="0.25">
      <c r="A39" s="136" t="s">
        <v>355</v>
      </c>
      <c r="B39" s="7" t="s">
        <v>356</v>
      </c>
      <c r="C39" s="39">
        <f>C25+C26</f>
        <v>0</v>
      </c>
      <c r="D39" s="39">
        <f>D25+D26</f>
        <v>0</v>
      </c>
    </row>
    <row r="40" spans="1:4" s="139" customFormat="1" ht="24" customHeight="1" x14ac:dyDescent="0.25">
      <c r="A40" s="137" t="s">
        <v>8</v>
      </c>
      <c r="B40" s="138" t="s">
        <v>357</v>
      </c>
      <c r="C40" s="33" t="e">
        <v>#VALUE!</v>
      </c>
      <c r="D40" s="33" t="e">
        <v>#VALUE!</v>
      </c>
    </row>
    <row r="41" spans="1:4" x14ac:dyDescent="0.25">
      <c r="A41" s="136" t="s">
        <v>358</v>
      </c>
      <c r="B41" s="7" t="s">
        <v>359</v>
      </c>
      <c r="C41" s="39" t="e">
        <f>C42-C46</f>
        <v>#VALUE!</v>
      </c>
      <c r="D41" s="39" t="e">
        <f>D42-D46</f>
        <v>#VALUE!</v>
      </c>
    </row>
    <row r="42" spans="1:4" x14ac:dyDescent="0.25">
      <c r="A42" s="6"/>
      <c r="B42" s="7" t="s">
        <v>340</v>
      </c>
      <c r="C42" s="39">
        <f>SUM(C43:C45)</f>
        <v>0</v>
      </c>
      <c r="D42" s="39">
        <f>SUM(D43:D45)</f>
        <v>0</v>
      </c>
    </row>
    <row r="43" spans="1:4" x14ac:dyDescent="0.25">
      <c r="A43" s="6"/>
      <c r="B43" s="7" t="s">
        <v>343</v>
      </c>
      <c r="C43" s="39">
        <f>0</f>
        <v>0</v>
      </c>
      <c r="D43" s="39">
        <f>0</f>
        <v>0</v>
      </c>
    </row>
    <row r="44" spans="1:4" x14ac:dyDescent="0.25">
      <c r="A44" s="6"/>
      <c r="B44" s="7" t="s">
        <v>343</v>
      </c>
      <c r="C44" s="39">
        <f>0</f>
        <v>0</v>
      </c>
      <c r="D44" s="39">
        <f>0</f>
        <v>0</v>
      </c>
    </row>
    <row r="45" spans="1:4" x14ac:dyDescent="0.25">
      <c r="A45" s="6"/>
      <c r="B45" s="7" t="s">
        <v>343</v>
      </c>
      <c r="C45" s="39">
        <f>0</f>
        <v>0</v>
      </c>
      <c r="D45" s="39">
        <f>0</f>
        <v>0</v>
      </c>
    </row>
    <row r="46" spans="1:4" x14ac:dyDescent="0.25">
      <c r="A46" s="6"/>
      <c r="B46" s="7" t="s">
        <v>344</v>
      </c>
      <c r="C46" s="39" t="e">
        <f>SUM(C47:C50)</f>
        <v>#VALUE!</v>
      </c>
      <c r="D46" s="39" t="e">
        <f>SUM(D47:D50)</f>
        <v>#VALUE!</v>
      </c>
    </row>
    <row r="47" spans="1:4" x14ac:dyDescent="0.25">
      <c r="A47" s="6"/>
      <c r="B47" s="7" t="s">
        <v>360</v>
      </c>
      <c r="C47" s="39" t="e">
        <v>#VALUE!</v>
      </c>
      <c r="D47" s="39" t="e">
        <v>#VALUE!</v>
      </c>
    </row>
    <row r="48" spans="1:4" x14ac:dyDescent="0.25">
      <c r="A48" s="6"/>
      <c r="B48" s="7" t="s">
        <v>343</v>
      </c>
      <c r="C48" s="39">
        <f>0</f>
        <v>0</v>
      </c>
      <c r="D48" s="39">
        <f>0</f>
        <v>0</v>
      </c>
    </row>
    <row r="49" spans="1:4" x14ac:dyDescent="0.25">
      <c r="A49" s="6"/>
      <c r="B49" s="7" t="s">
        <v>343</v>
      </c>
      <c r="C49" s="39">
        <f>0</f>
        <v>0</v>
      </c>
      <c r="D49" s="39">
        <f>0</f>
        <v>0</v>
      </c>
    </row>
    <row r="50" spans="1:4" x14ac:dyDescent="0.25">
      <c r="A50" s="6"/>
      <c r="B50" s="7" t="s">
        <v>343</v>
      </c>
      <c r="C50" s="39">
        <f>0</f>
        <v>0</v>
      </c>
      <c r="D50" s="39">
        <f>0</f>
        <v>0</v>
      </c>
    </row>
    <row r="51" spans="1:4" x14ac:dyDescent="0.25">
      <c r="A51" s="136" t="s">
        <v>361</v>
      </c>
      <c r="B51" s="7" t="s">
        <v>362</v>
      </c>
      <c r="C51" s="39" t="e">
        <f>C40+C41</f>
        <v>#VALUE!</v>
      </c>
      <c r="D51" s="39" t="e">
        <f>D40+D41</f>
        <v>#VALUE!</v>
      </c>
    </row>
    <row r="52" spans="1:4" x14ac:dyDescent="0.25">
      <c r="A52" s="135" t="s">
        <v>9</v>
      </c>
      <c r="B52" s="10" t="s">
        <v>363</v>
      </c>
      <c r="C52" s="40">
        <v>1951336.05</v>
      </c>
      <c r="D52" s="40">
        <v>1526838.05</v>
      </c>
    </row>
    <row r="53" spans="1:4" x14ac:dyDescent="0.25">
      <c r="A53" s="136" t="s">
        <v>364</v>
      </c>
      <c r="B53" s="7" t="s">
        <v>365</v>
      </c>
      <c r="C53" s="39">
        <f>C54-C58</f>
        <v>251272</v>
      </c>
      <c r="D53" s="39">
        <f>D54-D58</f>
        <v>424498</v>
      </c>
    </row>
    <row r="54" spans="1:4" x14ac:dyDescent="0.25">
      <c r="A54" s="6"/>
      <c r="B54" s="7" t="s">
        <v>366</v>
      </c>
      <c r="C54" s="39">
        <v>251272</v>
      </c>
      <c r="D54" s="39">
        <v>424498</v>
      </c>
    </row>
    <row r="55" spans="1:4" x14ac:dyDescent="0.25">
      <c r="A55" s="6"/>
      <c r="B55" s="7" t="s">
        <v>343</v>
      </c>
      <c r="C55" s="39">
        <f>0</f>
        <v>0</v>
      </c>
      <c r="D55" s="39">
        <f>0</f>
        <v>0</v>
      </c>
    </row>
    <row r="56" spans="1:4" x14ac:dyDescent="0.25">
      <c r="A56" s="6"/>
      <c r="B56" s="7" t="s">
        <v>343</v>
      </c>
      <c r="C56" s="39">
        <f>0</f>
        <v>0</v>
      </c>
      <c r="D56" s="39">
        <f>0</f>
        <v>0</v>
      </c>
    </row>
    <row r="57" spans="1:4" x14ac:dyDescent="0.25">
      <c r="A57" s="6"/>
      <c r="B57" s="7" t="s">
        <v>343</v>
      </c>
      <c r="C57" s="39">
        <f>0</f>
        <v>0</v>
      </c>
      <c r="D57" s="39">
        <f>0</f>
        <v>0</v>
      </c>
    </row>
    <row r="58" spans="1:4" x14ac:dyDescent="0.25">
      <c r="A58" s="6"/>
      <c r="B58" s="7" t="s">
        <v>344</v>
      </c>
      <c r="C58" s="39">
        <f>SUM(C59:C61)</f>
        <v>0</v>
      </c>
      <c r="D58" s="39">
        <f>SUM(D59:D61)</f>
        <v>0</v>
      </c>
    </row>
    <row r="59" spans="1:4" x14ac:dyDescent="0.25">
      <c r="A59" s="6"/>
      <c r="B59" s="7" t="s">
        <v>343</v>
      </c>
      <c r="C59" s="39">
        <f>0</f>
        <v>0</v>
      </c>
      <c r="D59" s="39">
        <f>0</f>
        <v>0</v>
      </c>
    </row>
    <row r="60" spans="1:4" x14ac:dyDescent="0.25">
      <c r="A60" s="6"/>
      <c r="B60" s="7" t="s">
        <v>343</v>
      </c>
      <c r="C60" s="39">
        <f>0</f>
        <v>0</v>
      </c>
      <c r="D60" s="39">
        <f>0</f>
        <v>0</v>
      </c>
    </row>
    <row r="61" spans="1:4" x14ac:dyDescent="0.25">
      <c r="A61" s="6"/>
      <c r="B61" s="7" t="s">
        <v>343</v>
      </c>
      <c r="C61" s="39">
        <f>0</f>
        <v>0</v>
      </c>
      <c r="D61" s="39">
        <f>0</f>
        <v>0</v>
      </c>
    </row>
    <row r="62" spans="1:4" x14ac:dyDescent="0.25">
      <c r="A62" s="136" t="s">
        <v>367</v>
      </c>
      <c r="B62" s="7" t="s">
        <v>368</v>
      </c>
      <c r="C62" s="39">
        <f>C52+C53</f>
        <v>2202608.0499999998</v>
      </c>
      <c r="D62" s="39">
        <f>D52+D53</f>
        <v>1951336.05</v>
      </c>
    </row>
    <row r="63" spans="1:4" x14ac:dyDescent="0.25">
      <c r="A63" s="135" t="s">
        <v>10</v>
      </c>
      <c r="B63" s="10" t="s">
        <v>369</v>
      </c>
      <c r="C63" s="40">
        <f>C67-C83</f>
        <v>3215891.43</v>
      </c>
      <c r="D63" s="40">
        <v>5306222.42</v>
      </c>
    </row>
    <row r="64" spans="1:4" x14ac:dyDescent="0.25">
      <c r="A64" s="136" t="s">
        <v>370</v>
      </c>
      <c r="B64" s="7" t="s">
        <v>371</v>
      </c>
      <c r="C64" s="39">
        <v>3215891.43</v>
      </c>
      <c r="D64" s="39">
        <v>5306224.42</v>
      </c>
    </row>
    <row r="65" spans="1:4" x14ac:dyDescent="0.25">
      <c r="A65" s="6"/>
      <c r="B65" s="7" t="s">
        <v>333</v>
      </c>
      <c r="C65" s="39">
        <f>0</f>
        <v>0</v>
      </c>
      <c r="D65" s="39">
        <f>0</f>
        <v>0</v>
      </c>
    </row>
    <row r="66" spans="1:4" x14ac:dyDescent="0.25">
      <c r="A66" s="6"/>
      <c r="B66" s="7" t="s">
        <v>334</v>
      </c>
      <c r="C66" s="39">
        <f>0</f>
        <v>0</v>
      </c>
      <c r="D66" s="39">
        <f>0</f>
        <v>0</v>
      </c>
    </row>
    <row r="67" spans="1:4" x14ac:dyDescent="0.25">
      <c r="A67" s="136" t="s">
        <v>372</v>
      </c>
      <c r="B67" s="7" t="s">
        <v>373</v>
      </c>
      <c r="C67" s="39">
        <v>3215891.43</v>
      </c>
      <c r="D67" s="39">
        <v>5306224.42</v>
      </c>
    </row>
    <row r="68" spans="1:4" x14ac:dyDescent="0.25">
      <c r="A68" s="6"/>
      <c r="B68" s="7" t="s">
        <v>340</v>
      </c>
      <c r="C68" s="39">
        <f>SUM(C69:C72)</f>
        <v>0</v>
      </c>
      <c r="D68" s="39">
        <f>SUM(D69:D72)</f>
        <v>0</v>
      </c>
    </row>
    <row r="69" spans="1:4" x14ac:dyDescent="0.25">
      <c r="A69" s="6"/>
      <c r="B69" s="7" t="s">
        <v>374</v>
      </c>
      <c r="C69" s="39">
        <f>0</f>
        <v>0</v>
      </c>
      <c r="D69" s="39">
        <f>0</f>
        <v>0</v>
      </c>
    </row>
    <row r="70" spans="1:4" x14ac:dyDescent="0.25">
      <c r="A70" s="6"/>
      <c r="B70" s="7" t="s">
        <v>343</v>
      </c>
      <c r="C70" s="39">
        <f>0</f>
        <v>0</v>
      </c>
      <c r="D70" s="39">
        <f>0</f>
        <v>0</v>
      </c>
    </row>
    <row r="71" spans="1:4" x14ac:dyDescent="0.25">
      <c r="A71" s="6"/>
      <c r="B71" s="7" t="s">
        <v>343</v>
      </c>
      <c r="C71" s="39">
        <f>0</f>
        <v>0</v>
      </c>
      <c r="D71" s="39">
        <f>0</f>
        <v>0</v>
      </c>
    </row>
    <row r="72" spans="1:4" x14ac:dyDescent="0.25">
      <c r="A72" s="6"/>
      <c r="B72" s="7" t="s">
        <v>343</v>
      </c>
      <c r="C72" s="39">
        <f>0</f>
        <v>0</v>
      </c>
      <c r="D72" s="39">
        <f>0</f>
        <v>0</v>
      </c>
    </row>
    <row r="73" spans="1:4" x14ac:dyDescent="0.25">
      <c r="A73" s="6"/>
      <c r="B73" s="7" t="s">
        <v>344</v>
      </c>
      <c r="C73" s="39">
        <f>SUM(C74:C78)</f>
        <v>3215891.43</v>
      </c>
      <c r="D73" s="39">
        <f>SUM(D74:D78)</f>
        <v>5306224.42</v>
      </c>
    </row>
    <row r="74" spans="1:4" x14ac:dyDescent="0.25">
      <c r="A74" s="6"/>
      <c r="B74" s="7" t="s">
        <v>375</v>
      </c>
      <c r="C74" s="39">
        <v>1903000</v>
      </c>
      <c r="D74" s="39">
        <v>2498000</v>
      </c>
    </row>
    <row r="75" spans="1:4" x14ac:dyDescent="0.25">
      <c r="A75" s="6"/>
      <c r="B75" s="7" t="s">
        <v>376</v>
      </c>
      <c r="C75" s="39">
        <v>811619.43</v>
      </c>
      <c r="D75" s="39">
        <v>2033726.42</v>
      </c>
    </row>
    <row r="76" spans="1:4" x14ac:dyDescent="0.25">
      <c r="A76" s="6"/>
      <c r="B76" s="7" t="s">
        <v>377</v>
      </c>
      <c r="C76" s="39">
        <v>251272</v>
      </c>
      <c r="D76" s="39">
        <v>424498</v>
      </c>
    </row>
    <row r="77" spans="1:4" x14ac:dyDescent="0.25">
      <c r="A77" s="6"/>
      <c r="B77" s="7" t="s">
        <v>378</v>
      </c>
      <c r="C77" s="39">
        <v>100000</v>
      </c>
      <c r="D77" s="39">
        <v>150000</v>
      </c>
    </row>
    <row r="78" spans="1:4" x14ac:dyDescent="0.25">
      <c r="A78" s="6"/>
      <c r="B78" s="7" t="s">
        <v>379</v>
      </c>
      <c r="C78" s="39">
        <v>150000</v>
      </c>
      <c r="D78" s="39">
        <v>200000</v>
      </c>
    </row>
    <row r="79" spans="1:4" x14ac:dyDescent="0.25">
      <c r="A79" s="136" t="s">
        <v>380</v>
      </c>
      <c r="B79" s="7" t="s">
        <v>381</v>
      </c>
      <c r="C79" s="39">
        <f>C67+C68-C73</f>
        <v>0</v>
      </c>
      <c r="D79" s="39">
        <f>D67+D68-D73</f>
        <v>0</v>
      </c>
    </row>
    <row r="80" spans="1:4" x14ac:dyDescent="0.25">
      <c r="A80" s="136" t="s">
        <v>382</v>
      </c>
      <c r="B80" s="7" t="s">
        <v>383</v>
      </c>
      <c r="C80" s="39">
        <f>0</f>
        <v>0</v>
      </c>
      <c r="D80" s="39">
        <f>0</f>
        <v>0</v>
      </c>
    </row>
    <row r="81" spans="1:6" x14ac:dyDescent="0.25">
      <c r="A81" s="6"/>
      <c r="B81" s="7" t="s">
        <v>333</v>
      </c>
      <c r="C81" s="39">
        <f>0</f>
        <v>0</v>
      </c>
      <c r="D81" s="39">
        <f>0</f>
        <v>0</v>
      </c>
    </row>
    <row r="82" spans="1:6" x14ac:dyDescent="0.25">
      <c r="A82" s="6"/>
      <c r="B82" s="7" t="s">
        <v>334</v>
      </c>
      <c r="C82" s="39">
        <f>0</f>
        <v>0</v>
      </c>
      <c r="D82" s="39">
        <f>0</f>
        <v>0</v>
      </c>
    </row>
    <row r="83" spans="1:6" x14ac:dyDescent="0.25">
      <c r="A83" s="136" t="s">
        <v>384</v>
      </c>
      <c r="B83" s="7" t="s">
        <v>385</v>
      </c>
      <c r="C83" s="39">
        <f>C80+C81+C82</f>
        <v>0</v>
      </c>
      <c r="D83" s="39">
        <f>D80+D81+D82</f>
        <v>0</v>
      </c>
    </row>
    <row r="84" spans="1:6" x14ac:dyDescent="0.25">
      <c r="A84" s="6"/>
      <c r="B84" s="7" t="s">
        <v>340</v>
      </c>
      <c r="C84" s="39">
        <f>SUM(C85:C88)</f>
        <v>0</v>
      </c>
      <c r="D84" s="39">
        <f>SUM(D85:D88)</f>
        <v>0</v>
      </c>
    </row>
    <row r="85" spans="1:6" x14ac:dyDescent="0.25">
      <c r="A85" s="6"/>
      <c r="B85" s="7" t="s">
        <v>386</v>
      </c>
      <c r="C85" s="39">
        <f>0</f>
        <v>0</v>
      </c>
      <c r="D85" s="39">
        <f>0</f>
        <v>0</v>
      </c>
    </row>
    <row r="86" spans="1:6" x14ac:dyDescent="0.25">
      <c r="A86" s="6"/>
      <c r="B86" s="7" t="s">
        <v>343</v>
      </c>
      <c r="C86" s="39">
        <f>0</f>
        <v>0</v>
      </c>
      <c r="D86" s="39">
        <f>0</f>
        <v>0</v>
      </c>
    </row>
    <row r="87" spans="1:6" x14ac:dyDescent="0.25">
      <c r="A87" s="6"/>
      <c r="B87" s="7" t="s">
        <v>343</v>
      </c>
      <c r="C87" s="39">
        <f>0</f>
        <v>0</v>
      </c>
      <c r="D87" s="39">
        <f>0</f>
        <v>0</v>
      </c>
    </row>
    <row r="88" spans="1:6" x14ac:dyDescent="0.25">
      <c r="A88" s="6"/>
      <c r="B88" s="7" t="s">
        <v>343</v>
      </c>
      <c r="C88" s="39">
        <f>0</f>
        <v>0</v>
      </c>
      <c r="D88" s="39">
        <f>0</f>
        <v>0</v>
      </c>
    </row>
    <row r="89" spans="1:6" x14ac:dyDescent="0.25">
      <c r="A89" s="6"/>
      <c r="B89" s="7" t="s">
        <v>344</v>
      </c>
      <c r="C89" s="39">
        <f>SUM(C90:C92)</f>
        <v>0</v>
      </c>
      <c r="D89" s="39">
        <f>SUM(D90:D92)</f>
        <v>0</v>
      </c>
    </row>
    <row r="90" spans="1:6" x14ac:dyDescent="0.25">
      <c r="A90" s="6"/>
      <c r="B90" s="7" t="s">
        <v>343</v>
      </c>
      <c r="C90" s="39">
        <f>0</f>
        <v>0</v>
      </c>
      <c r="D90" s="39">
        <f>0</f>
        <v>0</v>
      </c>
    </row>
    <row r="91" spans="1:6" x14ac:dyDescent="0.25">
      <c r="A91" s="6"/>
      <c r="B91" s="7" t="s">
        <v>343</v>
      </c>
      <c r="C91" s="39">
        <f>0</f>
        <v>0</v>
      </c>
      <c r="D91" s="39">
        <f>0</f>
        <v>0</v>
      </c>
    </row>
    <row r="92" spans="1:6" x14ac:dyDescent="0.25">
      <c r="A92" s="6"/>
      <c r="B92" s="7" t="s">
        <v>343</v>
      </c>
      <c r="C92" s="39">
        <f>0</f>
        <v>0</v>
      </c>
      <c r="D92" s="39">
        <f>0</f>
        <v>0</v>
      </c>
    </row>
    <row r="93" spans="1:6" x14ac:dyDescent="0.25">
      <c r="A93" s="136" t="s">
        <v>387</v>
      </c>
      <c r="B93" s="7" t="s">
        <v>388</v>
      </c>
      <c r="C93" s="39">
        <f>C83+C84-C89</f>
        <v>0</v>
      </c>
      <c r="D93" s="39">
        <f>D83+D84-D89</f>
        <v>0</v>
      </c>
    </row>
    <row r="94" spans="1:6" x14ac:dyDescent="0.25">
      <c r="A94" s="136" t="s">
        <v>389</v>
      </c>
      <c r="B94" s="7" t="s">
        <v>390</v>
      </c>
      <c r="C94" s="39">
        <f>C79-C93</f>
        <v>0</v>
      </c>
      <c r="D94" s="39">
        <f>D79-D93</f>
        <v>0</v>
      </c>
      <c r="F94" s="1"/>
    </row>
    <row r="95" spans="1:6" x14ac:dyDescent="0.25">
      <c r="A95" s="135" t="s">
        <v>11</v>
      </c>
      <c r="B95" s="10" t="s">
        <v>391</v>
      </c>
      <c r="C95" s="40">
        <f>C96-C97-C98</f>
        <v>3558573.55</v>
      </c>
      <c r="D95" s="40">
        <f>D96-D97-D98</f>
        <v>3215891.43</v>
      </c>
    </row>
    <row r="96" spans="1:6" x14ac:dyDescent="0.25">
      <c r="A96" s="6"/>
      <c r="B96" s="7" t="s">
        <v>392</v>
      </c>
      <c r="C96" s="39">
        <v>3558573.55</v>
      </c>
      <c r="D96" s="39">
        <v>3215891.43</v>
      </c>
    </row>
    <row r="97" spans="1:4" x14ac:dyDescent="0.25">
      <c r="A97" s="6"/>
      <c r="B97" s="7" t="s">
        <v>393</v>
      </c>
      <c r="C97" s="39">
        <f>0</f>
        <v>0</v>
      </c>
      <c r="D97" s="39">
        <f>0</f>
        <v>0</v>
      </c>
    </row>
    <row r="98" spans="1:4" x14ac:dyDescent="0.25">
      <c r="A98" s="6"/>
      <c r="B98" s="7" t="s">
        <v>394</v>
      </c>
      <c r="C98" s="39">
        <f>0</f>
        <v>0</v>
      </c>
      <c r="D98" s="39">
        <f>0</f>
        <v>0</v>
      </c>
    </row>
    <row r="99" spans="1:4" x14ac:dyDescent="0.25">
      <c r="A99" s="8" t="s">
        <v>395</v>
      </c>
      <c r="B99" s="9" t="s">
        <v>396</v>
      </c>
      <c r="C99" s="38" t="e">
        <f>C24+C39+C51+C62+C94+C95</f>
        <v>#VALUE!</v>
      </c>
      <c r="D99" s="38" t="e">
        <f>D24+D39+D51+D62+D94+D95</f>
        <v>#VALUE!</v>
      </c>
    </row>
    <row r="100" spans="1:4" ht="24" customHeight="1" x14ac:dyDescent="0.25">
      <c r="A100" s="8" t="s">
        <v>397</v>
      </c>
      <c r="B100" s="140" t="s">
        <v>398</v>
      </c>
      <c r="C100" s="141" t="e">
        <f>C99</f>
        <v>#VALUE!</v>
      </c>
      <c r="D100" s="141" t="e">
        <f>D99</f>
        <v>#VALUE!</v>
      </c>
    </row>
    <row r="104" spans="1:4" ht="36" customHeight="1" x14ac:dyDescent="0.25">
      <c r="A104" s="411" t="s">
        <v>399</v>
      </c>
      <c r="B104" s="412"/>
      <c r="C104" s="412"/>
      <c r="D104" s="412"/>
    </row>
    <row r="105" spans="1:4" x14ac:dyDescent="0.25">
      <c r="A105" s="11" t="s">
        <v>400</v>
      </c>
    </row>
  </sheetData>
  <mergeCells count="7">
    <mergeCell ref="A104:D104"/>
    <mergeCell ref="A2:B2"/>
    <mergeCell ref="B3:C3"/>
    <mergeCell ref="C5:D5"/>
    <mergeCell ref="A6:A7"/>
    <mergeCell ref="B6:B7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Bilans standaryzowany (2)</vt:lpstr>
      <vt:lpstr>Bilans standaryzowany</vt:lpstr>
      <vt:lpstr>Bilans </vt:lpstr>
      <vt:lpstr>RZiS</vt:lpstr>
      <vt:lpstr>Przepływy standaryzowany</vt:lpstr>
      <vt:lpstr>KAPITAŁ_standaryzowany (2)</vt:lpstr>
      <vt:lpstr>KAPITAŁ_standaryzowany</vt:lpstr>
      <vt:lpstr>Tabela 1a </vt:lpstr>
      <vt:lpstr>Zestawienie zmian w kapitale</vt:lpstr>
      <vt:lpstr>Arkusz1</vt:lpstr>
      <vt:lpstr>Rachunek standaryzowany</vt:lpstr>
      <vt:lpstr>Tabela 1a</vt:lpstr>
      <vt:lpstr>Tabela 1b</vt:lpstr>
      <vt:lpstr>Tabela 1c</vt:lpstr>
      <vt:lpstr>tabela 2</vt:lpstr>
      <vt:lpstr>IV Rozl. międzyokresowe pasywa</vt:lpstr>
      <vt:lpstr>IV Rozl. międzyokresowe pas (2)</vt:lpstr>
      <vt:lpstr>Rozliczenia międzyokresowe 2024</vt:lpstr>
      <vt:lpstr>Zestawieie kapitałów</vt:lpstr>
      <vt:lpstr>Tabela8 CIT 2025</vt:lpstr>
      <vt:lpstr>Tabela8CIT stara</vt:lpstr>
      <vt:lpstr>2025 (2)</vt:lpstr>
      <vt:lpstr>Do RPP</vt:lpstr>
      <vt:lpstr>Tab.5a (test)</vt:lpstr>
    </vt:vector>
  </TitlesOfParts>
  <Company>SIMPLE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Zagórska</dc:creator>
  <cp:lastModifiedBy>Wrona Beata</cp:lastModifiedBy>
  <cp:lastPrinted>2026-07-02T08:09:29Z</cp:lastPrinted>
  <dcterms:created xsi:type="dcterms:W3CDTF">1988-01-02T04:19:22Z</dcterms:created>
  <dcterms:modified xsi:type="dcterms:W3CDTF">2026-07-09T11:13:30Z</dcterms:modified>
</cp:coreProperties>
</file>