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iger\bfk\WZNiW\WWR\SRF\Anna Wyszkowska\POŻYCZKI POMOCOWE\OPUBLIKOWANE ZARZĄDZENIE\"/>
    </mc:Choice>
  </mc:AlternateContent>
  <workbookProtection workbookAlgorithmName="SHA-512" workbookHashValue="Z1CfxuBftV6MYaEIaV2fHl2L0S9Yv32ojYWThP6VpTJDshVfyhUW7qkW+nqTj8DI1mUrPlL3zxE21k9BTKH/sw==" workbookSaltValue="ATZNQ1B8TfrUT926M0sdEA==" workbookSpinCount="100000" lockStructure="1"/>
  <bookViews>
    <workbookView xWindow="0" yWindow="1800" windowWidth="28800" windowHeight="11685"/>
  </bookViews>
  <sheets>
    <sheet name="INSTRUKCJA" sheetId="4" r:id="rId1"/>
    <sheet name="Raty roczne" sheetId="1" r:id="rId2"/>
    <sheet name="Raty półroczne" sheetId="2" r:id="rId3"/>
    <sheet name="Raty kwartalne" sheetId="3" r:id="rId4"/>
  </sheets>
  <definedNames>
    <definedName name="NIE">'Raty roczne'!$L$7</definedName>
    <definedName name="TAK">'Raty roczne'!$L$7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" l="1"/>
  <c r="E18" i="3" l="1"/>
  <c r="E24" i="3"/>
  <c r="E30" i="3"/>
  <c r="D5" i="3"/>
  <c r="E19" i="3" s="1"/>
  <c r="E20" i="2"/>
  <c r="D5" i="2"/>
  <c r="E15" i="2" s="1"/>
  <c r="E19" i="2" l="1"/>
  <c r="E14" i="2"/>
  <c r="E18" i="2"/>
  <c r="E23" i="2"/>
  <c r="E17" i="2"/>
  <c r="E22" i="2"/>
  <c r="E16" i="2"/>
  <c r="E21" i="2"/>
  <c r="E29" i="3"/>
  <c r="E23" i="3"/>
  <c r="E17" i="3"/>
  <c r="E14" i="3"/>
  <c r="E28" i="3"/>
  <c r="E22" i="3"/>
  <c r="E16" i="3"/>
  <c r="E33" i="3"/>
  <c r="E27" i="3"/>
  <c r="E21" i="3"/>
  <c r="E15" i="3"/>
  <c r="E32" i="3"/>
  <c r="E26" i="3"/>
  <c r="E20" i="3"/>
  <c r="E31" i="3"/>
  <c r="E25" i="3"/>
  <c r="D7" i="3"/>
  <c r="G24" i="3" s="1"/>
  <c r="D6" i="3"/>
  <c r="B14" i="3"/>
  <c r="C9" i="3"/>
  <c r="C20" i="3" s="1"/>
  <c r="K20" i="3" s="1"/>
  <c r="G16" i="2"/>
  <c r="G17" i="2"/>
  <c r="G21" i="2"/>
  <c r="G22" i="2"/>
  <c r="G23" i="2"/>
  <c r="D7" i="2"/>
  <c r="G18" i="2" s="1"/>
  <c r="D6" i="2"/>
  <c r="B14" i="2"/>
  <c r="C9" i="2"/>
  <c r="C17" i="2" s="1"/>
  <c r="K17" i="2" s="1"/>
  <c r="C14" i="1"/>
  <c r="K14" i="1" s="1"/>
  <c r="G15" i="1"/>
  <c r="G16" i="1"/>
  <c r="G17" i="1"/>
  <c r="G18" i="1"/>
  <c r="G14" i="1"/>
  <c r="B14" i="1"/>
  <c r="D14" i="1" s="1"/>
  <c r="L14" i="3" l="1"/>
  <c r="G15" i="2"/>
  <c r="D14" i="2"/>
  <c r="D14" i="3"/>
  <c r="G33" i="3"/>
  <c r="G27" i="3"/>
  <c r="G28" i="3"/>
  <c r="G17" i="3"/>
  <c r="G32" i="3"/>
  <c r="G26" i="3"/>
  <c r="G31" i="3"/>
  <c r="F14" i="3"/>
  <c r="G29" i="3"/>
  <c r="G18" i="3"/>
  <c r="G25" i="3"/>
  <c r="G22" i="3"/>
  <c r="G23" i="3"/>
  <c r="G30" i="3"/>
  <c r="G20" i="2"/>
  <c r="G14" i="2"/>
  <c r="G19" i="2"/>
  <c r="C21" i="2"/>
  <c r="K21" i="2" s="1"/>
  <c r="E14" i="1"/>
  <c r="C16" i="3"/>
  <c r="K16" i="3" s="1"/>
  <c r="C32" i="3"/>
  <c r="K32" i="3" s="1"/>
  <c r="C17" i="3"/>
  <c r="K17" i="3" s="1"/>
  <c r="C24" i="3"/>
  <c r="K24" i="3" s="1"/>
  <c r="C27" i="3"/>
  <c r="K27" i="3" s="1"/>
  <c r="C30" i="3"/>
  <c r="K30" i="3" s="1"/>
  <c r="C22" i="3"/>
  <c r="K22" i="3" s="1"/>
  <c r="C33" i="3"/>
  <c r="K33" i="3" s="1"/>
  <c r="C26" i="3"/>
  <c r="K26" i="3" s="1"/>
  <c r="C23" i="3"/>
  <c r="K23" i="3" s="1"/>
  <c r="C29" i="3"/>
  <c r="K29" i="3" s="1"/>
  <c r="C15" i="3"/>
  <c r="K15" i="3" s="1"/>
  <c r="C31" i="3"/>
  <c r="K31" i="3" s="1"/>
  <c r="C28" i="3"/>
  <c r="K28" i="3" s="1"/>
  <c r="C25" i="3"/>
  <c r="K25" i="3" s="1"/>
  <c r="C21" i="3"/>
  <c r="K21" i="3" s="1"/>
  <c r="G19" i="3"/>
  <c r="G14" i="3"/>
  <c r="C18" i="3"/>
  <c r="K18" i="3" s="1"/>
  <c r="G20" i="3"/>
  <c r="G15" i="3"/>
  <c r="C19" i="3"/>
  <c r="K19" i="3" s="1"/>
  <c r="G21" i="3"/>
  <c r="C14" i="3"/>
  <c r="G16" i="3"/>
  <c r="C22" i="2"/>
  <c r="K22" i="2" s="1"/>
  <c r="C16" i="2"/>
  <c r="K16" i="2" s="1"/>
  <c r="C15" i="2"/>
  <c r="K15" i="2" s="1"/>
  <c r="C17" i="1"/>
  <c r="K17" i="1" s="1"/>
  <c r="C18" i="1"/>
  <c r="K18" i="1" s="1"/>
  <c r="C16" i="1"/>
  <c r="K16" i="1" s="1"/>
  <c r="C15" i="1"/>
  <c r="K15" i="1" s="1"/>
  <c r="C20" i="2"/>
  <c r="K20" i="2" s="1"/>
  <c r="C19" i="2"/>
  <c r="K19" i="2" s="1"/>
  <c r="C14" i="2"/>
  <c r="C18" i="2"/>
  <c r="K18" i="2" s="1"/>
  <c r="C23" i="2"/>
  <c r="K23" i="2" s="1"/>
  <c r="B15" i="1"/>
  <c r="H14" i="3" l="1"/>
  <c r="B15" i="2"/>
  <c r="D15" i="2" s="1"/>
  <c r="K14" i="2"/>
  <c r="F14" i="1"/>
  <c r="H14" i="1" s="1"/>
  <c r="L14" i="1"/>
  <c r="M14" i="1" s="1"/>
  <c r="B15" i="3"/>
  <c r="B16" i="3" s="1"/>
  <c r="K14" i="3"/>
  <c r="M14" i="3" s="1"/>
  <c r="F14" i="2"/>
  <c r="H14" i="2" s="1"/>
  <c r="L14" i="2"/>
  <c r="M14" i="2" s="1"/>
  <c r="D15" i="3"/>
  <c r="B16" i="2"/>
  <c r="D15" i="1"/>
  <c r="E15" i="1"/>
  <c r="L15" i="1" s="1"/>
  <c r="M15" i="1" s="1"/>
  <c r="B16" i="1"/>
  <c r="L15" i="2" l="1"/>
  <c r="M15" i="2" s="1"/>
  <c r="L15" i="3"/>
  <c r="M15" i="3" s="1"/>
  <c r="L16" i="3"/>
  <c r="M16" i="3" s="1"/>
  <c r="D16" i="3"/>
  <c r="B17" i="3"/>
  <c r="B17" i="2"/>
  <c r="D17" i="2" s="1"/>
  <c r="D16" i="2"/>
  <c r="F15" i="2"/>
  <c r="H15" i="2" s="1"/>
  <c r="L16" i="2"/>
  <c r="M16" i="2" s="1"/>
  <c r="F15" i="1"/>
  <c r="H15" i="1" s="1"/>
  <c r="E16" i="1"/>
  <c r="L16" i="1" s="1"/>
  <c r="M16" i="1" s="1"/>
  <c r="D16" i="1"/>
  <c r="B17" i="1"/>
  <c r="F15" i="3" l="1"/>
  <c r="H15" i="3" s="1"/>
  <c r="F16" i="3"/>
  <c r="H16" i="3" s="1"/>
  <c r="L17" i="3"/>
  <c r="M17" i="3" s="1"/>
  <c r="D17" i="3"/>
  <c r="B18" i="3"/>
  <c r="F16" i="2"/>
  <c r="H16" i="2" s="1"/>
  <c r="B18" i="2"/>
  <c r="D18" i="2" s="1"/>
  <c r="B19" i="2"/>
  <c r="D19" i="2" s="1"/>
  <c r="F16" i="1"/>
  <c r="H16" i="1" s="1"/>
  <c r="B18" i="1"/>
  <c r="D17" i="1"/>
  <c r="E17" i="1"/>
  <c r="L17" i="1" s="1"/>
  <c r="M17" i="1" s="1"/>
  <c r="L18" i="2" l="1"/>
  <c r="M18" i="2" s="1"/>
  <c r="F17" i="3"/>
  <c r="H17" i="3" s="1"/>
  <c r="F17" i="2"/>
  <c r="H17" i="2" s="1"/>
  <c r="L17" i="2"/>
  <c r="M17" i="2" s="1"/>
  <c r="L18" i="3"/>
  <c r="M18" i="3" s="1"/>
  <c r="D18" i="3"/>
  <c r="B19" i="3"/>
  <c r="B20" i="2"/>
  <c r="D20" i="2" s="1"/>
  <c r="F17" i="1"/>
  <c r="H17" i="1" s="1"/>
  <c r="D18" i="1"/>
  <c r="E18" i="1"/>
  <c r="L18" i="1" s="1"/>
  <c r="M18" i="1" s="1"/>
  <c r="F18" i="2" l="1"/>
  <c r="H18" i="2" s="1"/>
  <c r="F18" i="3"/>
  <c r="H18" i="3" s="1"/>
  <c r="F19" i="2"/>
  <c r="H19" i="2" s="1"/>
  <c r="L19" i="2"/>
  <c r="M19" i="2" s="1"/>
  <c r="D19" i="3"/>
  <c r="B20" i="3"/>
  <c r="L19" i="3"/>
  <c r="M19" i="3" s="1"/>
  <c r="B21" i="2"/>
  <c r="D21" i="2" s="1"/>
  <c r="F18" i="1"/>
  <c r="H18" i="1" s="1"/>
  <c r="H19" i="1" s="1"/>
  <c r="L6" i="1" s="1"/>
  <c r="L7" i="1" s="1"/>
  <c r="F20" i="2" l="1"/>
  <c r="H20" i="2" s="1"/>
  <c r="L20" i="2"/>
  <c r="M20" i="2" s="1"/>
  <c r="D20" i="3"/>
  <c r="B21" i="3"/>
  <c r="L20" i="3"/>
  <c r="M20" i="3" s="1"/>
  <c r="F19" i="3"/>
  <c r="H19" i="3" s="1"/>
  <c r="B22" i="2"/>
  <c r="D22" i="2" s="1"/>
  <c r="F21" i="2" l="1"/>
  <c r="H21" i="2" s="1"/>
  <c r="L21" i="2"/>
  <c r="M21" i="2" s="1"/>
  <c r="F20" i="3"/>
  <c r="H20" i="3" s="1"/>
  <c r="L21" i="3"/>
  <c r="M21" i="3" s="1"/>
  <c r="D21" i="3"/>
  <c r="B22" i="3"/>
  <c r="B23" i="2"/>
  <c r="D23" i="2" s="1"/>
  <c r="L23" i="2" l="1"/>
  <c r="M23" i="2" s="1"/>
  <c r="F22" i="2"/>
  <c r="H22" i="2" s="1"/>
  <c r="L22" i="2"/>
  <c r="M22" i="2" s="1"/>
  <c r="F21" i="3"/>
  <c r="H21" i="3" s="1"/>
  <c r="L22" i="3"/>
  <c r="M22" i="3" s="1"/>
  <c r="D22" i="3"/>
  <c r="B23" i="3"/>
  <c r="B24" i="3" s="1"/>
  <c r="F23" i="2"/>
  <c r="H23" i="2" s="1"/>
  <c r="H24" i="2" s="1"/>
  <c r="L6" i="2" s="1"/>
  <c r="L7" i="2" s="1"/>
  <c r="F22" i="3" l="1"/>
  <c r="H22" i="3" s="1"/>
  <c r="D24" i="3"/>
  <c r="L24" i="3"/>
  <c r="M24" i="3" s="1"/>
  <c r="B25" i="3"/>
  <c r="L23" i="3"/>
  <c r="M23" i="3" s="1"/>
  <c r="D23" i="3"/>
  <c r="F23" i="3" l="1"/>
  <c r="H23" i="3" s="1"/>
  <c r="F24" i="3"/>
  <c r="H24" i="3" s="1"/>
  <c r="B26" i="3"/>
  <c r="D25" i="3"/>
  <c r="L25" i="3"/>
  <c r="M25" i="3" s="1"/>
  <c r="B27" i="3" l="1"/>
  <c r="L26" i="3"/>
  <c r="M26" i="3" s="1"/>
  <c r="D26" i="3"/>
  <c r="F25" i="3"/>
  <c r="H25" i="3" s="1"/>
  <c r="F26" i="3" l="1"/>
  <c r="H26" i="3" s="1"/>
  <c r="L27" i="3"/>
  <c r="M27" i="3" s="1"/>
  <c r="B28" i="3"/>
  <c r="D27" i="3"/>
  <c r="F27" i="3" l="1"/>
  <c r="H27" i="3" s="1"/>
  <c r="B29" i="3"/>
  <c r="D28" i="3"/>
  <c r="L28" i="3"/>
  <c r="M28" i="3" s="1"/>
  <c r="F28" i="3" l="1"/>
  <c r="H28" i="3" s="1"/>
  <c r="B30" i="3"/>
  <c r="L29" i="3"/>
  <c r="M29" i="3" s="1"/>
  <c r="D29" i="3"/>
  <c r="F29" i="3" l="1"/>
  <c r="H29" i="3" s="1"/>
  <c r="L30" i="3"/>
  <c r="M30" i="3" s="1"/>
  <c r="B31" i="3"/>
  <c r="D30" i="3"/>
  <c r="F30" i="3" l="1"/>
  <c r="H30" i="3" s="1"/>
  <c r="B32" i="3"/>
  <c r="D31" i="3"/>
  <c r="L31" i="3"/>
  <c r="M31" i="3" s="1"/>
  <c r="F31" i="3" l="1"/>
  <c r="H31" i="3" s="1"/>
  <c r="L32" i="3"/>
  <c r="M32" i="3" s="1"/>
  <c r="B33" i="3"/>
  <c r="D32" i="3"/>
  <c r="F32" i="3" s="1"/>
  <c r="H32" i="3" s="1"/>
  <c r="L33" i="3" l="1"/>
  <c r="M33" i="3" s="1"/>
  <c r="D33" i="3"/>
  <c r="F33" i="3" l="1"/>
  <c r="H33" i="3" s="1"/>
  <c r="H34" i="3" s="1"/>
  <c r="L6" i="3" s="1"/>
  <c r="L7" i="3" s="1"/>
</calcChain>
</file>

<file path=xl/sharedStrings.xml><?xml version="1.0" encoding="utf-8"?>
<sst xmlns="http://schemas.openxmlformats.org/spreadsheetml/2006/main" count="93" uniqueCount="37">
  <si>
    <t>Kapitał</t>
  </si>
  <si>
    <t>Oprocentowanie</t>
  </si>
  <si>
    <t>Liczba rat</t>
  </si>
  <si>
    <t>Nr okresu</t>
  </si>
  <si>
    <t>Kapitał pozostały do spłaty</t>
  </si>
  <si>
    <t>Stopa referencyjna</t>
  </si>
  <si>
    <t>Stopa dyskontowa</t>
  </si>
  <si>
    <t>% referencyjne</t>
  </si>
  <si>
    <t>różnica%</t>
  </si>
  <si>
    <t>dyskonto</t>
  </si>
  <si>
    <t>EDB</t>
  </si>
  <si>
    <t>Wysokość raty</t>
  </si>
  <si>
    <t>Rata kapitałowa</t>
  </si>
  <si>
    <t>HARMONOGRAM SPŁATY</t>
  </si>
  <si>
    <t>Razem do spłaty na koniec okresu</t>
  </si>
  <si>
    <t>Spłata pożyczki w ratach rocznych</t>
  </si>
  <si>
    <t>Spłata pożyczki w ratach półrocznych</t>
  </si>
  <si>
    <t>Spłata pożyczki w ratach kwartalnych</t>
  </si>
  <si>
    <r>
      <t xml:space="preserve">SZACUNEK WYKORZYSTANIA LIMITU POMOCY DE MINIMIS W </t>
    </r>
    <r>
      <rPr>
        <b/>
        <sz val="16"/>
        <color theme="1"/>
        <rFont val="Calibri"/>
        <family val="2"/>
        <charset val="238"/>
        <scheme val="minor"/>
      </rPr>
      <t xml:space="preserve">ROLNICTWIE </t>
    </r>
    <r>
      <rPr>
        <b/>
        <sz val="14"/>
        <color theme="1"/>
        <rFont val="Calibri"/>
        <family val="2"/>
        <charset val="238"/>
        <scheme val="minor"/>
      </rPr>
      <t>PRZY POŻYCZKACH POMOCOWYCH</t>
    </r>
  </si>
  <si>
    <t>Aktualny średni kurs EURO publikowany przez NBP</t>
  </si>
  <si>
    <t>Pomoc de minimis w rolnictwie z tytułu pożyczki w EURO</t>
  </si>
  <si>
    <r>
      <t xml:space="preserve">Wykorzystanie limitu pomocy </t>
    </r>
    <r>
      <rPr>
        <b/>
        <i/>
        <sz val="14"/>
        <color theme="1"/>
        <rFont val="Calibri"/>
        <family val="2"/>
        <charset val="238"/>
        <scheme val="minor"/>
      </rPr>
      <t xml:space="preserve">de minimis </t>
    </r>
    <r>
      <rPr>
        <b/>
        <sz val="14"/>
        <color theme="1"/>
        <rFont val="Calibri"/>
        <family val="2"/>
        <charset val="238"/>
        <scheme val="minor"/>
      </rPr>
      <t>w rolnictwie przez wnioskodawcę</t>
    </r>
  </si>
  <si>
    <t>Możliwość udzielenia pożyczki na podanych warunkach</t>
  </si>
  <si>
    <t>INSTRUKCJA WYPEŁNIENIA TABELI</t>
  </si>
  <si>
    <t xml:space="preserve"> https://nbp.pl/statystyka-i-sprawozdawczosc/kursy/</t>
  </si>
  <si>
    <t>2. Wybierz spośród skoroszytów na dole strony rodzaj rat, w jakich chcesz spłacać pożyczkę pomocową.</t>
  </si>
  <si>
    <t>3. Uzupełnij wszystkie pola zaznaczone na niebiesko.</t>
  </si>
  <si>
    <t>4. Tabela A kursów średnich walut obcych publikowana jest na sronie Narodowego Banku Polskiego pod adresem</t>
  </si>
  <si>
    <r>
      <t xml:space="preserve">5. W komórce "Niewykorzystany limit pomocy </t>
    </r>
    <r>
      <rPr>
        <i/>
        <sz val="14"/>
        <color theme="1"/>
        <rFont val="Calibri"/>
        <family val="2"/>
        <charset val="238"/>
        <scheme val="minor"/>
      </rPr>
      <t xml:space="preserve">de minimis </t>
    </r>
    <r>
      <rPr>
        <sz val="14"/>
        <color theme="1"/>
        <rFont val="Calibri"/>
        <family val="2"/>
        <charset val="238"/>
        <scheme val="minor"/>
      </rPr>
      <t>w rolnictwie w EURO" wpisujesz kwotę limitu, jaki pozostał Ci do wykorzystania.</t>
    </r>
  </si>
  <si>
    <t>Uwaga:</t>
  </si>
  <si>
    <t>Kwota pozyczki nie może przekroczyć 300 000,00 zł.</t>
  </si>
  <si>
    <t>Oprocentowanie pożyczki zawiera się w przedziale 0% - stopa bazowa + 1 p.p. (obecnie 8,62%).</t>
  </si>
  <si>
    <t>Maksymalny okres spłaty wynosi 5 lat (5 rat rocznych, 10 rat półrocznych, 20 rat kwartalnych).</t>
  </si>
  <si>
    <t>1. Dostosowując odpowiednio takie parametry jak kwota pożyczki, oprocentowanie oraz rodzaj i liczba rat, sprawdzisz, na jakich warunkach możesz się ubiegać o pożyczkę pomocową (LINIA POM2023).</t>
  </si>
  <si>
    <r>
      <t xml:space="preserve">Niewykorzystany limit pomocy </t>
    </r>
    <r>
      <rPr>
        <b/>
        <i/>
        <sz val="14"/>
        <color theme="1"/>
        <rFont val="Calibri"/>
        <family val="2"/>
        <charset val="238"/>
        <scheme val="minor"/>
      </rPr>
      <t xml:space="preserve">de minimis </t>
    </r>
    <r>
      <rPr>
        <b/>
        <sz val="14"/>
        <color theme="1"/>
        <rFont val="Calibri"/>
        <family val="2"/>
        <charset val="238"/>
        <scheme val="minor"/>
      </rPr>
      <t>w rolnictwie w EURO</t>
    </r>
  </si>
  <si>
    <r>
      <t xml:space="preserve">Szacunkowa wartość pomocy </t>
    </r>
    <r>
      <rPr>
        <b/>
        <i/>
        <sz val="14"/>
        <color theme="1"/>
        <rFont val="Calibri"/>
        <family val="2"/>
        <charset val="238"/>
        <scheme val="minor"/>
      </rPr>
      <t xml:space="preserve">de minimis </t>
    </r>
    <r>
      <rPr>
        <b/>
        <sz val="14"/>
        <color theme="1"/>
        <rFont val="Calibri"/>
        <family val="2"/>
        <charset val="238"/>
        <scheme val="minor"/>
      </rPr>
      <t>w rolnictwie dla pożyczki pomocowej</t>
    </r>
  </si>
  <si>
    <r>
      <t xml:space="preserve">6. Jeżeli w komórce zaznaczonej na czerwono pojawi się </t>
    </r>
    <r>
      <rPr>
        <b/>
        <sz val="14"/>
        <color rgb="FFC00000"/>
        <rFont val="Calibri"/>
        <family val="2"/>
        <charset val="238"/>
        <scheme val="minor"/>
      </rPr>
      <t>"PRAWDA"</t>
    </r>
    <r>
      <rPr>
        <sz val="14"/>
        <color theme="1"/>
        <rFont val="Calibri"/>
        <family val="2"/>
        <charset val="238"/>
        <scheme val="minor"/>
      </rPr>
      <t>, oznacza to, że możesz skorzystać z pożyczki pomocowej na podanych przez Ciebie warunkach.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</si>
</sst>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zł&quot;"/>
  </numFmts>
  <fonts count="1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theme="4" tint="-0.249977111117893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i/>
      <sz val="14"/>
      <color theme="1"/>
      <name val="Calibri"/>
      <family val="2"/>
      <charset val="238"/>
      <scheme val="minor"/>
    </font>
    <font>
      <b/>
      <i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u/>
      <sz val="14"/>
      <color theme="10"/>
      <name val="Calibri"/>
      <family val="2"/>
      <charset val="238"/>
      <scheme val="minor"/>
    </font>
    <font>
      <b/>
      <sz val="14"/>
      <color rgb="FFC0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3" fillId="0" borderId="0" xfId="0" applyFont="1"/>
    <xf numFmtId="4" fontId="4" fillId="0" borderId="0" xfId="0" applyNumberFormat="1" applyFont="1"/>
    <xf numFmtId="4" fontId="5" fillId="0" borderId="0" xfId="0" applyNumberFormat="1" applyFont="1"/>
    <xf numFmtId="10" fontId="2" fillId="0" borderId="0" xfId="1" applyNumberFormat="1" applyFont="1"/>
    <xf numFmtId="0" fontId="4" fillId="0" borderId="0" xfId="0" applyFont="1"/>
    <xf numFmtId="4" fontId="2" fillId="0" borderId="0" xfId="0" applyNumberFormat="1" applyFont="1"/>
    <xf numFmtId="4" fontId="3" fillId="0" borderId="0" xfId="0" applyNumberFormat="1" applyFont="1"/>
    <xf numFmtId="0" fontId="6" fillId="0" borderId="0" xfId="0" applyFont="1" applyAlignment="1">
      <alignment wrapText="1"/>
    </xf>
    <xf numFmtId="4" fontId="6" fillId="0" borderId="0" xfId="0" applyNumberFormat="1" applyFont="1"/>
    <xf numFmtId="0" fontId="2" fillId="0" borderId="1" xfId="0" applyFont="1" applyBorder="1"/>
    <xf numFmtId="10" fontId="2" fillId="0" borderId="1" xfId="1" applyNumberFormat="1" applyFont="1" applyBorder="1"/>
    <xf numFmtId="164" fontId="2" fillId="0" borderId="1" xfId="0" applyNumberFormat="1" applyFont="1" applyBorder="1"/>
    <xf numFmtId="4" fontId="2" fillId="0" borderId="1" xfId="0" applyNumberFormat="1" applyFont="1" applyBorder="1"/>
    <xf numFmtId="164" fontId="7" fillId="3" borderId="1" xfId="0" applyNumberFormat="1" applyFont="1" applyFill="1" applyBorder="1"/>
    <xf numFmtId="0" fontId="3" fillId="4" borderId="1" xfId="0" applyFont="1" applyFill="1" applyBorder="1"/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wrapText="1"/>
    </xf>
    <xf numFmtId="4" fontId="11" fillId="0" borderId="1" xfId="0" applyNumberFormat="1" applyFont="1" applyFill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2" fontId="7" fillId="3" borderId="1" xfId="0" applyNumberFormat="1" applyFont="1" applyFill="1" applyBorder="1"/>
    <xf numFmtId="164" fontId="3" fillId="5" borderId="1" xfId="0" applyNumberFormat="1" applyFont="1" applyFill="1" applyBorder="1"/>
    <xf numFmtId="0" fontId="8" fillId="0" borderId="0" xfId="0" applyFont="1"/>
    <xf numFmtId="0" fontId="9" fillId="0" borderId="0" xfId="0" applyFont="1"/>
    <xf numFmtId="0" fontId="3" fillId="0" borderId="1" xfId="0" applyFont="1" applyFill="1" applyBorder="1"/>
    <xf numFmtId="0" fontId="13" fillId="0" borderId="0" xfId="2" applyFont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wrapText="1"/>
    </xf>
    <xf numFmtId="164" fontId="7" fillId="2" borderId="1" xfId="0" applyNumberFormat="1" applyFont="1" applyFill="1" applyBorder="1" applyProtection="1">
      <protection locked="0"/>
    </xf>
    <xf numFmtId="10" fontId="7" fillId="2" borderId="1" xfId="1" applyNumberFormat="1" applyFont="1" applyFill="1" applyBorder="1" applyProtection="1">
      <protection locked="0"/>
    </xf>
    <xf numFmtId="0" fontId="7" fillId="2" borderId="1" xfId="0" applyFont="1" applyFill="1" applyBorder="1" applyProtection="1">
      <protection locked="0"/>
    </xf>
    <xf numFmtId="4" fontId="7" fillId="2" borderId="1" xfId="0" applyNumberFormat="1" applyFont="1" applyFill="1" applyBorder="1" applyProtection="1">
      <protection locked="0"/>
    </xf>
  </cellXfs>
  <cellStyles count="3">
    <cellStyle name="Hiperłącze" xfId="2" builtinId="8"/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nbp.pl/statystyka-i-sprawozdawczosc/kursy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U23"/>
  <sheetViews>
    <sheetView showGridLines="0" tabSelected="1" workbookViewId="0"/>
  </sheetViews>
  <sheetFormatPr defaultRowHeight="18.75" x14ac:dyDescent="0.3"/>
  <cols>
    <col min="1" max="16384" width="9.140625" style="1"/>
  </cols>
  <sheetData>
    <row r="1" spans="1:21" x14ac:dyDescent="0.3">
      <c r="A1" s="2" t="s">
        <v>23</v>
      </c>
    </row>
    <row r="3" spans="1:21" ht="30" customHeight="1" x14ac:dyDescent="0.3">
      <c r="A3" s="1" t="s">
        <v>33</v>
      </c>
    </row>
    <row r="4" spans="1:21" ht="30" customHeight="1" x14ac:dyDescent="0.3">
      <c r="A4" s="1" t="s">
        <v>25</v>
      </c>
    </row>
    <row r="5" spans="1:21" ht="30" customHeight="1" x14ac:dyDescent="0.3">
      <c r="A5" s="1" t="s">
        <v>26</v>
      </c>
    </row>
    <row r="6" spans="1:21" ht="30" customHeight="1" x14ac:dyDescent="0.3">
      <c r="A6" s="1" t="s">
        <v>27</v>
      </c>
      <c r="O6" s="28" t="s">
        <v>24</v>
      </c>
      <c r="P6" s="28"/>
      <c r="Q6" s="28"/>
      <c r="R6" s="28"/>
      <c r="S6" s="28"/>
      <c r="T6" s="28"/>
      <c r="U6" s="28"/>
    </row>
    <row r="7" spans="1:21" ht="30" customHeight="1" x14ac:dyDescent="0.3">
      <c r="A7" s="1" t="s">
        <v>28</v>
      </c>
    </row>
    <row r="8" spans="1:21" ht="30" customHeight="1" x14ac:dyDescent="0.3">
      <c r="A8" s="1" t="s">
        <v>36</v>
      </c>
    </row>
    <row r="9" spans="1:21" ht="30" customHeight="1" x14ac:dyDescent="0.3"/>
    <row r="10" spans="1:21" x14ac:dyDescent="0.3">
      <c r="A10" s="26" t="s">
        <v>29</v>
      </c>
      <c r="B10" s="25"/>
      <c r="C10" s="25"/>
      <c r="D10" s="25"/>
      <c r="E10" s="25"/>
    </row>
    <row r="11" spans="1:21" x14ac:dyDescent="0.3">
      <c r="A11" s="25" t="s">
        <v>30</v>
      </c>
      <c r="B11" s="25"/>
      <c r="C11" s="25"/>
      <c r="D11" s="25"/>
      <c r="E11" s="25"/>
    </row>
    <row r="12" spans="1:21" x14ac:dyDescent="0.3">
      <c r="A12" s="25" t="s">
        <v>31</v>
      </c>
      <c r="B12" s="25"/>
      <c r="C12" s="25"/>
      <c r="D12" s="25"/>
      <c r="E12" s="25"/>
    </row>
    <row r="13" spans="1:21" x14ac:dyDescent="0.3">
      <c r="A13" s="25" t="s">
        <v>32</v>
      </c>
      <c r="B13" s="25"/>
      <c r="C13" s="25"/>
      <c r="D13" s="25"/>
      <c r="E13" s="25"/>
    </row>
    <row r="23" spans="4:4" x14ac:dyDescent="0.3">
      <c r="D23" s="2"/>
    </row>
  </sheetData>
  <sheetProtection sheet="1" formatCells="0" formatColumns="0" formatRows="0" insertColumns="0" insertRows="0" insertHyperlinks="0" deleteColumns="0" deleteRows="0" sort="0" autoFilter="0" pivotTables="0"/>
  <mergeCells count="1">
    <mergeCell ref="O6:U6"/>
  </mergeCells>
  <hyperlinks>
    <hyperlink ref="O6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M24"/>
  <sheetViews>
    <sheetView showGridLines="0" workbookViewId="0">
      <selection activeCell="L5" sqref="L5"/>
    </sheetView>
  </sheetViews>
  <sheetFormatPr defaultRowHeight="18.75" x14ac:dyDescent="0.3"/>
  <cols>
    <col min="1" max="1" width="14.5703125" style="1" customWidth="1"/>
    <col min="2" max="2" width="34.28515625" style="1" customWidth="1"/>
    <col min="3" max="3" width="22.5703125" style="1" customWidth="1"/>
    <col min="4" max="4" width="22.42578125" style="1" hidden="1" customWidth="1"/>
    <col min="5" max="5" width="26.42578125" style="1" customWidth="1"/>
    <col min="6" max="6" width="18" style="1" hidden="1" customWidth="1"/>
    <col min="7" max="7" width="15.28515625" style="1" hidden="1" customWidth="1"/>
    <col min="8" max="8" width="22" style="1" customWidth="1"/>
    <col min="9" max="9" width="9.140625" style="1"/>
    <col min="10" max="10" width="14.85546875" style="1" customWidth="1"/>
    <col min="11" max="11" width="29.28515625" style="1" customWidth="1"/>
    <col min="12" max="12" width="21.42578125" style="1" customWidth="1"/>
    <col min="13" max="13" width="26.28515625" style="1" customWidth="1"/>
    <col min="14" max="16384" width="9.140625" style="1"/>
  </cols>
  <sheetData>
    <row r="1" spans="1:13" x14ac:dyDescent="0.3">
      <c r="A1" s="2"/>
    </row>
    <row r="2" spans="1:13" x14ac:dyDescent="0.3">
      <c r="B2" s="2" t="s">
        <v>15</v>
      </c>
      <c r="H2" s="2" t="s">
        <v>21</v>
      </c>
    </row>
    <row r="4" spans="1:13" ht="27.75" customHeight="1" x14ac:dyDescent="0.3">
      <c r="B4" s="27" t="s">
        <v>0</v>
      </c>
      <c r="C4" s="31">
        <v>300000</v>
      </c>
      <c r="F4" s="3"/>
      <c r="G4" s="4"/>
      <c r="H4" s="27" t="s">
        <v>34</v>
      </c>
      <c r="I4" s="27"/>
      <c r="J4" s="27"/>
      <c r="K4" s="27"/>
      <c r="L4" s="34">
        <v>0</v>
      </c>
    </row>
    <row r="5" spans="1:13" ht="27.75" customHeight="1" x14ac:dyDescent="0.3">
      <c r="B5" s="27" t="s">
        <v>1</v>
      </c>
      <c r="C5" s="32">
        <v>0</v>
      </c>
      <c r="H5" s="27" t="s">
        <v>19</v>
      </c>
      <c r="I5" s="27"/>
      <c r="J5" s="27"/>
      <c r="K5" s="27"/>
      <c r="L5" s="34">
        <v>4.6039000000000003</v>
      </c>
    </row>
    <row r="6" spans="1:13" ht="27.75" customHeight="1" x14ac:dyDescent="0.3">
      <c r="B6" s="11" t="s">
        <v>5</v>
      </c>
      <c r="C6" s="12">
        <v>8.6199999999999999E-2</v>
      </c>
      <c r="H6" s="20" t="s">
        <v>20</v>
      </c>
      <c r="I6" s="21"/>
      <c r="J6" s="21"/>
      <c r="K6" s="22"/>
      <c r="L6" s="19">
        <f>+H19/L5</f>
        <v>13966.761016574494</v>
      </c>
    </row>
    <row r="7" spans="1:13" ht="27.75" customHeight="1" x14ac:dyDescent="0.3">
      <c r="B7" s="11" t="s">
        <v>6</v>
      </c>
      <c r="C7" s="12">
        <v>8.6199999999999999E-2</v>
      </c>
      <c r="H7" s="20" t="s">
        <v>22</v>
      </c>
      <c r="I7" s="21"/>
      <c r="J7" s="21"/>
      <c r="K7" s="22"/>
      <c r="L7" s="23" t="b">
        <f>IF(20000-(L4+L6)&gt;=0,TRUE,FALSE)</f>
        <v>1</v>
      </c>
    </row>
    <row r="8" spans="1:13" ht="27.75" customHeight="1" x14ac:dyDescent="0.3">
      <c r="B8" s="27" t="s">
        <v>2</v>
      </c>
      <c r="C8" s="33">
        <v>5</v>
      </c>
    </row>
    <row r="9" spans="1:13" ht="27.75" customHeight="1" x14ac:dyDescent="0.3">
      <c r="B9" s="11" t="s">
        <v>11</v>
      </c>
      <c r="C9" s="13">
        <f>+C4/C8</f>
        <v>60000</v>
      </c>
    </row>
    <row r="10" spans="1:13" x14ac:dyDescent="0.3">
      <c r="C10" s="6"/>
    </row>
    <row r="12" spans="1:13" ht="39.75" customHeight="1" x14ac:dyDescent="0.3">
      <c r="A12" s="30" t="s">
        <v>18</v>
      </c>
      <c r="B12" s="30"/>
      <c r="C12" s="30"/>
      <c r="D12" s="30"/>
      <c r="E12" s="30"/>
      <c r="F12" s="30"/>
      <c r="G12" s="30"/>
      <c r="H12" s="30"/>
      <c r="J12" s="2" t="s">
        <v>13</v>
      </c>
      <c r="K12" s="7"/>
    </row>
    <row r="13" spans="1:13" s="2" customFormat="1" ht="38.25" customHeight="1" x14ac:dyDescent="0.3">
      <c r="A13" s="16" t="s">
        <v>3</v>
      </c>
      <c r="B13" s="17" t="s">
        <v>4</v>
      </c>
      <c r="C13" s="17" t="s">
        <v>12</v>
      </c>
      <c r="D13" s="17" t="s">
        <v>7</v>
      </c>
      <c r="E13" s="17" t="s">
        <v>1</v>
      </c>
      <c r="F13" s="17" t="s">
        <v>8</v>
      </c>
      <c r="G13" s="17" t="s">
        <v>9</v>
      </c>
      <c r="H13" s="17" t="s">
        <v>10</v>
      </c>
      <c r="J13" s="16" t="s">
        <v>3</v>
      </c>
      <c r="K13" s="17" t="s">
        <v>12</v>
      </c>
      <c r="L13" s="17" t="s">
        <v>1</v>
      </c>
      <c r="M13" s="18" t="s">
        <v>14</v>
      </c>
    </row>
    <row r="14" spans="1:13" x14ac:dyDescent="0.3">
      <c r="A14" s="11">
        <v>1</v>
      </c>
      <c r="B14" s="13">
        <f>+C4</f>
        <v>300000</v>
      </c>
      <c r="C14" s="13">
        <f>IF(A14&lt;=$C$8,$C$9,0)</f>
        <v>60000</v>
      </c>
      <c r="D14" s="13">
        <f>+B14*$C$6</f>
        <v>25860</v>
      </c>
      <c r="E14" s="13">
        <f>+B14*$C$5</f>
        <v>0</v>
      </c>
      <c r="F14" s="13">
        <f>+D14-E14</f>
        <v>25860</v>
      </c>
      <c r="G14" s="14">
        <f>1/(1+$C$7)^A14</f>
        <v>0.92064076597311728</v>
      </c>
      <c r="H14" s="13">
        <f>+G14*F14</f>
        <v>23807.770208064812</v>
      </c>
      <c r="I14" s="7"/>
      <c r="J14" s="11">
        <v>1</v>
      </c>
      <c r="K14" s="13">
        <f>+C14</f>
        <v>60000</v>
      </c>
      <c r="L14" s="13">
        <f>+E14</f>
        <v>0</v>
      </c>
      <c r="M14" s="13">
        <f>+K14+L14</f>
        <v>60000</v>
      </c>
    </row>
    <row r="15" spans="1:13" x14ac:dyDescent="0.3">
      <c r="A15" s="11">
        <v>2</v>
      </c>
      <c r="B15" s="13">
        <f>+B14-C14</f>
        <v>240000</v>
      </c>
      <c r="C15" s="13">
        <f t="shared" ref="C15:C18" si="0">IF(A15&lt;=$C$8,$C$9,0)</f>
        <v>60000</v>
      </c>
      <c r="D15" s="13">
        <f t="shared" ref="D15:D18" si="1">+B15*$C$6</f>
        <v>20688</v>
      </c>
      <c r="E15" s="13">
        <f t="shared" ref="E15:E18" si="2">+B15*$C$5</f>
        <v>0</v>
      </c>
      <c r="F15" s="13">
        <f t="shared" ref="F15:F18" si="3">+D15-E15</f>
        <v>20688</v>
      </c>
      <c r="G15" s="14">
        <f t="shared" ref="G15:G18" si="4">1/(1+$C$7)^A15</f>
        <v>0.84757941997156805</v>
      </c>
      <c r="H15" s="13">
        <f t="shared" ref="H15:H18" si="5">+G15*F15</f>
        <v>17534.723040371799</v>
      </c>
      <c r="I15" s="7"/>
      <c r="J15" s="11">
        <v>2</v>
      </c>
      <c r="K15" s="13">
        <f>+C15</f>
        <v>60000</v>
      </c>
      <c r="L15" s="13">
        <f>+E15</f>
        <v>0</v>
      </c>
      <c r="M15" s="13">
        <f t="shared" ref="M15:M18" si="6">+K15+L15</f>
        <v>60000</v>
      </c>
    </row>
    <row r="16" spans="1:13" x14ac:dyDescent="0.3">
      <c r="A16" s="11">
        <v>3</v>
      </c>
      <c r="B16" s="13">
        <f t="shared" ref="B16:B18" si="7">+B15-C15</f>
        <v>180000</v>
      </c>
      <c r="C16" s="13">
        <f t="shared" si="0"/>
        <v>60000</v>
      </c>
      <c r="D16" s="13">
        <f t="shared" si="1"/>
        <v>15516</v>
      </c>
      <c r="E16" s="13">
        <f t="shared" si="2"/>
        <v>0</v>
      </c>
      <c r="F16" s="13">
        <f t="shared" si="3"/>
        <v>15516</v>
      </c>
      <c r="G16" s="14">
        <f t="shared" si="4"/>
        <v>0.78031616642567481</v>
      </c>
      <c r="H16" s="13">
        <f t="shared" si="5"/>
        <v>12107.38563826077</v>
      </c>
      <c r="I16" s="7"/>
      <c r="J16" s="11">
        <v>3</v>
      </c>
      <c r="K16" s="13">
        <f>+C16</f>
        <v>60000</v>
      </c>
      <c r="L16" s="13">
        <f>+E16</f>
        <v>0</v>
      </c>
      <c r="M16" s="13">
        <f t="shared" si="6"/>
        <v>60000</v>
      </c>
    </row>
    <row r="17" spans="1:13" x14ac:dyDescent="0.3">
      <c r="A17" s="11">
        <v>4</v>
      </c>
      <c r="B17" s="13">
        <f t="shared" si="7"/>
        <v>120000</v>
      </c>
      <c r="C17" s="13">
        <f t="shared" si="0"/>
        <v>60000</v>
      </c>
      <c r="D17" s="13">
        <f t="shared" si="1"/>
        <v>10344</v>
      </c>
      <c r="E17" s="13">
        <f t="shared" si="2"/>
        <v>0</v>
      </c>
      <c r="F17" s="13">
        <f t="shared" si="3"/>
        <v>10344</v>
      </c>
      <c r="G17" s="14">
        <f t="shared" si="4"/>
        <v>0.71839087315933969</v>
      </c>
      <c r="H17" s="13">
        <f t="shared" si="5"/>
        <v>7431.0351919602099</v>
      </c>
      <c r="I17" s="7"/>
      <c r="J17" s="11">
        <v>4</v>
      </c>
      <c r="K17" s="13">
        <f>+C17</f>
        <v>60000</v>
      </c>
      <c r="L17" s="13">
        <f>+E17</f>
        <v>0</v>
      </c>
      <c r="M17" s="13">
        <f t="shared" si="6"/>
        <v>60000</v>
      </c>
    </row>
    <row r="18" spans="1:13" x14ac:dyDescent="0.3">
      <c r="A18" s="11">
        <v>5</v>
      </c>
      <c r="B18" s="13">
        <f t="shared" si="7"/>
        <v>60000</v>
      </c>
      <c r="C18" s="13">
        <f t="shared" si="0"/>
        <v>60000</v>
      </c>
      <c r="D18" s="13">
        <f t="shared" si="1"/>
        <v>5172</v>
      </c>
      <c r="E18" s="13">
        <f t="shared" si="2"/>
        <v>0</v>
      </c>
      <c r="F18" s="13">
        <f t="shared" si="3"/>
        <v>5172</v>
      </c>
      <c r="G18" s="14">
        <f t="shared" si="4"/>
        <v>0.66137992373351095</v>
      </c>
      <c r="H18" s="13">
        <f t="shared" si="5"/>
        <v>3420.6569655497187</v>
      </c>
      <c r="I18" s="7"/>
      <c r="J18" s="11">
        <v>5</v>
      </c>
      <c r="K18" s="13">
        <f>+C18</f>
        <v>60000</v>
      </c>
      <c r="L18" s="13">
        <f>+E18</f>
        <v>0</v>
      </c>
      <c r="M18" s="13">
        <f t="shared" si="6"/>
        <v>60000</v>
      </c>
    </row>
    <row r="19" spans="1:13" x14ac:dyDescent="0.3">
      <c r="A19" s="29" t="s">
        <v>35</v>
      </c>
      <c r="B19" s="29"/>
      <c r="C19" s="29"/>
      <c r="D19" s="29"/>
      <c r="E19" s="29"/>
      <c r="F19" s="29"/>
      <c r="G19" s="29"/>
      <c r="H19" s="24">
        <f>SUM(H14:H18)</f>
        <v>64301.571044207318</v>
      </c>
    </row>
    <row r="20" spans="1:13" x14ac:dyDescent="0.3">
      <c r="B20" s="7"/>
      <c r="C20" s="7"/>
      <c r="H20" s="8"/>
    </row>
    <row r="21" spans="1:13" x14ac:dyDescent="0.3">
      <c r="B21" s="7"/>
      <c r="C21" s="7"/>
    </row>
    <row r="22" spans="1:13" x14ac:dyDescent="0.3">
      <c r="A22" s="2"/>
      <c r="B22" s="7"/>
      <c r="C22" s="7"/>
    </row>
    <row r="23" spans="1:13" x14ac:dyDescent="0.3">
      <c r="B23" s="7"/>
      <c r="C23" s="7"/>
    </row>
    <row r="24" spans="1:13" ht="41.25" customHeight="1" x14ac:dyDescent="0.3">
      <c r="G24" s="9"/>
      <c r="H24" s="10"/>
    </row>
  </sheetData>
  <sheetProtection algorithmName="SHA-512" hashValue="o+ZBcP1woA8CCAVDiCLgd8QF9UeCZ14F9d6tQQtzCGunmnYRI+kPdcH9n6G5w2AGzpQI/hjk0NgxcD0smIVLdw==" saltValue="62Sqh6REMPzSU72qIUXHjQ==" spinCount="100000" sheet="1" formatCells="0" formatColumns="0" formatRows="0" insertColumns="0" insertRows="0" insertHyperlinks="0" deleteColumns="0" deleteRows="0" sort="0" autoFilter="0" pivotTables="0"/>
  <mergeCells count="2">
    <mergeCell ref="A19:G19"/>
    <mergeCell ref="A12:H12"/>
  </mergeCells>
  <pageMargins left="0.7" right="0.7" top="0.75" bottom="0.75" header="0.3" footer="0.3"/>
  <pageSetup paperSize="9" scale="8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M29"/>
  <sheetViews>
    <sheetView showGridLines="0" workbookViewId="0">
      <selection activeCell="C6" sqref="C6"/>
    </sheetView>
  </sheetViews>
  <sheetFormatPr defaultRowHeight="21.75" customHeight="1" x14ac:dyDescent="0.3"/>
  <cols>
    <col min="1" max="1" width="15" style="1" customWidth="1"/>
    <col min="2" max="2" width="32.28515625" style="1" customWidth="1"/>
    <col min="3" max="3" width="21" style="1" customWidth="1"/>
    <col min="4" max="4" width="22" style="1" hidden="1" customWidth="1"/>
    <col min="5" max="5" width="22" style="1" customWidth="1"/>
    <col min="6" max="6" width="18" style="1" hidden="1" customWidth="1"/>
    <col min="7" max="7" width="15.28515625" style="1" hidden="1" customWidth="1"/>
    <col min="8" max="8" width="20.42578125" style="1" customWidth="1"/>
    <col min="9" max="9" width="9.140625" style="1"/>
    <col min="10" max="10" width="14.7109375" style="1" customWidth="1"/>
    <col min="11" max="11" width="27" style="1" customWidth="1"/>
    <col min="12" max="12" width="26.85546875" style="1" customWidth="1"/>
    <col min="13" max="13" width="24" style="1" customWidth="1"/>
    <col min="14" max="16384" width="9.140625" style="1"/>
  </cols>
  <sheetData>
    <row r="1" spans="1:13" ht="18.75" x14ac:dyDescent="0.3">
      <c r="A1" s="2"/>
    </row>
    <row r="2" spans="1:13" ht="18.75" x14ac:dyDescent="0.3">
      <c r="B2" s="2" t="s">
        <v>16</v>
      </c>
      <c r="H2" s="2" t="s">
        <v>21</v>
      </c>
    </row>
    <row r="4" spans="1:13" ht="27.75" customHeight="1" x14ac:dyDescent="0.3">
      <c r="B4" s="27" t="s">
        <v>0</v>
      </c>
      <c r="C4" s="31">
        <v>300000</v>
      </c>
      <c r="H4" s="27" t="s">
        <v>34</v>
      </c>
      <c r="I4" s="27"/>
      <c r="J4" s="27"/>
      <c r="K4" s="27"/>
      <c r="L4" s="34">
        <v>0</v>
      </c>
    </row>
    <row r="5" spans="1:13" ht="27.75" customHeight="1" x14ac:dyDescent="0.3">
      <c r="B5" s="27" t="s">
        <v>1</v>
      </c>
      <c r="C5" s="32">
        <v>0</v>
      </c>
      <c r="D5" s="1">
        <f>+C5/2</f>
        <v>0</v>
      </c>
      <c r="H5" s="27" t="s">
        <v>19</v>
      </c>
      <c r="I5" s="27"/>
      <c r="J5" s="27"/>
      <c r="K5" s="27"/>
      <c r="L5" s="34">
        <v>4.6039000000000003</v>
      </c>
    </row>
    <row r="6" spans="1:13" ht="27.75" customHeight="1" x14ac:dyDescent="0.3">
      <c r="B6" s="11" t="s">
        <v>5</v>
      </c>
      <c r="C6" s="12">
        <v>8.6199999999999999E-2</v>
      </c>
      <c r="D6" s="5">
        <f>+C6/2</f>
        <v>4.3099999999999999E-2</v>
      </c>
      <c r="H6" s="20" t="s">
        <v>20</v>
      </c>
      <c r="I6" s="21"/>
      <c r="J6" s="21"/>
      <c r="K6" s="22"/>
      <c r="L6" s="19">
        <f>+H24/L5</f>
        <v>13116.095461955236</v>
      </c>
    </row>
    <row r="7" spans="1:13" ht="27.75" customHeight="1" x14ac:dyDescent="0.3">
      <c r="B7" s="11" t="s">
        <v>6</v>
      </c>
      <c r="C7" s="12">
        <v>8.6199999999999999E-2</v>
      </c>
      <c r="D7" s="5">
        <f>+C7/2</f>
        <v>4.3099999999999999E-2</v>
      </c>
      <c r="H7" s="20" t="s">
        <v>22</v>
      </c>
      <c r="I7" s="21"/>
      <c r="J7" s="21"/>
      <c r="K7" s="22"/>
      <c r="L7" s="23" t="b">
        <f>IF(20000-(L4+L6)&gt;=0,TRUE,FALSE)</f>
        <v>1</v>
      </c>
    </row>
    <row r="8" spans="1:13" ht="27.75" customHeight="1" x14ac:dyDescent="0.3">
      <c r="B8" s="27" t="s">
        <v>2</v>
      </c>
      <c r="C8" s="33">
        <v>10</v>
      </c>
    </row>
    <row r="9" spans="1:13" ht="27.75" customHeight="1" x14ac:dyDescent="0.3">
      <c r="B9" s="11" t="s">
        <v>11</v>
      </c>
      <c r="C9" s="13">
        <f>+C4/C8</f>
        <v>30000</v>
      </c>
    </row>
    <row r="10" spans="1:13" ht="21.75" customHeight="1" x14ac:dyDescent="0.3">
      <c r="C10" s="6"/>
    </row>
    <row r="12" spans="1:13" ht="43.5" customHeight="1" x14ac:dyDescent="0.3">
      <c r="A12" s="30" t="s">
        <v>18</v>
      </c>
      <c r="B12" s="30"/>
      <c r="C12" s="30"/>
      <c r="D12" s="30"/>
      <c r="E12" s="30"/>
      <c r="F12" s="30"/>
      <c r="G12" s="30"/>
      <c r="H12" s="30"/>
      <c r="J12" s="2" t="s">
        <v>13</v>
      </c>
      <c r="K12" s="7"/>
    </row>
    <row r="13" spans="1:13" s="2" customFormat="1" ht="36.75" customHeight="1" x14ac:dyDescent="0.3">
      <c r="A13" s="16" t="s">
        <v>3</v>
      </c>
      <c r="B13" s="17" t="s">
        <v>4</v>
      </c>
      <c r="C13" s="17" t="s">
        <v>12</v>
      </c>
      <c r="D13" s="17" t="s">
        <v>7</v>
      </c>
      <c r="E13" s="17" t="s">
        <v>1</v>
      </c>
      <c r="F13" s="17" t="s">
        <v>8</v>
      </c>
      <c r="G13" s="17" t="s">
        <v>9</v>
      </c>
      <c r="H13" s="17" t="s">
        <v>10</v>
      </c>
      <c r="J13" s="16" t="s">
        <v>3</v>
      </c>
      <c r="K13" s="17" t="s">
        <v>12</v>
      </c>
      <c r="L13" s="17" t="s">
        <v>1</v>
      </c>
      <c r="M13" s="18" t="s">
        <v>14</v>
      </c>
    </row>
    <row r="14" spans="1:13" ht="21.75" customHeight="1" x14ac:dyDescent="0.3">
      <c r="A14" s="11">
        <v>1</v>
      </c>
      <c r="B14" s="14">
        <f>+C4</f>
        <v>300000</v>
      </c>
      <c r="C14" s="14">
        <f>IF(A14&lt;=$C$8,$C$9,0)</f>
        <v>30000</v>
      </c>
      <c r="D14" s="14">
        <f>+B14*$D$6</f>
        <v>12930</v>
      </c>
      <c r="E14" s="14">
        <f>+B14*$D$5</f>
        <v>0</v>
      </c>
      <c r="F14" s="14">
        <f>+D14-E14</f>
        <v>12930</v>
      </c>
      <c r="G14" s="14">
        <f>1/(1+$D$7)^A14</f>
        <v>0.95868085514332291</v>
      </c>
      <c r="H14" s="14">
        <f>+G14*F14</f>
        <v>12395.743457003166</v>
      </c>
      <c r="I14" s="7"/>
      <c r="J14" s="11">
        <v>1</v>
      </c>
      <c r="K14" s="13">
        <f t="shared" ref="K14:K23" si="0">+C14</f>
        <v>30000</v>
      </c>
      <c r="L14" s="13">
        <f t="shared" ref="L14:L23" si="1">+E14</f>
        <v>0</v>
      </c>
      <c r="M14" s="13">
        <f>+K14+L14</f>
        <v>30000</v>
      </c>
    </row>
    <row r="15" spans="1:13" ht="21.75" customHeight="1" x14ac:dyDescent="0.3">
      <c r="A15" s="11">
        <v>2</v>
      </c>
      <c r="B15" s="14">
        <f>+B14-C14</f>
        <v>270000</v>
      </c>
      <c r="C15" s="14">
        <f t="shared" ref="C15:C23" si="2">IF(A15&lt;=$C$8,$C$9,0)</f>
        <v>30000</v>
      </c>
      <c r="D15" s="14">
        <f t="shared" ref="D15:D23" si="3">+B15*$D$6</f>
        <v>11637</v>
      </c>
      <c r="E15" s="14">
        <f t="shared" ref="E15:E23" si="4">+B15*$D$5</f>
        <v>0</v>
      </c>
      <c r="F15" s="14">
        <f t="shared" ref="F15:F23" si="5">+D15-E15</f>
        <v>11637</v>
      </c>
      <c r="G15" s="14">
        <f t="shared" ref="G15:G23" si="6">1/(1+$D$7)^A15</f>
        <v>0.91906898201833276</v>
      </c>
      <c r="H15" s="14">
        <f t="shared" ref="H15:H23" si="7">+G15*F15</f>
        <v>10695.205743747338</v>
      </c>
      <c r="I15" s="7"/>
      <c r="J15" s="11">
        <v>2</v>
      </c>
      <c r="K15" s="13">
        <f t="shared" si="0"/>
        <v>30000</v>
      </c>
      <c r="L15" s="13">
        <f t="shared" si="1"/>
        <v>0</v>
      </c>
      <c r="M15" s="13">
        <f t="shared" ref="M15:M23" si="8">+K15+L15</f>
        <v>30000</v>
      </c>
    </row>
    <row r="16" spans="1:13" ht="21.75" customHeight="1" x14ac:dyDescent="0.3">
      <c r="A16" s="11">
        <v>3</v>
      </c>
      <c r="B16" s="14">
        <f t="shared" ref="B16:B23" si="9">+B15-C15</f>
        <v>240000</v>
      </c>
      <c r="C16" s="14">
        <f t="shared" si="2"/>
        <v>30000</v>
      </c>
      <c r="D16" s="14">
        <f t="shared" si="3"/>
        <v>10344</v>
      </c>
      <c r="E16" s="14">
        <f t="shared" si="4"/>
        <v>0</v>
      </c>
      <c r="F16" s="14">
        <f t="shared" si="5"/>
        <v>10344</v>
      </c>
      <c r="G16" s="14">
        <f t="shared" si="6"/>
        <v>0.88109383761703852</v>
      </c>
      <c r="H16" s="14">
        <f t="shared" si="7"/>
        <v>9114.0346563106468</v>
      </c>
      <c r="I16" s="7"/>
      <c r="J16" s="11">
        <v>3</v>
      </c>
      <c r="K16" s="13">
        <f t="shared" si="0"/>
        <v>30000</v>
      </c>
      <c r="L16" s="13">
        <f t="shared" si="1"/>
        <v>0</v>
      </c>
      <c r="M16" s="13">
        <f t="shared" si="8"/>
        <v>30000</v>
      </c>
    </row>
    <row r="17" spans="1:13" ht="21.75" customHeight="1" x14ac:dyDescent="0.3">
      <c r="A17" s="11">
        <v>4</v>
      </c>
      <c r="B17" s="14">
        <f t="shared" si="9"/>
        <v>210000</v>
      </c>
      <c r="C17" s="14">
        <f t="shared" si="2"/>
        <v>30000</v>
      </c>
      <c r="D17" s="14">
        <f t="shared" si="3"/>
        <v>9051</v>
      </c>
      <c r="E17" s="14">
        <f t="shared" si="4"/>
        <v>0</v>
      </c>
      <c r="F17" s="14">
        <f t="shared" si="5"/>
        <v>9051</v>
      </c>
      <c r="G17" s="14">
        <f t="shared" si="6"/>
        <v>0.84468779370821445</v>
      </c>
      <c r="H17" s="14">
        <f t="shared" si="7"/>
        <v>7645.2692208530489</v>
      </c>
      <c r="I17" s="7"/>
      <c r="J17" s="11">
        <v>4</v>
      </c>
      <c r="K17" s="13">
        <f t="shared" si="0"/>
        <v>30000</v>
      </c>
      <c r="L17" s="13">
        <f t="shared" si="1"/>
        <v>0</v>
      </c>
      <c r="M17" s="13">
        <f t="shared" si="8"/>
        <v>30000</v>
      </c>
    </row>
    <row r="18" spans="1:13" ht="21.75" customHeight="1" x14ac:dyDescent="0.3">
      <c r="A18" s="11">
        <v>5</v>
      </c>
      <c r="B18" s="14">
        <f t="shared" si="9"/>
        <v>180000</v>
      </c>
      <c r="C18" s="14">
        <f t="shared" si="2"/>
        <v>30000</v>
      </c>
      <c r="D18" s="14">
        <f t="shared" si="3"/>
        <v>7758</v>
      </c>
      <c r="E18" s="14">
        <f t="shared" si="4"/>
        <v>0</v>
      </c>
      <c r="F18" s="14">
        <f t="shared" si="5"/>
        <v>7758</v>
      </c>
      <c r="G18" s="14">
        <f t="shared" si="6"/>
        <v>0.80978601640131775</v>
      </c>
      <c r="H18" s="14">
        <f t="shared" si="7"/>
        <v>6282.3199152414236</v>
      </c>
      <c r="I18" s="7"/>
      <c r="J18" s="11">
        <v>5</v>
      </c>
      <c r="K18" s="13">
        <f t="shared" si="0"/>
        <v>30000</v>
      </c>
      <c r="L18" s="13">
        <f t="shared" si="1"/>
        <v>0</v>
      </c>
      <c r="M18" s="13">
        <f t="shared" si="8"/>
        <v>30000</v>
      </c>
    </row>
    <row r="19" spans="1:13" ht="21.75" customHeight="1" x14ac:dyDescent="0.3">
      <c r="A19" s="11">
        <v>6</v>
      </c>
      <c r="B19" s="14">
        <f t="shared" si="9"/>
        <v>150000</v>
      </c>
      <c r="C19" s="14">
        <f t="shared" si="2"/>
        <v>30000</v>
      </c>
      <c r="D19" s="14">
        <f t="shared" si="3"/>
        <v>6465</v>
      </c>
      <c r="E19" s="14">
        <f t="shared" si="4"/>
        <v>0</v>
      </c>
      <c r="F19" s="14">
        <f t="shared" si="5"/>
        <v>6465</v>
      </c>
      <c r="G19" s="14">
        <f t="shared" si="6"/>
        <v>0.77632635068672018</v>
      </c>
      <c r="H19" s="14">
        <f t="shared" si="7"/>
        <v>5018.9498571896456</v>
      </c>
      <c r="J19" s="11">
        <v>6</v>
      </c>
      <c r="K19" s="13">
        <f t="shared" si="0"/>
        <v>30000</v>
      </c>
      <c r="L19" s="13">
        <f t="shared" si="1"/>
        <v>0</v>
      </c>
      <c r="M19" s="13">
        <f t="shared" si="8"/>
        <v>30000</v>
      </c>
    </row>
    <row r="20" spans="1:13" ht="21.75" customHeight="1" x14ac:dyDescent="0.3">
      <c r="A20" s="11">
        <v>7</v>
      </c>
      <c r="B20" s="14">
        <f t="shared" si="9"/>
        <v>120000</v>
      </c>
      <c r="C20" s="14">
        <f t="shared" si="2"/>
        <v>30000</v>
      </c>
      <c r="D20" s="14">
        <f t="shared" si="3"/>
        <v>5172</v>
      </c>
      <c r="E20" s="14">
        <f t="shared" si="4"/>
        <v>0</v>
      </c>
      <c r="F20" s="14">
        <f t="shared" si="5"/>
        <v>5172</v>
      </c>
      <c r="G20" s="14">
        <f t="shared" si="6"/>
        <v>0.74424920974663999</v>
      </c>
      <c r="H20" s="14">
        <f t="shared" si="7"/>
        <v>3849.256912809622</v>
      </c>
      <c r="J20" s="11">
        <v>7</v>
      </c>
      <c r="K20" s="13">
        <f t="shared" si="0"/>
        <v>30000</v>
      </c>
      <c r="L20" s="13">
        <f t="shared" si="1"/>
        <v>0</v>
      </c>
      <c r="M20" s="13">
        <f t="shared" si="8"/>
        <v>30000</v>
      </c>
    </row>
    <row r="21" spans="1:13" ht="21.75" customHeight="1" x14ac:dyDescent="0.3">
      <c r="A21" s="11">
        <v>8</v>
      </c>
      <c r="B21" s="14">
        <f t="shared" si="9"/>
        <v>90000</v>
      </c>
      <c r="C21" s="14">
        <f t="shared" si="2"/>
        <v>30000</v>
      </c>
      <c r="D21" s="14">
        <f t="shared" si="3"/>
        <v>3879</v>
      </c>
      <c r="E21" s="14">
        <f t="shared" si="4"/>
        <v>0</v>
      </c>
      <c r="F21" s="14">
        <f t="shared" si="5"/>
        <v>3879</v>
      </c>
      <c r="G21" s="14">
        <f t="shared" si="6"/>
        <v>0.71349746883965104</v>
      </c>
      <c r="H21" s="14">
        <f t="shared" si="7"/>
        <v>2767.6566816290065</v>
      </c>
      <c r="J21" s="11">
        <v>8</v>
      </c>
      <c r="K21" s="13">
        <f t="shared" si="0"/>
        <v>30000</v>
      </c>
      <c r="L21" s="13">
        <f t="shared" si="1"/>
        <v>0</v>
      </c>
      <c r="M21" s="13">
        <f t="shared" si="8"/>
        <v>30000</v>
      </c>
    </row>
    <row r="22" spans="1:13" ht="21.75" customHeight="1" x14ac:dyDescent="0.3">
      <c r="A22" s="11">
        <v>9</v>
      </c>
      <c r="B22" s="14">
        <f t="shared" si="9"/>
        <v>60000</v>
      </c>
      <c r="C22" s="14">
        <f t="shared" si="2"/>
        <v>30000</v>
      </c>
      <c r="D22" s="14">
        <f t="shared" si="3"/>
        <v>2586</v>
      </c>
      <c r="E22" s="14">
        <f t="shared" si="4"/>
        <v>0</v>
      </c>
      <c r="F22" s="14">
        <f t="shared" si="5"/>
        <v>2586</v>
      </c>
      <c r="G22" s="14">
        <f t="shared" si="6"/>
        <v>0.68401636356979301</v>
      </c>
      <c r="H22" s="14">
        <f t="shared" si="7"/>
        <v>1768.8663161914847</v>
      </c>
      <c r="J22" s="11">
        <v>9</v>
      </c>
      <c r="K22" s="13">
        <f t="shared" si="0"/>
        <v>30000</v>
      </c>
      <c r="L22" s="13">
        <f t="shared" si="1"/>
        <v>0</v>
      </c>
      <c r="M22" s="13">
        <f t="shared" si="8"/>
        <v>30000</v>
      </c>
    </row>
    <row r="23" spans="1:13" ht="21.75" customHeight="1" x14ac:dyDescent="0.3">
      <c r="A23" s="11">
        <v>10</v>
      </c>
      <c r="B23" s="14">
        <f t="shared" si="9"/>
        <v>30000</v>
      </c>
      <c r="C23" s="14">
        <f t="shared" si="2"/>
        <v>30000</v>
      </c>
      <c r="D23" s="14">
        <f t="shared" si="3"/>
        <v>1293</v>
      </c>
      <c r="E23" s="14">
        <f t="shared" si="4"/>
        <v>0</v>
      </c>
      <c r="F23" s="14">
        <f t="shared" si="5"/>
        <v>1293</v>
      </c>
      <c r="G23" s="14">
        <f t="shared" si="6"/>
        <v>0.65575339235911512</v>
      </c>
      <c r="H23" s="14">
        <f t="shared" si="7"/>
        <v>847.88913632033587</v>
      </c>
      <c r="J23" s="11">
        <v>10</v>
      </c>
      <c r="K23" s="13">
        <f t="shared" si="0"/>
        <v>30000</v>
      </c>
      <c r="L23" s="13">
        <f t="shared" si="1"/>
        <v>0</v>
      </c>
      <c r="M23" s="13">
        <f t="shared" si="8"/>
        <v>30000</v>
      </c>
    </row>
    <row r="24" spans="1:13" ht="21.75" customHeight="1" x14ac:dyDescent="0.3">
      <c r="A24" s="29" t="s">
        <v>35</v>
      </c>
      <c r="B24" s="29"/>
      <c r="C24" s="29"/>
      <c r="D24" s="29"/>
      <c r="E24" s="29"/>
      <c r="F24" s="29"/>
      <c r="G24" s="29"/>
      <c r="H24" s="15">
        <f>SUM(H14:H23)</f>
        <v>60385.191897295714</v>
      </c>
    </row>
    <row r="25" spans="1:13" ht="21.75" customHeight="1" x14ac:dyDescent="0.3">
      <c r="B25" s="7"/>
      <c r="C25" s="7"/>
      <c r="H25" s="8"/>
    </row>
    <row r="26" spans="1:13" ht="21.75" customHeight="1" x14ac:dyDescent="0.3">
      <c r="B26" s="7"/>
      <c r="C26" s="7"/>
    </row>
    <row r="27" spans="1:13" ht="21.75" customHeight="1" x14ac:dyDescent="0.3">
      <c r="A27" s="2"/>
      <c r="B27" s="7"/>
      <c r="C27" s="7"/>
    </row>
    <row r="28" spans="1:13" ht="21.75" customHeight="1" x14ac:dyDescent="0.3">
      <c r="B28" s="7"/>
      <c r="C28" s="7"/>
    </row>
    <row r="29" spans="1:13" ht="37.5" customHeight="1" x14ac:dyDescent="0.3"/>
  </sheetData>
  <sheetProtection algorithmName="SHA-512" hashValue="kiz6UOaBVBsF2BLqxQhTa/iZ1L4KgrN4Wddd0CQQY6G1KIrWKtoEehYRLvwOUxBoMHGvGrG+KyekQp0NbwP8rQ==" saltValue="c9uL8o8rg/xjq39Ywlz47w==" spinCount="100000" sheet="1" formatCells="0" formatColumns="0" formatRows="0" insertColumns="0" insertRows="0" insertHyperlinks="0" deleteColumns="0" deleteRows="0" sort="0" autoFilter="0" pivotTables="0"/>
  <mergeCells count="2">
    <mergeCell ref="A24:G24"/>
    <mergeCell ref="A12:H1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2:M35"/>
  <sheetViews>
    <sheetView showGridLines="0" workbookViewId="0">
      <selection activeCell="H7" sqref="H7"/>
    </sheetView>
  </sheetViews>
  <sheetFormatPr defaultRowHeight="18.75" x14ac:dyDescent="0.3"/>
  <cols>
    <col min="1" max="1" width="14.42578125" style="1" customWidth="1"/>
    <col min="2" max="2" width="32.85546875" style="1" customWidth="1"/>
    <col min="3" max="3" width="23" style="1" customWidth="1"/>
    <col min="4" max="4" width="21.5703125" style="1" hidden="1" customWidth="1"/>
    <col min="5" max="5" width="22" style="1" customWidth="1"/>
    <col min="6" max="6" width="18" style="1" hidden="1" customWidth="1"/>
    <col min="7" max="7" width="15.28515625" style="1" hidden="1" customWidth="1"/>
    <col min="8" max="8" width="21.7109375" style="1" customWidth="1"/>
    <col min="9" max="9" width="9.140625" style="1"/>
    <col min="10" max="10" width="17" style="1" customWidth="1"/>
    <col min="11" max="12" width="25.28515625" style="1" customWidth="1"/>
    <col min="13" max="13" width="28.140625" style="1" customWidth="1"/>
    <col min="14" max="16384" width="9.140625" style="1"/>
  </cols>
  <sheetData>
    <row r="2" spans="1:13" x14ac:dyDescent="0.3">
      <c r="B2" s="2" t="s">
        <v>17</v>
      </c>
      <c r="H2" s="2" t="s">
        <v>21</v>
      </c>
    </row>
    <row r="4" spans="1:13" ht="27.75" customHeight="1" x14ac:dyDescent="0.3">
      <c r="B4" s="27" t="s">
        <v>0</v>
      </c>
      <c r="C4" s="31">
        <v>300000</v>
      </c>
      <c r="H4" s="27" t="s">
        <v>34</v>
      </c>
      <c r="I4" s="27"/>
      <c r="J4" s="27"/>
      <c r="K4" s="27"/>
      <c r="L4" s="34">
        <v>0</v>
      </c>
    </row>
    <row r="5" spans="1:13" ht="27.75" customHeight="1" x14ac:dyDescent="0.3">
      <c r="B5" s="27" t="s">
        <v>1</v>
      </c>
      <c r="C5" s="32">
        <v>0</v>
      </c>
      <c r="D5" s="1">
        <f>+C5/4</f>
        <v>0</v>
      </c>
      <c r="H5" s="27" t="s">
        <v>19</v>
      </c>
      <c r="I5" s="27"/>
      <c r="J5" s="27"/>
      <c r="K5" s="27"/>
      <c r="L5" s="34">
        <v>4.6039000000000003</v>
      </c>
    </row>
    <row r="6" spans="1:13" ht="27.75" customHeight="1" x14ac:dyDescent="0.3">
      <c r="B6" s="11" t="s">
        <v>5</v>
      </c>
      <c r="C6" s="12">
        <v>8.6199999999999999E-2</v>
      </c>
      <c r="D6" s="5">
        <f>+C6/4</f>
        <v>2.155E-2</v>
      </c>
      <c r="H6" s="20" t="s">
        <v>20</v>
      </c>
      <c r="I6" s="21"/>
      <c r="J6" s="21"/>
      <c r="K6" s="22"/>
      <c r="L6" s="19">
        <f>+H34/L5</f>
        <v>12675.779532410637</v>
      </c>
    </row>
    <row r="7" spans="1:13" ht="27.75" customHeight="1" x14ac:dyDescent="0.3">
      <c r="B7" s="11" t="s">
        <v>6</v>
      </c>
      <c r="C7" s="12">
        <v>8.6199999999999999E-2</v>
      </c>
      <c r="D7" s="5">
        <f>+C7/4</f>
        <v>2.155E-2</v>
      </c>
      <c r="H7" s="20" t="s">
        <v>22</v>
      </c>
      <c r="I7" s="21"/>
      <c r="J7" s="21"/>
      <c r="K7" s="22"/>
      <c r="L7" s="23" t="b">
        <f>IF(20000-(L4+L6)&gt;=0,TRUE,FALSE)</f>
        <v>1</v>
      </c>
    </row>
    <row r="8" spans="1:13" ht="27.75" customHeight="1" x14ac:dyDescent="0.3">
      <c r="B8" s="27" t="s">
        <v>2</v>
      </c>
      <c r="C8" s="33">
        <v>20</v>
      </c>
    </row>
    <row r="9" spans="1:13" ht="27.75" customHeight="1" x14ac:dyDescent="0.3">
      <c r="B9" s="11" t="s">
        <v>11</v>
      </c>
      <c r="C9" s="13">
        <f>+C4/C8</f>
        <v>15000</v>
      </c>
    </row>
    <row r="10" spans="1:13" x14ac:dyDescent="0.3">
      <c r="C10" s="6"/>
    </row>
    <row r="11" spans="1:13" x14ac:dyDescent="0.3">
      <c r="J11" s="2"/>
      <c r="K11" s="7"/>
      <c r="L11" s="7"/>
    </row>
    <row r="12" spans="1:13" ht="45" customHeight="1" x14ac:dyDescent="0.3">
      <c r="A12" s="30" t="s">
        <v>18</v>
      </c>
      <c r="B12" s="30"/>
      <c r="C12" s="30"/>
      <c r="D12" s="30"/>
      <c r="E12" s="30"/>
      <c r="F12" s="30"/>
      <c r="G12" s="30"/>
      <c r="H12" s="30"/>
      <c r="J12" s="2" t="s">
        <v>13</v>
      </c>
      <c r="K12" s="7"/>
      <c r="L12" s="7"/>
    </row>
    <row r="13" spans="1:13" s="2" customFormat="1" ht="41.25" customHeight="1" x14ac:dyDescent="0.3">
      <c r="A13" s="16" t="s">
        <v>3</v>
      </c>
      <c r="B13" s="17" t="s">
        <v>4</v>
      </c>
      <c r="C13" s="17" t="s">
        <v>12</v>
      </c>
      <c r="D13" s="17" t="s">
        <v>7</v>
      </c>
      <c r="E13" s="17" t="s">
        <v>1</v>
      </c>
      <c r="F13" s="17" t="s">
        <v>8</v>
      </c>
      <c r="G13" s="17" t="s">
        <v>9</v>
      </c>
      <c r="H13" s="17" t="s">
        <v>10</v>
      </c>
      <c r="J13" s="16" t="s">
        <v>3</v>
      </c>
      <c r="K13" s="17" t="s">
        <v>12</v>
      </c>
      <c r="L13" s="17" t="s">
        <v>1</v>
      </c>
      <c r="M13" s="18" t="s">
        <v>14</v>
      </c>
    </row>
    <row r="14" spans="1:13" x14ac:dyDescent="0.3">
      <c r="A14" s="11">
        <v>1</v>
      </c>
      <c r="B14" s="13">
        <f>+C4</f>
        <v>300000</v>
      </c>
      <c r="C14" s="13">
        <f>IF(A14&lt;=$C$8,$C$9,0)</f>
        <v>15000</v>
      </c>
      <c r="D14" s="13">
        <f>+B14*$D$6</f>
        <v>6465</v>
      </c>
      <c r="E14" s="13">
        <f>+B14*$D$5</f>
        <v>0</v>
      </c>
      <c r="F14" s="13">
        <f>+D14-E14</f>
        <v>6465</v>
      </c>
      <c r="G14" s="14">
        <f>1/(1+$D$7)^A14</f>
        <v>0.97890460574617011</v>
      </c>
      <c r="H14" s="13">
        <f>+G14*F14</f>
        <v>6328.6182761489899</v>
      </c>
      <c r="I14" s="7"/>
      <c r="J14" s="11">
        <v>1</v>
      </c>
      <c r="K14" s="13">
        <f t="shared" ref="K14:K33" si="0">+C14</f>
        <v>15000</v>
      </c>
      <c r="L14" s="13">
        <f t="shared" ref="L14:L33" si="1">+E14</f>
        <v>0</v>
      </c>
      <c r="M14" s="13">
        <f>+K14+L14</f>
        <v>15000</v>
      </c>
    </row>
    <row r="15" spans="1:13" x14ac:dyDescent="0.3">
      <c r="A15" s="11">
        <v>2</v>
      </c>
      <c r="B15" s="13">
        <f>+B14-C14</f>
        <v>285000</v>
      </c>
      <c r="C15" s="13">
        <f t="shared" ref="C15:C23" si="2">IF(A15&lt;=$C$8,$C$9,0)</f>
        <v>15000</v>
      </c>
      <c r="D15" s="13">
        <f t="shared" ref="D15:D23" si="3">+B15*$D$6</f>
        <v>6141.75</v>
      </c>
      <c r="E15" s="13">
        <f t="shared" ref="E15:E33" si="4">+B15*$D$5</f>
        <v>0</v>
      </c>
      <c r="F15" s="13">
        <f t="shared" ref="F15:F23" si="5">+D15-E15</f>
        <v>6141.75</v>
      </c>
      <c r="G15" s="14">
        <f t="shared" ref="G15:G23" si="6">1/(1+$D$7)^A15</f>
        <v>0.95825422715106467</v>
      </c>
      <c r="H15" s="13">
        <f t="shared" ref="H15:H23" si="7">+G15*F15</f>
        <v>5885.3578996050519</v>
      </c>
      <c r="I15" s="7"/>
      <c r="J15" s="11">
        <v>2</v>
      </c>
      <c r="K15" s="13">
        <f t="shared" si="0"/>
        <v>15000</v>
      </c>
      <c r="L15" s="13">
        <f t="shared" si="1"/>
        <v>0</v>
      </c>
      <c r="M15" s="13">
        <f t="shared" ref="M15:M33" si="8">+K15+L15</f>
        <v>15000</v>
      </c>
    </row>
    <row r="16" spans="1:13" x14ac:dyDescent="0.3">
      <c r="A16" s="11">
        <v>3</v>
      </c>
      <c r="B16" s="13">
        <f t="shared" ref="B16:B23" si="9">+B15-C15</f>
        <v>270000</v>
      </c>
      <c r="C16" s="13">
        <f t="shared" si="2"/>
        <v>15000</v>
      </c>
      <c r="D16" s="13">
        <f t="shared" si="3"/>
        <v>5818.5</v>
      </c>
      <c r="E16" s="13">
        <f t="shared" si="4"/>
        <v>0</v>
      </c>
      <c r="F16" s="13">
        <f t="shared" si="5"/>
        <v>5818.5</v>
      </c>
      <c r="G16" s="14">
        <f t="shared" si="6"/>
        <v>0.93803947643391383</v>
      </c>
      <c r="H16" s="13">
        <f t="shared" si="7"/>
        <v>5457.9826936307272</v>
      </c>
      <c r="I16" s="7"/>
      <c r="J16" s="11">
        <v>3</v>
      </c>
      <c r="K16" s="13">
        <f t="shared" si="0"/>
        <v>15000</v>
      </c>
      <c r="L16" s="13">
        <f t="shared" si="1"/>
        <v>0</v>
      </c>
      <c r="M16" s="13">
        <f t="shared" si="8"/>
        <v>15000</v>
      </c>
    </row>
    <row r="17" spans="1:13" x14ac:dyDescent="0.3">
      <c r="A17" s="11">
        <v>4</v>
      </c>
      <c r="B17" s="13">
        <f t="shared" si="9"/>
        <v>255000</v>
      </c>
      <c r="C17" s="13">
        <f t="shared" si="2"/>
        <v>15000</v>
      </c>
      <c r="D17" s="13">
        <f t="shared" si="3"/>
        <v>5495.25</v>
      </c>
      <c r="E17" s="13">
        <f t="shared" si="4"/>
        <v>0</v>
      </c>
      <c r="F17" s="13">
        <f t="shared" si="5"/>
        <v>5495.25</v>
      </c>
      <c r="G17" s="14">
        <f t="shared" si="6"/>
        <v>0.91825116385288419</v>
      </c>
      <c r="H17" s="13">
        <f t="shared" si="7"/>
        <v>5046.019708162562</v>
      </c>
      <c r="I17" s="7"/>
      <c r="J17" s="11">
        <v>4</v>
      </c>
      <c r="K17" s="13">
        <f t="shared" si="0"/>
        <v>15000</v>
      </c>
      <c r="L17" s="13">
        <f t="shared" si="1"/>
        <v>0</v>
      </c>
      <c r="M17" s="13">
        <f t="shared" si="8"/>
        <v>15000</v>
      </c>
    </row>
    <row r="18" spans="1:13" x14ac:dyDescent="0.3">
      <c r="A18" s="11">
        <v>5</v>
      </c>
      <c r="B18" s="13">
        <f t="shared" si="9"/>
        <v>240000</v>
      </c>
      <c r="C18" s="13">
        <f t="shared" si="2"/>
        <v>15000</v>
      </c>
      <c r="D18" s="13">
        <f t="shared" si="3"/>
        <v>5172</v>
      </c>
      <c r="E18" s="13">
        <f t="shared" si="4"/>
        <v>0</v>
      </c>
      <c r="F18" s="13">
        <f t="shared" si="5"/>
        <v>5172</v>
      </c>
      <c r="G18" s="14">
        <f t="shared" si="6"/>
        <v>0.89888029352736953</v>
      </c>
      <c r="H18" s="13">
        <f t="shared" si="7"/>
        <v>4649.0088781235554</v>
      </c>
      <c r="I18" s="7"/>
      <c r="J18" s="11">
        <v>5</v>
      </c>
      <c r="K18" s="13">
        <f t="shared" si="0"/>
        <v>15000</v>
      </c>
      <c r="L18" s="13">
        <f t="shared" si="1"/>
        <v>0</v>
      </c>
      <c r="M18" s="13">
        <f t="shared" si="8"/>
        <v>15000</v>
      </c>
    </row>
    <row r="19" spans="1:13" x14ac:dyDescent="0.3">
      <c r="A19" s="11">
        <v>6</v>
      </c>
      <c r="B19" s="13">
        <f t="shared" si="9"/>
        <v>225000</v>
      </c>
      <c r="C19" s="13">
        <f t="shared" si="2"/>
        <v>15000</v>
      </c>
      <c r="D19" s="13">
        <f t="shared" si="3"/>
        <v>4848.75</v>
      </c>
      <c r="E19" s="13">
        <f t="shared" si="4"/>
        <v>0</v>
      </c>
      <c r="F19" s="13">
        <f t="shared" si="5"/>
        <v>4848.75</v>
      </c>
      <c r="G19" s="14">
        <f t="shared" si="6"/>
        <v>0.87991805934841116</v>
      </c>
      <c r="H19" s="13">
        <f t="shared" si="7"/>
        <v>4266.5026902656082</v>
      </c>
      <c r="J19" s="11">
        <v>6</v>
      </c>
      <c r="K19" s="13">
        <f t="shared" si="0"/>
        <v>15000</v>
      </c>
      <c r="L19" s="13">
        <f t="shared" si="1"/>
        <v>0</v>
      </c>
      <c r="M19" s="13">
        <f t="shared" si="8"/>
        <v>15000</v>
      </c>
    </row>
    <row r="20" spans="1:13" x14ac:dyDescent="0.3">
      <c r="A20" s="11">
        <v>7</v>
      </c>
      <c r="B20" s="13">
        <f t="shared" si="9"/>
        <v>210000</v>
      </c>
      <c r="C20" s="13">
        <f t="shared" si="2"/>
        <v>15000</v>
      </c>
      <c r="D20" s="13">
        <f t="shared" si="3"/>
        <v>4525.5</v>
      </c>
      <c r="E20" s="13">
        <f t="shared" si="4"/>
        <v>0</v>
      </c>
      <c r="F20" s="13">
        <f t="shared" si="5"/>
        <v>4525.5</v>
      </c>
      <c r="G20" s="14">
        <f t="shared" si="6"/>
        <v>0.86135584097539164</v>
      </c>
      <c r="H20" s="13">
        <f t="shared" si="7"/>
        <v>3898.0658583341346</v>
      </c>
      <c r="J20" s="11">
        <v>7</v>
      </c>
      <c r="K20" s="13">
        <f t="shared" si="0"/>
        <v>15000</v>
      </c>
      <c r="L20" s="13">
        <f t="shared" si="1"/>
        <v>0</v>
      </c>
      <c r="M20" s="13">
        <f t="shared" si="8"/>
        <v>15000</v>
      </c>
    </row>
    <row r="21" spans="1:13" x14ac:dyDescent="0.3">
      <c r="A21" s="11">
        <v>8</v>
      </c>
      <c r="B21" s="13">
        <f t="shared" si="9"/>
        <v>195000</v>
      </c>
      <c r="C21" s="13">
        <f t="shared" si="2"/>
        <v>15000</v>
      </c>
      <c r="D21" s="13">
        <f t="shared" si="3"/>
        <v>4202.25</v>
      </c>
      <c r="E21" s="13">
        <f t="shared" si="4"/>
        <v>0</v>
      </c>
      <c r="F21" s="13">
        <f t="shared" si="5"/>
        <v>4202.25</v>
      </c>
      <c r="G21" s="14">
        <f t="shared" si="6"/>
        <v>0.84318519991717644</v>
      </c>
      <c r="H21" s="13">
        <f t="shared" si="7"/>
        <v>3543.2750063519547</v>
      </c>
      <c r="J21" s="11">
        <v>8</v>
      </c>
      <c r="K21" s="13">
        <f t="shared" si="0"/>
        <v>15000</v>
      </c>
      <c r="L21" s="13">
        <f t="shared" si="1"/>
        <v>0</v>
      </c>
      <c r="M21" s="13">
        <f t="shared" si="8"/>
        <v>15000</v>
      </c>
    </row>
    <row r="22" spans="1:13" x14ac:dyDescent="0.3">
      <c r="A22" s="11">
        <v>9</v>
      </c>
      <c r="B22" s="13">
        <f t="shared" si="9"/>
        <v>180000</v>
      </c>
      <c r="C22" s="13">
        <f t="shared" si="2"/>
        <v>15000</v>
      </c>
      <c r="D22" s="13">
        <f t="shared" si="3"/>
        <v>3879</v>
      </c>
      <c r="E22" s="13">
        <f t="shared" si="4"/>
        <v>0</v>
      </c>
      <c r="F22" s="13">
        <f t="shared" si="5"/>
        <v>3879</v>
      </c>
      <c r="G22" s="14">
        <f t="shared" si="6"/>
        <v>0.82539787569592926</v>
      </c>
      <c r="H22" s="13">
        <f t="shared" si="7"/>
        <v>3201.7183598245097</v>
      </c>
      <c r="J22" s="11">
        <v>9</v>
      </c>
      <c r="K22" s="13">
        <f t="shared" si="0"/>
        <v>15000</v>
      </c>
      <c r="L22" s="13">
        <f t="shared" si="1"/>
        <v>0</v>
      </c>
      <c r="M22" s="13">
        <f t="shared" si="8"/>
        <v>15000</v>
      </c>
    </row>
    <row r="23" spans="1:13" x14ac:dyDescent="0.3">
      <c r="A23" s="11">
        <v>10</v>
      </c>
      <c r="B23" s="13">
        <f t="shared" si="9"/>
        <v>165000</v>
      </c>
      <c r="C23" s="13">
        <f t="shared" si="2"/>
        <v>15000</v>
      </c>
      <c r="D23" s="13">
        <f t="shared" si="3"/>
        <v>3555.75</v>
      </c>
      <c r="E23" s="13">
        <f t="shared" si="4"/>
        <v>0</v>
      </c>
      <c r="F23" s="13">
        <f t="shared" si="5"/>
        <v>3555.75</v>
      </c>
      <c r="G23" s="14">
        <f t="shared" si="6"/>
        <v>0.80798578209184979</v>
      </c>
      <c r="H23" s="13">
        <f t="shared" si="7"/>
        <v>2872.9954446730949</v>
      </c>
      <c r="J23" s="11">
        <v>10</v>
      </c>
      <c r="K23" s="13">
        <f t="shared" si="0"/>
        <v>15000</v>
      </c>
      <c r="L23" s="13">
        <f t="shared" si="1"/>
        <v>0</v>
      </c>
      <c r="M23" s="13">
        <f t="shared" si="8"/>
        <v>15000</v>
      </c>
    </row>
    <row r="24" spans="1:13" x14ac:dyDescent="0.3">
      <c r="A24" s="11">
        <v>11</v>
      </c>
      <c r="B24" s="13">
        <f t="shared" ref="B24:B33" si="10">+B23-C23</f>
        <v>150000</v>
      </c>
      <c r="C24" s="13">
        <f t="shared" ref="C24:C33" si="11">IF(A24&lt;=$C$8,$C$9,0)</f>
        <v>15000</v>
      </c>
      <c r="D24" s="13">
        <f t="shared" ref="D24:D33" si="12">+B24*$D$6</f>
        <v>3232.5</v>
      </c>
      <c r="E24" s="13">
        <f t="shared" si="4"/>
        <v>0</v>
      </c>
      <c r="F24" s="13">
        <f t="shared" ref="F24:F33" si="13">+D24-E24</f>
        <v>3232.5</v>
      </c>
      <c r="G24" s="14">
        <f t="shared" ref="G24:G33" si="14">1/(1+$D$7)^A24</f>
        <v>0.79094100346713314</v>
      </c>
      <c r="H24" s="13">
        <f t="shared" ref="H24:H33" si="15">+G24*F24</f>
        <v>2556.7167937075078</v>
      </c>
      <c r="J24" s="11">
        <v>11</v>
      </c>
      <c r="K24" s="13">
        <f t="shared" si="0"/>
        <v>15000</v>
      </c>
      <c r="L24" s="13">
        <f t="shared" si="1"/>
        <v>0</v>
      </c>
      <c r="M24" s="13">
        <f t="shared" si="8"/>
        <v>15000</v>
      </c>
    </row>
    <row r="25" spans="1:13" x14ac:dyDescent="0.3">
      <c r="A25" s="11">
        <v>12</v>
      </c>
      <c r="B25" s="13">
        <f t="shared" si="10"/>
        <v>135000</v>
      </c>
      <c r="C25" s="13">
        <f t="shared" si="11"/>
        <v>15000</v>
      </c>
      <c r="D25" s="13">
        <f t="shared" si="12"/>
        <v>2909.25</v>
      </c>
      <c r="E25" s="13">
        <f t="shared" si="4"/>
        <v>0</v>
      </c>
      <c r="F25" s="13">
        <f t="shared" si="13"/>
        <v>2909.25</v>
      </c>
      <c r="G25" s="14">
        <f t="shared" si="14"/>
        <v>0.77425579116747412</v>
      </c>
      <c r="H25" s="13">
        <f t="shared" si="15"/>
        <v>2252.5036604539741</v>
      </c>
      <c r="J25" s="11">
        <v>12</v>
      </c>
      <c r="K25" s="13">
        <f t="shared" si="0"/>
        <v>15000</v>
      </c>
      <c r="L25" s="13">
        <f t="shared" si="1"/>
        <v>0</v>
      </c>
      <c r="M25" s="13">
        <f t="shared" si="8"/>
        <v>15000</v>
      </c>
    </row>
    <row r="26" spans="1:13" x14ac:dyDescent="0.3">
      <c r="A26" s="11">
        <v>13</v>
      </c>
      <c r="B26" s="13">
        <f t="shared" si="10"/>
        <v>120000</v>
      </c>
      <c r="C26" s="13">
        <f t="shared" si="11"/>
        <v>15000</v>
      </c>
      <c r="D26" s="13">
        <f t="shared" si="12"/>
        <v>2586</v>
      </c>
      <c r="E26" s="13">
        <f t="shared" si="4"/>
        <v>0</v>
      </c>
      <c r="F26" s="13">
        <f t="shared" si="13"/>
        <v>2586</v>
      </c>
      <c r="G26" s="14">
        <f t="shared" si="14"/>
        <v>0.75792255999948532</v>
      </c>
      <c r="H26" s="13">
        <f t="shared" si="15"/>
        <v>1959.9877401586691</v>
      </c>
      <c r="J26" s="11">
        <v>13</v>
      </c>
      <c r="K26" s="13">
        <f t="shared" si="0"/>
        <v>15000</v>
      </c>
      <c r="L26" s="13">
        <f t="shared" si="1"/>
        <v>0</v>
      </c>
      <c r="M26" s="13">
        <f t="shared" si="8"/>
        <v>15000</v>
      </c>
    </row>
    <row r="27" spans="1:13" x14ac:dyDescent="0.3">
      <c r="A27" s="11">
        <v>14</v>
      </c>
      <c r="B27" s="13">
        <f t="shared" si="10"/>
        <v>105000</v>
      </c>
      <c r="C27" s="13">
        <f t="shared" si="11"/>
        <v>15000</v>
      </c>
      <c r="D27" s="13">
        <f t="shared" si="12"/>
        <v>2262.75</v>
      </c>
      <c r="E27" s="13">
        <f t="shared" si="4"/>
        <v>0</v>
      </c>
      <c r="F27" s="13">
        <f t="shared" si="13"/>
        <v>2262.75</v>
      </c>
      <c r="G27" s="14">
        <f t="shared" si="14"/>
        <v>0.74193388478242395</v>
      </c>
      <c r="H27" s="13">
        <f t="shared" si="15"/>
        <v>1678.8108977914299</v>
      </c>
      <c r="J27" s="11">
        <v>14</v>
      </c>
      <c r="K27" s="13">
        <f t="shared" si="0"/>
        <v>15000</v>
      </c>
      <c r="L27" s="13">
        <f t="shared" si="1"/>
        <v>0</v>
      </c>
      <c r="M27" s="13">
        <f t="shared" si="8"/>
        <v>15000</v>
      </c>
    </row>
    <row r="28" spans="1:13" x14ac:dyDescent="0.3">
      <c r="A28" s="11">
        <v>15</v>
      </c>
      <c r="B28" s="13">
        <f t="shared" si="10"/>
        <v>90000</v>
      </c>
      <c r="C28" s="13">
        <f t="shared" si="11"/>
        <v>15000</v>
      </c>
      <c r="D28" s="13">
        <f t="shared" si="12"/>
        <v>1939.5</v>
      </c>
      <c r="E28" s="13">
        <f t="shared" si="4"/>
        <v>0</v>
      </c>
      <c r="F28" s="13">
        <f t="shared" si="13"/>
        <v>1939.5</v>
      </c>
      <c r="G28" s="14">
        <f t="shared" si="14"/>
        <v>0.72628249697266323</v>
      </c>
      <c r="H28" s="13">
        <f t="shared" si="15"/>
        <v>1408.6249028784803</v>
      </c>
      <c r="J28" s="11">
        <v>15</v>
      </c>
      <c r="K28" s="13">
        <f t="shared" si="0"/>
        <v>15000</v>
      </c>
      <c r="L28" s="13">
        <f t="shared" si="1"/>
        <v>0</v>
      </c>
      <c r="M28" s="13">
        <f t="shared" si="8"/>
        <v>15000</v>
      </c>
    </row>
    <row r="29" spans="1:13" x14ac:dyDescent="0.3">
      <c r="A29" s="11">
        <v>16</v>
      </c>
      <c r="B29" s="13">
        <f t="shared" si="10"/>
        <v>75000</v>
      </c>
      <c r="C29" s="13">
        <f t="shared" si="11"/>
        <v>15000</v>
      </c>
      <c r="D29" s="13">
        <f t="shared" si="12"/>
        <v>1616.25</v>
      </c>
      <c r="E29" s="13">
        <f t="shared" si="4"/>
        <v>0</v>
      </c>
      <c r="F29" s="13">
        <f t="shared" si="13"/>
        <v>1616.25</v>
      </c>
      <c r="G29" s="14">
        <f t="shared" si="14"/>
        <v>0.71096128135936876</v>
      </c>
      <c r="H29" s="13">
        <f t="shared" si="15"/>
        <v>1149.0911709970796</v>
      </c>
      <c r="J29" s="11">
        <v>16</v>
      </c>
      <c r="K29" s="13">
        <f t="shared" si="0"/>
        <v>15000</v>
      </c>
      <c r="L29" s="13">
        <f t="shared" si="1"/>
        <v>0</v>
      </c>
      <c r="M29" s="13">
        <f t="shared" si="8"/>
        <v>15000</v>
      </c>
    </row>
    <row r="30" spans="1:13" x14ac:dyDescent="0.3">
      <c r="A30" s="11">
        <v>17</v>
      </c>
      <c r="B30" s="13">
        <f t="shared" si="10"/>
        <v>60000</v>
      </c>
      <c r="C30" s="13">
        <f t="shared" si="11"/>
        <v>15000</v>
      </c>
      <c r="D30" s="13">
        <f t="shared" si="12"/>
        <v>1293</v>
      </c>
      <c r="E30" s="13">
        <f t="shared" si="4"/>
        <v>0</v>
      </c>
      <c r="F30" s="13">
        <f t="shared" si="13"/>
        <v>1293</v>
      </c>
      <c r="G30" s="14">
        <f t="shared" si="14"/>
        <v>0.69596327282988479</v>
      </c>
      <c r="H30" s="13">
        <f t="shared" si="15"/>
        <v>899.88051176904105</v>
      </c>
      <c r="J30" s="11">
        <v>17</v>
      </c>
      <c r="K30" s="13">
        <f t="shared" si="0"/>
        <v>15000</v>
      </c>
      <c r="L30" s="13">
        <f t="shared" si="1"/>
        <v>0</v>
      </c>
      <c r="M30" s="13">
        <f t="shared" si="8"/>
        <v>15000</v>
      </c>
    </row>
    <row r="31" spans="1:13" x14ac:dyDescent="0.3">
      <c r="A31" s="11">
        <v>18</v>
      </c>
      <c r="B31" s="13">
        <f t="shared" si="10"/>
        <v>45000</v>
      </c>
      <c r="C31" s="13">
        <f t="shared" si="11"/>
        <v>15000</v>
      </c>
      <c r="D31" s="13">
        <f t="shared" si="12"/>
        <v>969.75</v>
      </c>
      <c r="E31" s="13">
        <f t="shared" si="4"/>
        <v>0</v>
      </c>
      <c r="F31" s="13">
        <f t="shared" si="13"/>
        <v>969.75</v>
      </c>
      <c r="G31" s="14">
        <f t="shared" si="14"/>
        <v>0.68128165320335254</v>
      </c>
      <c r="H31" s="13">
        <f t="shared" si="15"/>
        <v>660.67288319395118</v>
      </c>
      <c r="J31" s="11">
        <v>18</v>
      </c>
      <c r="K31" s="13">
        <f t="shared" si="0"/>
        <v>15000</v>
      </c>
      <c r="L31" s="13">
        <f t="shared" si="1"/>
        <v>0</v>
      </c>
      <c r="M31" s="13">
        <f t="shared" si="8"/>
        <v>15000</v>
      </c>
    </row>
    <row r="32" spans="1:13" x14ac:dyDescent="0.3">
      <c r="A32" s="11">
        <v>19</v>
      </c>
      <c r="B32" s="13">
        <f t="shared" si="10"/>
        <v>30000</v>
      </c>
      <c r="C32" s="13">
        <f t="shared" si="11"/>
        <v>15000</v>
      </c>
      <c r="D32" s="13">
        <f t="shared" si="12"/>
        <v>646.5</v>
      </c>
      <c r="E32" s="13">
        <f t="shared" si="4"/>
        <v>0</v>
      </c>
      <c r="F32" s="13">
        <f t="shared" si="13"/>
        <v>646.5</v>
      </c>
      <c r="G32" s="14">
        <f t="shared" si="14"/>
        <v>0.6669097481311268</v>
      </c>
      <c r="H32" s="13">
        <f t="shared" si="15"/>
        <v>431.15715216677347</v>
      </c>
      <c r="J32" s="11">
        <v>19</v>
      </c>
      <c r="K32" s="13">
        <f t="shared" si="0"/>
        <v>15000</v>
      </c>
      <c r="L32" s="13">
        <f t="shared" si="1"/>
        <v>0</v>
      </c>
      <c r="M32" s="13">
        <f t="shared" si="8"/>
        <v>15000</v>
      </c>
    </row>
    <row r="33" spans="1:13" x14ac:dyDescent="0.3">
      <c r="A33" s="11">
        <v>20</v>
      </c>
      <c r="B33" s="13">
        <f t="shared" si="10"/>
        <v>15000</v>
      </c>
      <c r="C33" s="13">
        <f t="shared" si="11"/>
        <v>15000</v>
      </c>
      <c r="D33" s="13">
        <f t="shared" si="12"/>
        <v>323.25</v>
      </c>
      <c r="E33" s="13">
        <f t="shared" si="4"/>
        <v>0</v>
      </c>
      <c r="F33" s="13">
        <f t="shared" si="13"/>
        <v>323.25</v>
      </c>
      <c r="G33" s="14">
        <f t="shared" si="14"/>
        <v>0.65284102406257816</v>
      </c>
      <c r="H33" s="13">
        <f t="shared" si="15"/>
        <v>211.0308610282284</v>
      </c>
      <c r="J33" s="11">
        <v>20</v>
      </c>
      <c r="K33" s="13">
        <f t="shared" si="0"/>
        <v>15000</v>
      </c>
      <c r="L33" s="13">
        <f t="shared" si="1"/>
        <v>0</v>
      </c>
      <c r="M33" s="13">
        <f t="shared" si="8"/>
        <v>15000</v>
      </c>
    </row>
    <row r="34" spans="1:13" x14ac:dyDescent="0.3">
      <c r="A34" s="29" t="s">
        <v>35</v>
      </c>
      <c r="B34" s="29"/>
      <c r="C34" s="29"/>
      <c r="D34" s="29"/>
      <c r="E34" s="29"/>
      <c r="F34" s="29"/>
      <c r="G34" s="29"/>
      <c r="H34" s="15">
        <f>SUM(H14:H33)</f>
        <v>58358.021389265334</v>
      </c>
    </row>
    <row r="35" spans="1:13" x14ac:dyDescent="0.3">
      <c r="H35" s="8"/>
    </row>
  </sheetData>
  <sheetProtection algorithmName="SHA-512" hashValue="xksQ1WAnzEB+Oo9yXOUraK0p9P2nIneULcFZ8y60NrP7ON5jjgUAPfTW8g+Tp+m7HirOpVkC3qqE3wVYy6QzUg==" saltValue="ADl03oEo1VodeUSMnt/lRg==" spinCount="100000" sheet="1" objects="1" scenarios="1"/>
  <mergeCells count="2">
    <mergeCell ref="A34:G34"/>
    <mergeCell ref="A12:H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Zakresy nazwane</vt:lpstr>
      </vt:variant>
      <vt:variant>
        <vt:i4>2</vt:i4>
      </vt:variant>
    </vt:vector>
  </HeadingPairs>
  <TitlesOfParts>
    <vt:vector size="6" baseType="lpstr">
      <vt:lpstr>INSTRUKCJA</vt:lpstr>
      <vt:lpstr>Raty roczne</vt:lpstr>
      <vt:lpstr>Raty półroczne</vt:lpstr>
      <vt:lpstr>Raty kwartalne</vt:lpstr>
      <vt:lpstr>NIE</vt:lpstr>
      <vt:lpstr>TAK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Wyszkowska Anna</dc:creator>
  <cp:lastModifiedBy>Wyszkowska Anna</cp:lastModifiedBy>
  <cp:lastPrinted>2023-03-09T10:16:29Z</cp:lastPrinted>
  <dcterms:created xsi:type="dcterms:W3CDTF">2023-03-09T08:19:27Z</dcterms:created>
  <dcterms:modified xsi:type="dcterms:W3CDTF">2023-04-24T09:28:53Z</dcterms:modified>
</cp:coreProperties>
</file>