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<sst xmlns="http://schemas.openxmlformats.org/spreadsheetml/2006/main" count="98" uniqueCount="79">
  <si>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</si>
  <si>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</si>
  <si>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</si>
  <si>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</si>
  <si>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</si>
  <si>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</si>
  <si>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</si>
  <si>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</si>
  <si>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</si>
  <si>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</si>
  <si>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</si>
  <si>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</si>
  <si>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</si>
  <si>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</si>
  <si>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</si>
  <si>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</si>
  <si>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</si>
  <si>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</si>
  <si>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</si>
  <si>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</si>
  <si>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</si>
  <si>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</si>
  <si>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</si>
  <si>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</si>
  <si>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</si>
  <si>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</si>
  <si>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</si>
  <si>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</si>
  <si>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</si>
  <si>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</si>
  <si>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</si>
  <si>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</si>
  <si>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</si>
  <si>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</si>
  <si>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</si>
  <si>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</si>
  <si>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</si>
  <si>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</si>
  <si>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</si>
  <si>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</si>
  <si>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</si>
  <si>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</si>
  <si>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</si>
  <si>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</si>
  <si>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</si>
  <si>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</si>
  <si>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</si>
  <si>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</si>
  <si>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</si>
  <si>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</si>
  <si>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</si>
  <si>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</si>
  <si>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</si>
  <si>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</si>
  <si>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</si>
  <si>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</si>
  <si>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</si>
  <si>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</si>
  <si>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</si>
  <si>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</si>
  <si>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</si>
  <si>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</si>
  <si>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</si>
  <si>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</si>
  <si>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</si>
  <si>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</si>
  <si>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</si>
  <si>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</si>
  <si>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</si>
  <si>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</si>
  <si>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</si>
  <si>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</si>
  <si>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</si>
  <si>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</si>
  <si>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</si>
  <si>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</si>
  <si>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</si>
  <si>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</si>
  <si>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II Kwartały 2018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</si>
</sst>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2" width="13.75390625" style="2" customWidth="1"/>
    <col min="3" max="3" width="12.625" style="2" customWidth="1"/>
    <col min="4" max="4" width="11.25390625" style="2" customWidth="1"/>
    <col min="5" max="5" width="10.125" style="2" bestFit="1" customWidth="1"/>
    <col min="6" max="6" width="11.25390625" style="2" bestFit="1" customWidth="1"/>
    <col min="7" max="7" width="11.125" style="2" bestFit="1" customWidth="1"/>
    <col min="8" max="8" width="9.375" style="2" bestFit="1" customWidth="1"/>
    <col min="9" max="9" width="11.875" style="2" bestFit="1" customWidth="1"/>
    <col min="10" max="10" width="12.00390625" style="2" bestFit="1" customWidth="1"/>
    <col min="11" max="11" width="10.125" style="2" bestFit="1" customWidth="1"/>
    <col min="12" max="13" width="11.25390625" style="2" bestFit="1" customWidth="1"/>
    <col min="14" max="14" width="9.75390625" style="2" bestFit="1" customWidth="1"/>
    <col min="15" max="16" width="12.003906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31514216582.04</f>
        <v>31514216582.04</v>
      </c>
      <c r="C13" s="19">
        <f>18295726902.32</f>
        <v>18295726902.32</v>
      </c>
      <c r="D13" s="19">
        <f>375406888.79</f>
        <v>375406888.79</v>
      </c>
      <c r="E13" s="19">
        <f>8453883.73</f>
        <v>8453883.73</v>
      </c>
      <c r="F13" s="19">
        <f>135253257.35</f>
        <v>135253257.35</v>
      </c>
      <c r="G13" s="19">
        <f>231699747.71</f>
        <v>231699747.71</v>
      </c>
      <c r="H13" s="19">
        <f>0</f>
        <v>0</v>
      </c>
      <c r="I13" s="19">
        <f>0</f>
        <v>0</v>
      </c>
      <c r="J13" s="19">
        <f>17399523007.05</f>
        <v>17399523007.05</v>
      </c>
      <c r="K13" s="19">
        <f>470432214.64</f>
        <v>470432214.64</v>
      </c>
      <c r="L13" s="19">
        <f>38174769.64</f>
        <v>38174769.64</v>
      </c>
      <c r="M13" s="19">
        <f>11144292.69</f>
        <v>11144292.69</v>
      </c>
      <c r="N13" s="19">
        <f>1045729.51</f>
        <v>1045729.51</v>
      </c>
      <c r="O13" s="19">
        <f>13218489679.72</f>
        <v>13218489679.72</v>
      </c>
      <c r="P13" s="19">
        <f>13218489679.72</f>
        <v>13218489679.72</v>
      </c>
      <c r="Q13" s="19">
        <f>0</f>
        <v>0</v>
      </c>
    </row>
    <row r="14" spans="1:17" ht="38.25" customHeight="1">
      <c r="A14" s="18" t="s">
        <v>46</v>
      </c>
      <c r="B14" s="19">
        <f>3135831000</f>
        <v>3135831000</v>
      </c>
      <c r="C14" s="19">
        <f>3135831000</f>
        <v>3135831000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3135831000</f>
        <v>3135831000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3135831000</f>
        <v>3135831000</v>
      </c>
      <c r="C16" s="20">
        <f>3135831000</f>
        <v>3135831000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3135831000</f>
        <v>3135831000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28359916057.7</f>
        <v>28359916057.7</v>
      </c>
      <c r="C17" s="19">
        <f>15141426407.36</f>
        <v>15141426407.36</v>
      </c>
      <c r="D17" s="19">
        <f>372576187.5</f>
        <v>372576187.5</v>
      </c>
      <c r="E17" s="19">
        <f>6608858.85</f>
        <v>6608858.85</v>
      </c>
      <c r="F17" s="19">
        <f>135252023.16</f>
        <v>135252023.16</v>
      </c>
      <c r="G17" s="19">
        <f>230715305.49</f>
        <v>230715305.49</v>
      </c>
      <c r="H17" s="19">
        <f>0</f>
        <v>0</v>
      </c>
      <c r="I17" s="19">
        <f>0</f>
        <v>0</v>
      </c>
      <c r="J17" s="19">
        <f>14263692007.05</f>
        <v>14263692007.05</v>
      </c>
      <c r="K17" s="19">
        <f>470432214.64</f>
        <v>470432214.64</v>
      </c>
      <c r="L17" s="19">
        <f>34527829.87</f>
        <v>34527829.87</v>
      </c>
      <c r="M17" s="19">
        <f>198168.3</f>
        <v>198168.3</v>
      </c>
      <c r="N17" s="19">
        <f>0</f>
        <v>0</v>
      </c>
      <c r="O17" s="19">
        <f>13218489650.34</f>
        <v>13218489650.34</v>
      </c>
      <c r="P17" s="19">
        <f>13218489650.34</f>
        <v>13218489650.34</v>
      </c>
      <c r="Q17" s="19">
        <f>0</f>
        <v>0</v>
      </c>
    </row>
    <row r="18" spans="1:17" ht="38.25" customHeight="1">
      <c r="A18" s="16" t="s">
        <v>50</v>
      </c>
      <c r="B18" s="20">
        <f>623723663.14</f>
        <v>623723663.14</v>
      </c>
      <c r="C18" s="20">
        <f>623723663.14</f>
        <v>623723663.14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623723663.14</f>
        <v>623723663.14</v>
      </c>
      <c r="K18" s="20">
        <f>0</f>
        <v>0</v>
      </c>
      <c r="L18" s="20">
        <f>0</f>
        <v>0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27736192394.56</f>
        <v>27736192394.56</v>
      </c>
      <c r="C19" s="20">
        <f>14517702744.22</f>
        <v>14517702744.22</v>
      </c>
      <c r="D19" s="20">
        <f>372576187.5</f>
        <v>372576187.5</v>
      </c>
      <c r="E19" s="20">
        <f>6608858.85</f>
        <v>6608858.85</v>
      </c>
      <c r="F19" s="20">
        <f>135252023.16</f>
        <v>135252023.16</v>
      </c>
      <c r="G19" s="20">
        <f>230715305.49</f>
        <v>230715305.49</v>
      </c>
      <c r="H19" s="20">
        <f>0</f>
        <v>0</v>
      </c>
      <c r="I19" s="20">
        <f>0</f>
        <v>0</v>
      </c>
      <c r="J19" s="20">
        <f>13639968343.91</f>
        <v>13639968343.91</v>
      </c>
      <c r="K19" s="20">
        <f>470432214.64</f>
        <v>470432214.64</v>
      </c>
      <c r="L19" s="20">
        <f>34527829.87</f>
        <v>34527829.87</v>
      </c>
      <c r="M19" s="20">
        <f>198168.3</f>
        <v>198168.3</v>
      </c>
      <c r="N19" s="20">
        <f>0</f>
        <v>0</v>
      </c>
      <c r="O19" s="20">
        <f>13218489650.34</f>
        <v>13218489650.34</v>
      </c>
      <c r="P19" s="20">
        <f>13218489650.34</f>
        <v>13218489650.34</v>
      </c>
      <c r="Q19" s="20">
        <f>0</f>
        <v>0</v>
      </c>
    </row>
    <row r="20" spans="1:17" ht="38.25" customHeight="1">
      <c r="A20" s="18" t="s">
        <v>52</v>
      </c>
      <c r="B20" s="19">
        <f>0</f>
        <v>0</v>
      </c>
      <c r="C20" s="19">
        <f>0</f>
        <v>0</v>
      </c>
      <c r="D20" s="19">
        <f>0</f>
        <v>0</v>
      </c>
      <c r="E20" s="19">
        <f>0</f>
        <v>0</v>
      </c>
      <c r="F20" s="19">
        <f>0</f>
        <v>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18469524.34</f>
        <v>18469524.34</v>
      </c>
      <c r="C21" s="19">
        <f>18469494.96</f>
        <v>18469494.96</v>
      </c>
      <c r="D21" s="19">
        <f>2830701.29</f>
        <v>2830701.29</v>
      </c>
      <c r="E21" s="19">
        <f>1845024.88</f>
        <v>1845024.88</v>
      </c>
      <c r="F21" s="19">
        <f>1234.19</f>
        <v>1234.19</v>
      </c>
      <c r="G21" s="19">
        <f>984442.22</f>
        <v>984442.22</v>
      </c>
      <c r="H21" s="19">
        <f>0</f>
        <v>0</v>
      </c>
      <c r="I21" s="19">
        <f>0</f>
        <v>0</v>
      </c>
      <c r="J21" s="19">
        <f>0</f>
        <v>0</v>
      </c>
      <c r="K21" s="19">
        <f>0</f>
        <v>0</v>
      </c>
      <c r="L21" s="19">
        <f>3646939.77</f>
        <v>3646939.77</v>
      </c>
      <c r="M21" s="19">
        <f>10946124.39</f>
        <v>10946124.39</v>
      </c>
      <c r="N21" s="19">
        <f>1045729.51</f>
        <v>1045729.51</v>
      </c>
      <c r="O21" s="19">
        <f>29.38</f>
        <v>29.38</v>
      </c>
      <c r="P21" s="19">
        <f>29.38</f>
        <v>29.38</v>
      </c>
      <c r="Q21" s="19">
        <f>0</f>
        <v>0</v>
      </c>
    </row>
    <row r="22" spans="1:17" ht="38.25" customHeight="1">
      <c r="A22" s="16" t="s">
        <v>53</v>
      </c>
      <c r="B22" s="20">
        <f>12522326.66</f>
        <v>12522326.66</v>
      </c>
      <c r="C22" s="20">
        <f>12522326.66</f>
        <v>12522326.66</v>
      </c>
      <c r="D22" s="20">
        <f>5452.23</f>
        <v>5452.23</v>
      </c>
      <c r="E22" s="20">
        <f>0</f>
        <v>0</v>
      </c>
      <c r="F22" s="20">
        <f>1234.19</f>
        <v>1234.19</v>
      </c>
      <c r="G22" s="20">
        <f>4218.04</f>
        <v>4218.04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3646939.77</f>
        <v>3646939.77</v>
      </c>
      <c r="M22" s="20">
        <f>8024885.99</f>
        <v>8024885.99</v>
      </c>
      <c r="N22" s="20">
        <f>845048.67</f>
        <v>845048.67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5947197.68</f>
        <v>5947197.68</v>
      </c>
      <c r="C23" s="20">
        <f>5947168.3</f>
        <v>5947168.3</v>
      </c>
      <c r="D23" s="20">
        <f>2825249.06</f>
        <v>2825249.06</v>
      </c>
      <c r="E23" s="20">
        <f>1845024.88</f>
        <v>1845024.88</v>
      </c>
      <c r="F23" s="20">
        <f>0</f>
        <v>0</v>
      </c>
      <c r="G23" s="20">
        <f>980224.18</f>
        <v>980224.18</v>
      </c>
      <c r="H23" s="20">
        <f>0</f>
        <v>0</v>
      </c>
      <c r="I23" s="20">
        <f>0</f>
        <v>0</v>
      </c>
      <c r="J23" s="20">
        <f>0</f>
        <v>0</v>
      </c>
      <c r="K23" s="20">
        <f>0</f>
        <v>0</v>
      </c>
      <c r="L23" s="20">
        <f>0</f>
        <v>0</v>
      </c>
      <c r="M23" s="20">
        <f>2921238.4</f>
        <v>2921238.4</v>
      </c>
      <c r="N23" s="20">
        <f>200680.84</f>
        <v>200680.84</v>
      </c>
      <c r="O23" s="20">
        <f>29.38</f>
        <v>29.38</v>
      </c>
      <c r="P23" s="20">
        <f>29.38</f>
        <v>29.38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81826.5</f>
        <v>81826.5</v>
      </c>
      <c r="C41" s="21">
        <f>81826.5</f>
        <v>81826.5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81826.5</f>
        <v>81826.5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81826.5</f>
        <v>81826.5</v>
      </c>
      <c r="C42" s="22">
        <f>81826.5</f>
        <v>81826.5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81826.5</f>
        <v>81826.5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0</f>
        <v>0</v>
      </c>
      <c r="C43" s="22">
        <f>0</f>
        <v>0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0</f>
        <v>0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435543460.05</f>
        <v>435543460.05</v>
      </c>
      <c r="C44" s="21">
        <f>435543460.05</f>
        <v>435543460.05</v>
      </c>
      <c r="D44" s="21">
        <f>49389373.06</f>
        <v>49389373.06</v>
      </c>
      <c r="E44" s="21">
        <f>1427867.29</f>
        <v>1427867.29</v>
      </c>
      <c r="F44" s="21">
        <f>0</f>
        <v>0</v>
      </c>
      <c r="G44" s="21">
        <f>47961505.77</f>
        <v>47961505.77</v>
      </c>
      <c r="H44" s="21">
        <f>0</f>
        <v>0</v>
      </c>
      <c r="I44" s="21">
        <f>0</f>
        <v>0</v>
      </c>
      <c r="J44" s="21">
        <f>0</f>
        <v>0</v>
      </c>
      <c r="K44" s="21">
        <f>912775.61</f>
        <v>912775.61</v>
      </c>
      <c r="L44" s="21">
        <f>236131237.1</f>
        <v>236131237.1</v>
      </c>
      <c r="M44" s="21">
        <f>142648546.79</f>
        <v>142648546.79</v>
      </c>
      <c r="N44" s="21">
        <f>6461527.49</f>
        <v>6461527.49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69469906.94</f>
        <v>69469906.94</v>
      </c>
      <c r="C45" s="22">
        <f>69469906.94</f>
        <v>69469906.94</v>
      </c>
      <c r="D45" s="22">
        <f>12884910.84</f>
        <v>12884910.84</v>
      </c>
      <c r="E45" s="22">
        <f>1420660.74</f>
        <v>1420660.74</v>
      </c>
      <c r="F45" s="22">
        <f>0</f>
        <v>0</v>
      </c>
      <c r="G45" s="22">
        <f>11464250.1</f>
        <v>11464250.1</v>
      </c>
      <c r="H45" s="22">
        <f>0</f>
        <v>0</v>
      </c>
      <c r="I45" s="22">
        <f>0</f>
        <v>0</v>
      </c>
      <c r="J45" s="22">
        <f>0</f>
        <v>0</v>
      </c>
      <c r="K45" s="22">
        <f>0</f>
        <v>0</v>
      </c>
      <c r="L45" s="22">
        <f>35926035.44</f>
        <v>35926035.44</v>
      </c>
      <c r="M45" s="22">
        <f>20003555.66</f>
        <v>20003555.66</v>
      </c>
      <c r="N45" s="22">
        <f>655405</f>
        <v>655405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366073553.11</f>
        <v>366073553.11</v>
      </c>
      <c r="C46" s="22">
        <f>366073553.11</f>
        <v>366073553.11</v>
      </c>
      <c r="D46" s="22">
        <f>36504462.22</f>
        <v>36504462.22</v>
      </c>
      <c r="E46" s="22">
        <f>7206.55</f>
        <v>7206.55</v>
      </c>
      <c r="F46" s="22">
        <f>0</f>
        <v>0</v>
      </c>
      <c r="G46" s="22">
        <f>36497255.67</f>
        <v>36497255.67</v>
      </c>
      <c r="H46" s="22">
        <f>0</f>
        <v>0</v>
      </c>
      <c r="I46" s="22">
        <f>0</f>
        <v>0</v>
      </c>
      <c r="J46" s="22">
        <f>0</f>
        <v>0</v>
      </c>
      <c r="K46" s="22">
        <f>912775.61</f>
        <v>912775.61</v>
      </c>
      <c r="L46" s="22">
        <f>200205201.66</f>
        <v>200205201.66</v>
      </c>
      <c r="M46" s="22">
        <f>122644991.13</f>
        <v>122644991.13</v>
      </c>
      <c r="N46" s="22">
        <f>5806122.49</f>
        <v>5806122.49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9419685220.05</f>
        <v>9419685220.05</v>
      </c>
      <c r="C47" s="21">
        <f>9419685220.05</f>
        <v>9419685220.05</v>
      </c>
      <c r="D47" s="21">
        <f>15856697.37</f>
        <v>15856697.37</v>
      </c>
      <c r="E47" s="21">
        <f>0</f>
        <v>0</v>
      </c>
      <c r="F47" s="21">
        <f>30220.92</f>
        <v>30220.92</v>
      </c>
      <c r="G47" s="21">
        <f>15826476.45</f>
        <v>15826476.45</v>
      </c>
      <c r="H47" s="21">
        <f>0</f>
        <v>0</v>
      </c>
      <c r="I47" s="21">
        <f>4505946.29</f>
        <v>4505946.29</v>
      </c>
      <c r="J47" s="21">
        <f>9399151872.13</f>
        <v>9399151872.13</v>
      </c>
      <c r="K47" s="21">
        <f>0</f>
        <v>0</v>
      </c>
      <c r="L47" s="21">
        <f>158301.48</f>
        <v>158301.48</v>
      </c>
      <c r="M47" s="21">
        <f>12402.78</f>
        <v>12402.78</v>
      </c>
      <c r="N47" s="21">
        <f>0</f>
        <v>0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7688510.55</f>
        <v>7688510.55</v>
      </c>
      <c r="C48" s="22">
        <f>7688510.55</f>
        <v>7688510.55</v>
      </c>
      <c r="D48" s="22">
        <f>7688510.55</f>
        <v>7688510.55</v>
      </c>
      <c r="E48" s="22">
        <f>0</f>
        <v>0</v>
      </c>
      <c r="F48" s="22">
        <f>0</f>
        <v>0</v>
      </c>
      <c r="G48" s="22">
        <f>7688510.55</f>
        <v>7688510.55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4073563607.08</f>
        <v>4073563607.08</v>
      </c>
      <c r="C49" s="22">
        <f>4073563607.08</f>
        <v>4073563607.08</v>
      </c>
      <c r="D49" s="22">
        <f>8012555.31</f>
        <v>8012555.31</v>
      </c>
      <c r="E49" s="22">
        <f>0</f>
        <v>0</v>
      </c>
      <c r="F49" s="22">
        <f>0</f>
        <v>0</v>
      </c>
      <c r="G49" s="22">
        <f>8012555.31</f>
        <v>8012555.31</v>
      </c>
      <c r="H49" s="22">
        <f>0</f>
        <v>0</v>
      </c>
      <c r="I49" s="22">
        <f>4505946.29</f>
        <v>4505946.29</v>
      </c>
      <c r="J49" s="22">
        <f>4061031464.23</f>
        <v>4061031464.23</v>
      </c>
      <c r="K49" s="22">
        <f>0</f>
        <v>0</v>
      </c>
      <c r="L49" s="22">
        <f>13641.25</f>
        <v>13641.25</v>
      </c>
      <c r="M49" s="22">
        <f>0</f>
        <v>0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5338433102.42</f>
        <v>5338433102.42</v>
      </c>
      <c r="C50" s="22">
        <f>5338433102.42</f>
        <v>5338433102.42</v>
      </c>
      <c r="D50" s="22">
        <f>155631.51</f>
        <v>155631.51</v>
      </c>
      <c r="E50" s="22">
        <f>0</f>
        <v>0</v>
      </c>
      <c r="F50" s="22">
        <f>30220.92</f>
        <v>30220.92</v>
      </c>
      <c r="G50" s="22">
        <f>125410.59</f>
        <v>125410.59</v>
      </c>
      <c r="H50" s="22">
        <f>0</f>
        <v>0</v>
      </c>
      <c r="I50" s="22">
        <f>0</f>
        <v>0</v>
      </c>
      <c r="J50" s="22">
        <f>5338120407.9</f>
        <v>5338120407.9</v>
      </c>
      <c r="K50" s="22">
        <f>0</f>
        <v>0</v>
      </c>
      <c r="L50" s="22">
        <f>144660.23</f>
        <v>144660.23</v>
      </c>
      <c r="M50" s="22">
        <f>12402.78</f>
        <v>12402.78</v>
      </c>
      <c r="N50" s="22">
        <f>0</f>
        <v>0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10530973077.27</f>
        <v>10530973077.27</v>
      </c>
      <c r="C51" s="21">
        <f>10511902542.46</f>
        <v>10511902542.46</v>
      </c>
      <c r="D51" s="21">
        <f>353916870.22</f>
        <v>353916870.22</v>
      </c>
      <c r="E51" s="21">
        <f>66647758.81</f>
        <v>66647758.81</v>
      </c>
      <c r="F51" s="21">
        <f>11642980.04</f>
        <v>11642980.04</v>
      </c>
      <c r="G51" s="21">
        <f>273043113.3</f>
        <v>273043113.3</v>
      </c>
      <c r="H51" s="21">
        <f>2583018.07</f>
        <v>2583018.07</v>
      </c>
      <c r="I51" s="21">
        <f>7.98</f>
        <v>7.98</v>
      </c>
      <c r="J51" s="21">
        <f>2267881.73</f>
        <v>2267881.73</v>
      </c>
      <c r="K51" s="21">
        <f>3359861.17</f>
        <v>3359861.17</v>
      </c>
      <c r="L51" s="21">
        <f>2201711868.95</f>
        <v>2201711868.95</v>
      </c>
      <c r="M51" s="21">
        <f>7886152086.32</f>
        <v>7886152086.32</v>
      </c>
      <c r="N51" s="21">
        <f>64493966.09</f>
        <v>64493966.09</v>
      </c>
      <c r="O51" s="21">
        <f>19070534.81</f>
        <v>19070534.81</v>
      </c>
      <c r="P51" s="21">
        <f>10120705.03</f>
        <v>10120705.03</v>
      </c>
      <c r="Q51" s="21">
        <f>8949829.78</f>
        <v>8949829.78</v>
      </c>
    </row>
    <row r="52" spans="1:17" ht="26.25" customHeight="1">
      <c r="A52" s="17" t="s">
        <v>35</v>
      </c>
      <c r="B52" s="22">
        <f>4892518585.53</f>
        <v>4892518585.53</v>
      </c>
      <c r="C52" s="22">
        <f>4890827374.39</f>
        <v>4890827374.39</v>
      </c>
      <c r="D52" s="22">
        <f>72750938.45</f>
        <v>72750938.45</v>
      </c>
      <c r="E52" s="22">
        <f>861210.3</f>
        <v>861210.3</v>
      </c>
      <c r="F52" s="22">
        <f>389812.23</f>
        <v>389812.23</v>
      </c>
      <c r="G52" s="22">
        <f>71476642.77</f>
        <v>71476642.77</v>
      </c>
      <c r="H52" s="22">
        <f>23273.15</f>
        <v>23273.15</v>
      </c>
      <c r="I52" s="22">
        <f>0</f>
        <v>0</v>
      </c>
      <c r="J52" s="22">
        <f>141206.45</f>
        <v>141206.45</v>
      </c>
      <c r="K52" s="22">
        <f>755670.78</f>
        <v>755670.78</v>
      </c>
      <c r="L52" s="22">
        <f>642062090.16</f>
        <v>642062090.16</v>
      </c>
      <c r="M52" s="22">
        <f>4140562475.85</f>
        <v>4140562475.85</v>
      </c>
      <c r="N52" s="22">
        <f>34554992.7</f>
        <v>34554992.7</v>
      </c>
      <c r="O52" s="22">
        <f>1691211.14</f>
        <v>1691211.14</v>
      </c>
      <c r="P52" s="22">
        <f>108221.2</f>
        <v>108221.2</v>
      </c>
      <c r="Q52" s="22">
        <f>1582989.94</f>
        <v>1582989.94</v>
      </c>
    </row>
    <row r="53" spans="1:17" ht="26.25" customHeight="1">
      <c r="A53" s="17" t="s">
        <v>36</v>
      </c>
      <c r="B53" s="22">
        <f>5638454491.74</f>
        <v>5638454491.74</v>
      </c>
      <c r="C53" s="22">
        <f>5621075168.07</f>
        <v>5621075168.07</v>
      </c>
      <c r="D53" s="22">
        <f>281165931.77</f>
        <v>281165931.77</v>
      </c>
      <c r="E53" s="22">
        <f>65786548.51</f>
        <v>65786548.51</v>
      </c>
      <c r="F53" s="22">
        <f>11253167.81</f>
        <v>11253167.81</v>
      </c>
      <c r="G53" s="22">
        <f>201566470.53</f>
        <v>201566470.53</v>
      </c>
      <c r="H53" s="22">
        <f>2559744.92</f>
        <v>2559744.92</v>
      </c>
      <c r="I53" s="22">
        <f>7.98</f>
        <v>7.98</v>
      </c>
      <c r="J53" s="22">
        <f>2126675.28</f>
        <v>2126675.28</v>
      </c>
      <c r="K53" s="22">
        <f>2604190.39</f>
        <v>2604190.39</v>
      </c>
      <c r="L53" s="22">
        <f>1559649778.79</f>
        <v>1559649778.79</v>
      </c>
      <c r="M53" s="22">
        <f>3745589610.47</f>
        <v>3745589610.47</v>
      </c>
      <c r="N53" s="22">
        <f>29938973.39</f>
        <v>29938973.39</v>
      </c>
      <c r="O53" s="22">
        <f>17379323.67</f>
        <v>17379323.67</v>
      </c>
      <c r="P53" s="22">
        <f>10012483.83</f>
        <v>10012483.83</v>
      </c>
      <c r="Q53" s="22">
        <f>7366839.84</f>
        <v>7366839.84</v>
      </c>
    </row>
    <row r="54" spans="1:17" ht="26.25" customHeight="1">
      <c r="A54" s="23" t="s">
        <v>44</v>
      </c>
      <c r="B54" s="21">
        <f>7036964730.6</f>
        <v>7036964730.6</v>
      </c>
      <c r="C54" s="21">
        <f>7026314691.52</f>
        <v>7026314691.52</v>
      </c>
      <c r="D54" s="21">
        <f>1048901113.58</f>
        <v>1048901113.58</v>
      </c>
      <c r="E54" s="21">
        <f>658200817.41</f>
        <v>658200817.41</v>
      </c>
      <c r="F54" s="21">
        <f>57414039.36</f>
        <v>57414039.36</v>
      </c>
      <c r="G54" s="21">
        <f>314556920.02</f>
        <v>314556920.02</v>
      </c>
      <c r="H54" s="21">
        <f>18729336.79</f>
        <v>18729336.79</v>
      </c>
      <c r="I54" s="21">
        <f>2081758.86</f>
        <v>2081758.86</v>
      </c>
      <c r="J54" s="21">
        <f>13542307.04</f>
        <v>13542307.04</v>
      </c>
      <c r="K54" s="21">
        <f>30289440.16</f>
        <v>30289440.16</v>
      </c>
      <c r="L54" s="21">
        <f>4556054869.68</f>
        <v>4556054869.68</v>
      </c>
      <c r="M54" s="21">
        <f>1278070165.46</f>
        <v>1278070165.46</v>
      </c>
      <c r="N54" s="21">
        <f>97375036.74</f>
        <v>97375036.74</v>
      </c>
      <c r="O54" s="21">
        <f>10650039.08</f>
        <v>10650039.08</v>
      </c>
      <c r="P54" s="21">
        <f>9625705.37</f>
        <v>9625705.37</v>
      </c>
      <c r="Q54" s="21">
        <f>1024333.71</f>
        <v>1024333.71</v>
      </c>
    </row>
    <row r="55" spans="1:17" ht="26.25" customHeight="1">
      <c r="A55" s="17" t="s">
        <v>37</v>
      </c>
      <c r="B55" s="22">
        <f>553904688.53</f>
        <v>553904688.53</v>
      </c>
      <c r="C55" s="22">
        <f>553557037.23</f>
        <v>553557037.23</v>
      </c>
      <c r="D55" s="22">
        <f>36495222.7</f>
        <v>36495222.7</v>
      </c>
      <c r="E55" s="22">
        <f>3275042.6</f>
        <v>3275042.6</v>
      </c>
      <c r="F55" s="22">
        <f>1154698.94</f>
        <v>1154698.94</v>
      </c>
      <c r="G55" s="22">
        <f>31733097.35</f>
        <v>31733097.35</v>
      </c>
      <c r="H55" s="22">
        <f>332383.81</f>
        <v>332383.81</v>
      </c>
      <c r="I55" s="22">
        <f>1080</f>
        <v>1080</v>
      </c>
      <c r="J55" s="22">
        <f>166752.17</f>
        <v>166752.17</v>
      </c>
      <c r="K55" s="22">
        <f>279896.2</f>
        <v>279896.2</v>
      </c>
      <c r="L55" s="22">
        <f>308300708.17</f>
        <v>308300708.17</v>
      </c>
      <c r="M55" s="22">
        <f>201353729.4</f>
        <v>201353729.4</v>
      </c>
      <c r="N55" s="22">
        <f>6959648.59</f>
        <v>6959648.59</v>
      </c>
      <c r="O55" s="22">
        <f>347651.3</f>
        <v>347651.3</v>
      </c>
      <c r="P55" s="22">
        <f>323118.83</f>
        <v>323118.83</v>
      </c>
      <c r="Q55" s="22">
        <f>24532.47</f>
        <v>24532.47</v>
      </c>
    </row>
    <row r="56" spans="1:17" ht="36.75" customHeight="1">
      <c r="A56" s="17" t="s">
        <v>38</v>
      </c>
      <c r="B56" s="22">
        <f>4612036898.02</f>
        <v>4612036898.02</v>
      </c>
      <c r="C56" s="22">
        <f>4605138978.88</f>
        <v>4605138978.88</v>
      </c>
      <c r="D56" s="22">
        <f>638603511.57</f>
        <v>638603511.57</v>
      </c>
      <c r="E56" s="22">
        <f>423160164.08</f>
        <v>423160164.08</v>
      </c>
      <c r="F56" s="22">
        <f>45395072.35</f>
        <v>45395072.35</v>
      </c>
      <c r="G56" s="22">
        <f>155700925.26</f>
        <v>155700925.26</v>
      </c>
      <c r="H56" s="22">
        <f>14347349.88</f>
        <v>14347349.88</v>
      </c>
      <c r="I56" s="22">
        <f>1913638.26</f>
        <v>1913638.26</v>
      </c>
      <c r="J56" s="22">
        <f>12144278.49</f>
        <v>12144278.49</v>
      </c>
      <c r="K56" s="22">
        <f>27999166.58</f>
        <v>27999166.58</v>
      </c>
      <c r="L56" s="22">
        <f>3270530153.42</f>
        <v>3270530153.42</v>
      </c>
      <c r="M56" s="22">
        <f>636085298.86</f>
        <v>636085298.86</v>
      </c>
      <c r="N56" s="22">
        <f>17862931.7</f>
        <v>17862931.7</v>
      </c>
      <c r="O56" s="22">
        <f>6897919.14</f>
        <v>6897919.14</v>
      </c>
      <c r="P56" s="22">
        <f>6862045.19</f>
        <v>6862045.19</v>
      </c>
      <c r="Q56" s="22">
        <f>35873.95</f>
        <v>35873.95</v>
      </c>
    </row>
    <row r="57" spans="1:17" ht="26.25" customHeight="1">
      <c r="A57" s="17" t="s">
        <v>39</v>
      </c>
      <c r="B57" s="22">
        <f>1871023144.05</f>
        <v>1871023144.05</v>
      </c>
      <c r="C57" s="22">
        <f>1867618675.41</f>
        <v>1867618675.41</v>
      </c>
      <c r="D57" s="22">
        <f>373802379.31</f>
        <v>373802379.31</v>
      </c>
      <c r="E57" s="22">
        <f>231765610.73</f>
        <v>231765610.73</v>
      </c>
      <c r="F57" s="22">
        <f>10864268.07</f>
        <v>10864268.07</v>
      </c>
      <c r="G57" s="22">
        <f>127122897.41</f>
        <v>127122897.41</v>
      </c>
      <c r="H57" s="22">
        <f>4049603.1</f>
        <v>4049603.1</v>
      </c>
      <c r="I57" s="22">
        <f>167040.6</f>
        <v>167040.6</v>
      </c>
      <c r="J57" s="22">
        <f>1231276.38</f>
        <v>1231276.38</v>
      </c>
      <c r="K57" s="22">
        <f>2010377.38</f>
        <v>2010377.38</v>
      </c>
      <c r="L57" s="22">
        <f>977224008.09</f>
        <v>977224008.09</v>
      </c>
      <c r="M57" s="22">
        <f>440631137.2</f>
        <v>440631137.2</v>
      </c>
      <c r="N57" s="22">
        <f>72552456.45</f>
        <v>72552456.45</v>
      </c>
      <c r="O57" s="22">
        <f>3404468.64</f>
        <v>3404468.64</v>
      </c>
      <c r="P57" s="22">
        <f>2440541.35</f>
        <v>2440541.35</v>
      </c>
      <c r="Q57" s="22">
        <f>963927.29</f>
        <v>963927.29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1664242131.49</f>
        <v>1664242131.49</v>
      </c>
      <c r="G77" s="20">
        <f>632264397.62</f>
        <v>632264397.62</v>
      </c>
      <c r="H77" s="20">
        <f>19147000</f>
        <v>19147000</v>
      </c>
      <c r="I77" s="20">
        <f>466169430.73</f>
        <v>466169430.73</v>
      </c>
      <c r="J77" s="20">
        <f>146947966.89</f>
        <v>146947966.89</v>
      </c>
      <c r="K77" s="20">
        <f>0</f>
        <v>0</v>
      </c>
      <c r="L77" s="20">
        <f>1031977733.87</f>
        <v>1031977733.87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12900000</f>
        <v>12900000</v>
      </c>
      <c r="G79" s="20">
        <f>720000</f>
        <v>720000</v>
      </c>
      <c r="H79" s="20">
        <f>0</f>
        <v>0</v>
      </c>
      <c r="I79" s="20">
        <f>0</f>
        <v>0</v>
      </c>
      <c r="J79" s="20">
        <f>720000</f>
        <v>720000</v>
      </c>
      <c r="K79" s="20">
        <f>0</f>
        <v>0</v>
      </c>
      <c r="L79" s="20">
        <f>12180000</f>
        <v>12180000</v>
      </c>
    </row>
    <row r="80" spans="2:12" ht="47.25" customHeight="1">
      <c r="B80" s="42" t="s">
        <v>58</v>
      </c>
      <c r="C80" s="43"/>
      <c r="D80" s="43"/>
      <c r="E80" s="44"/>
      <c r="F80" s="20">
        <f>8842481.03</f>
        <v>8842481.03</v>
      </c>
      <c r="G80" s="20">
        <f>58360.31</f>
        <v>58360.31</v>
      </c>
      <c r="H80" s="20">
        <f>0</f>
        <v>0</v>
      </c>
      <c r="I80" s="20">
        <f>0</f>
        <v>0</v>
      </c>
      <c r="J80" s="20">
        <f>58360.31</f>
        <v>58360.31</v>
      </c>
      <c r="K80" s="20">
        <f>0</f>
        <v>0</v>
      </c>
      <c r="L80" s="20">
        <f>8784120.72</f>
        <v>8784120.72</v>
      </c>
    </row>
    <row r="81" spans="2:12" ht="47.25" customHeight="1">
      <c r="B81" s="42" t="s">
        <v>59</v>
      </c>
      <c r="C81" s="43"/>
      <c r="D81" s="43"/>
      <c r="E81" s="44"/>
      <c r="F81" s="20">
        <f>54125.85</f>
        <v>54125.85</v>
      </c>
      <c r="G81" s="20">
        <f>1824.96</f>
        <v>1824.96</v>
      </c>
      <c r="H81" s="20">
        <f>0</f>
        <v>0</v>
      </c>
      <c r="I81" s="20">
        <f>0</f>
        <v>0</v>
      </c>
      <c r="J81" s="20">
        <f>1824.96</f>
        <v>1824.96</v>
      </c>
      <c r="K81" s="20">
        <f>0</f>
        <v>0</v>
      </c>
      <c r="L81" s="20">
        <f>52300.89</f>
        <v>52300.89</v>
      </c>
    </row>
    <row r="82" spans="2:12" ht="47.25" customHeight="1">
      <c r="B82" s="42" t="s">
        <v>60</v>
      </c>
      <c r="C82" s="43"/>
      <c r="D82" s="43"/>
      <c r="E82" s="44"/>
      <c r="F82" s="20">
        <f>2438350.97</f>
        <v>2438350.97</v>
      </c>
      <c r="G82" s="20">
        <f>1816709.32</f>
        <v>1816709.32</v>
      </c>
      <c r="H82" s="20">
        <f>0</f>
        <v>0</v>
      </c>
      <c r="I82" s="20">
        <f>0</f>
        <v>0</v>
      </c>
      <c r="J82" s="20">
        <f>1816709.32</f>
        <v>1816709.32</v>
      </c>
      <c r="K82" s="20">
        <f>0</f>
        <v>0</v>
      </c>
      <c r="L82" s="20">
        <f>621641.65</f>
        <v>621641.65</v>
      </c>
    </row>
    <row r="83" spans="2:12" ht="47.25" customHeight="1">
      <c r="B83" s="42" t="s">
        <v>61</v>
      </c>
      <c r="C83" s="43"/>
      <c r="D83" s="43"/>
      <c r="E83" s="44"/>
      <c r="F83" s="20">
        <f>319513.55</f>
        <v>319513.55</v>
      </c>
      <c r="G83" s="20">
        <f>67814.87</f>
        <v>67814.87</v>
      </c>
      <c r="H83" s="20">
        <f>0</f>
        <v>0</v>
      </c>
      <c r="I83" s="20">
        <f>0</f>
        <v>0</v>
      </c>
      <c r="J83" s="20">
        <f>67814.87</f>
        <v>67814.87</v>
      </c>
      <c r="K83" s="20">
        <f>0</f>
        <v>0</v>
      </c>
      <c r="L83" s="20">
        <f>251698.68</f>
        <v>251698.68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57</f>
        <v>57</v>
      </c>
      <c r="H89" s="61"/>
      <c r="I89" s="45">
        <f>4310272803.59</f>
        <v>4310272803.59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9</f>
        <v>9</v>
      </c>
      <c r="H90" s="63"/>
      <c r="I90" s="64">
        <f>-130400316.17</f>
        <v>-130400316.17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2018-08-22T13:20:05Z</dcterms:modified>
  <cp:category/>
  <cp:version/>
  <cp:contentType/>
  <cp:contentStatus/>
</cp:coreProperties>
</file>