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miesięczne\sprawozdanie na koniec grudnia 2020\"/>
    </mc:Choice>
  </mc:AlternateContent>
  <xr:revisionPtr revIDLastSave="0" documentId="8_{1D300232-0EE3-416A-9481-DC3CCF6283F8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Dane - 31 grud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7" i="1" l="1"/>
  <c r="O35" i="2"/>
  <c r="N35" i="2"/>
  <c r="M35" i="2"/>
  <c r="L35" i="2"/>
  <c r="K35" i="2"/>
  <c r="J35" i="2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46" i="1"/>
  <c r="AR47" i="1"/>
  <c r="AR48" i="1"/>
  <c r="AR50" i="1"/>
  <c r="AR51" i="1"/>
  <c r="AR52" i="1"/>
  <c r="AR53" i="1"/>
  <c r="AR55" i="1"/>
  <c r="AR59" i="1"/>
  <c r="AF46" i="1"/>
  <c r="AF47" i="1"/>
  <c r="AF48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D36" i="2"/>
  <c r="I35" i="2"/>
  <c r="O16" i="2"/>
  <c r="O17" i="2"/>
  <c r="L16" i="2"/>
  <c r="M16" i="2" s="1"/>
  <c r="N16" i="2" s="1"/>
  <c r="L17" i="2"/>
  <c r="M17" i="2" s="1"/>
  <c r="E24" i="2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46" i="1"/>
  <c r="AN47" i="1"/>
  <c r="AN48" i="1"/>
  <c r="AN50" i="1"/>
  <c r="AN51" i="1"/>
  <c r="AN52" i="1"/>
  <c r="AN53" i="1"/>
  <c r="AN55" i="1"/>
  <c r="AN5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AF59" i="1"/>
  <c r="AA46" i="1"/>
  <c r="AA47" i="1"/>
  <c r="AA48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46" i="1"/>
  <c r="F47" i="1"/>
  <c r="F48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B40" i="1"/>
  <c r="Q39" i="1"/>
  <c r="AA40" i="1" l="1"/>
  <c r="AR40" i="1"/>
  <c r="AR28" i="1"/>
  <c r="AA28" i="1"/>
  <c r="AN40" i="1"/>
  <c r="AF40" i="1"/>
  <c r="J40" i="1"/>
  <c r="F40" i="1"/>
  <c r="AN28" i="1"/>
  <c r="AF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8" i="1" l="1"/>
  <c r="Q47" i="1"/>
  <c r="Q46" i="1"/>
  <c r="Q44" i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AF54" i="1" l="1"/>
  <c r="AR54" i="1"/>
  <c r="AR49" i="1"/>
  <c r="AF49" i="1"/>
  <c r="AF45" i="1"/>
  <c r="AR45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45" i="1"/>
  <c r="AN45" i="1"/>
  <c r="F45" i="1"/>
  <c r="J45" i="1"/>
  <c r="Q45" i="1"/>
  <c r="B6" i="1"/>
  <c r="AA6" i="1" l="1"/>
  <c r="AR6" i="1"/>
  <c r="AN6" i="1"/>
  <c r="AF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<sst xmlns="http://schemas.openxmlformats.org/spreadsheetml/2006/main" count="335" uniqueCount="235">
  <si>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</si>
  <si>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</si>
  <si>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</si>
  <si>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</si>
  <si>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</si>
  <si>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</si>
  <si>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</si>
  <si>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</si>
  <si>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</si>
  <si>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</si>
  <si>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</si>
  <si>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</si>
  <si>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</si>
  <si>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</si>
  <si>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</si>
  <si>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</si>
  <si>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</si>
  <si>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</si>
  <si>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</si>
  <si>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</si>
  <si>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</si>
  <si>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</si>
  <si>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</si>
  <si>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</si>
  <si>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</si>
  <si>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</si>
  <si>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</si>
  <si>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</si>
  <si>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</si>
  <si>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</si>
  <si>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</si>
  <si>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</si>
  <si>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</si>
  <si>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</si>
  <si>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</si>
  <si>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</si>
  <si>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</si>
  <si>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</si>
  <si>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</si>
  <si>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</si>
  <si>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</si>
  <si>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</si>
  <si>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</si>
  <si>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</si>
  <si>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</si>
  <si>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</si>
  <si>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</si>
  <si>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</si>
  <si>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</si>
  <si>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</si>
  <si>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</si>
  <si>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</si>
  <si>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</si>
  <si>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</si>
  <si>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</si>
  <si>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</si>
  <si>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</si>
  <si>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</si>
  <si>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</si>
  <si>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</si>
  <si>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</si>
  <si>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</si>
  <si>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</si>
  <si>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</si>
  <si>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</si>
  <si>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</si>
  <si>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</si>
  <si>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</si>
  <si>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</si>
  <si>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</si>
  <si>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</si>
  <si>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</si>
  <si>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</si>
  <si>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</si>
  <si>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</si>
  <si>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</si>
  <si>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</si>
  <si>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</si>
  <si>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</si>
  <si>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</si>
  <si>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</si>
  <si>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</si>
  <si>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</si>
  <si>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</si>
  <si>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</si>
  <si>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</si>
  <si>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</si>
  <si>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</si>
  <si>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</si>
  <si>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</si>
  <si>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</si>
  <si>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</si>
  <si>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</si>
  <si>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</si>
  <si>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</si>
  <si>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</si>
  <si>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</si>
  <si>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</si>
  <si>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</si>
  <si>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</si>
  <si>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</si>
  <si>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</si>
  <si>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</si>
  <si>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</si>
  <si>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</si>
  <si>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</si>
  <si>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</si>
  <si>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</si>
  <si>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</si>
  <si>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</si>
  <si>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</si>
  <si>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</si>
  <si>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</si>
  <si>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</si>
  <si>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</si>
  <si>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</si>
  <si>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</si>
  <si>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</si>
  <si>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</si>
  <si>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</si>
  <si>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</si>
  <si>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</si>
  <si>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</si>
  <si>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</si>
  <si>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</si>
  <si>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</si>
  <si>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</si>
  <si>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</si>
  <si>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</si>
  <si>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</si>
  <si>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</si>
  <si>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</si>
  <si>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</si>
  <si>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</si>
  <si>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</si>
  <si>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</si>
  <si>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</si>
  <si>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</si>
  <si>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</si>
  <si>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</si>
  <si>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</si>
  <si>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</si>
  <si>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</si>
  <si>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</si>
  <si>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</si>
  <si>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</si>
  <si>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</si>
  <si>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</si>
  <si>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</si>
  <si>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</si>
  <si>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</si>
  <si>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</si>
  <si>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</si>
  <si>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</si>
  <si>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</si>
  <si>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</si>
  <si>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</si>
  <si>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</si>
  <si>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</si>
  <si>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</si>
  <si>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</si>
  <si>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</si>
  <si>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</si>
  <si>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</si>
  <si>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</si>
  <si>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</si>
  <si>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</si>
  <si>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</si>
  <si>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</si>
  <si>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</si>
  <si>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</si>
  <si>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</si>
  <si>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</si>
  <si>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</si>
  <si>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</si>
  <si>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</si>
  <si>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</si>
  <si>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</si>
  <si>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</si>
  <si>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</si>
  <si>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</si>
  <si>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</si>
  <si>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</si>
  <si>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</si>
  <si>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</si>
  <si>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</si>
  <si>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</si>
  <si>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</si>
  <si>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</si>
  <si>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</si>
  <si>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</si>
  <si>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</si>
  <si>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</si>
  <si>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</si>
  <si>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</si>
  <si>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</si>
  <si>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</si>
  <si>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</si>
  <si>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</si>
  <si>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</si>
  <si>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</si>
  <si>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</si>
  <si>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</si>
  <si>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</si>
  <si>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</si>
  <si>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</si>
  <si>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</si>
  <si>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</si>
  <si>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</si>
  <si>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</si>
  <si>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</si>
  <si>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</si>
  <si>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</si>
  <si>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</si>
  <si>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</si>
  <si>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</si>
  <si>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</si>
  <si>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</si>
  <si>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</si>
  <si>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</si>
  <si>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</si>
  <si>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</si>
  <si>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</si>
  <si>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</si>
  <si>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</si>
  <si>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</si>
  <si>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</si>
  <si>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</si>
  <si>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</si>
  <si>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</si>
  <si>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</si>
  <si>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</si>
  <si>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</si>
  <si>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>31.12.2020 r.</t>
  </si>
  <si>
    <t xml:space="preserve">Limit finansowy zgodny z arkuszem kalkulacyjnym z dnia 05.01.2021, kurs 1 EUR= 4,5565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</si>
</sst>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3" fontId="0" fillId="0" borderId="0" xfId="0" applyNumberFormat="1"/>
    <xf numFmtId="169" fontId="0" fillId="0" borderId="0" xfId="0" applyNumberFormat="1"/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 xr:uid="{00000000-0005-0000-0000-000001000000}"/>
    <cellStyle name="Dziesiętny 2 2" xfId="16" xr:uid="{CAE8756F-6C22-4073-A580-DFE4297F1976}"/>
    <cellStyle name="Dziesiętny 3" xfId="13" xr:uid="{42AD5224-B8FF-46DE-B26B-D4AFA520C28B}"/>
    <cellStyle name="Normalny" xfId="0" builtinId="0"/>
    <cellStyle name="Normalny 17" xfId="7" xr:uid="{00000000-0005-0000-0000-000003000000}"/>
    <cellStyle name="Normalny 2" xfId="9" xr:uid="{00000000-0005-0000-0000-000004000000}"/>
    <cellStyle name="Normalny 2 2" xfId="15" xr:uid="{DFAEE084-792A-4CF4-B160-E9F93BED6362}"/>
    <cellStyle name="Normalny 3" xfId="12" xr:uid="{00000000-0005-0000-0000-000005000000}"/>
    <cellStyle name="Normalny 3 2" xfId="17" xr:uid="{15A69448-91F3-4AA4-A0D4-FA2BD98078E8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  <cellStyle name="Walutowy 2" xfId="14" xr:uid="{21275B9B-1E03-486F-9354-BF8A3051B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244"/>
  <sheetViews>
    <sheetView showGridLines="0" zoomScale="80" zoomScaleNormal="80" workbookViewId="0">
      <pane xSplit="2" ySplit="6" topLeftCell="V25" activePane="bottomRight" state="frozen"/>
      <selection pane="topRight" activeCell="C1" sqref="C1"/>
      <selection pane="bottomLeft" activeCell="A7" sqref="A7"/>
      <selection pane="bottomRight" activeCell="Y6" sqref="Y6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0.140625" style="78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0.5703125" style="78" customWidth="1"/>
    <col min="46" max="46" width="11" style="78" bestFit="1" customWidth="1"/>
    <col min="47" max="16384" width="9.140625" style="78"/>
  </cols>
  <sheetData>
    <row r="1" spans="1:46" s="56" customFormat="1" ht="20.25" customHeight="1" x14ac:dyDescent="0.2">
      <c r="A1" s="65" t="s">
        <v>66</v>
      </c>
      <c r="B1" s="66"/>
      <c r="C1" s="50"/>
      <c r="D1" s="51"/>
      <c r="E1" s="51"/>
      <c r="F1" s="52"/>
      <c r="G1" s="53"/>
      <c r="H1" s="53"/>
      <c r="I1" s="53"/>
      <c r="J1" s="53"/>
      <c r="K1" s="246"/>
      <c r="L1" s="246"/>
      <c r="M1" s="246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6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J2" s="57"/>
      <c r="AK2" s="55"/>
      <c r="AL2" s="55"/>
      <c r="AM2" s="55"/>
      <c r="AN2" s="55"/>
      <c r="AO2" s="55"/>
      <c r="AP2" s="57"/>
      <c r="AQ2" s="57"/>
      <c r="AR2" s="55"/>
    </row>
    <row r="3" spans="1:46" s="56" customFormat="1" ht="45" customHeight="1" thickBot="1" x14ac:dyDescent="0.25">
      <c r="A3" s="67" t="s">
        <v>234</v>
      </c>
      <c r="B3" s="128">
        <v>4.5564999999999998</v>
      </c>
      <c r="C3" s="248"/>
      <c r="D3" s="248"/>
      <c r="E3" s="58"/>
      <c r="F3" s="249"/>
      <c r="G3" s="249"/>
      <c r="H3" s="249"/>
      <c r="I3" s="249"/>
      <c r="J3" s="249"/>
      <c r="K3" s="68"/>
      <c r="L3" s="68"/>
      <c r="M3" s="69"/>
      <c r="N3" s="70"/>
      <c r="O3" s="71" t="s">
        <v>0</v>
      </c>
      <c r="P3" s="254" t="s">
        <v>233</v>
      </c>
      <c r="Q3" s="254"/>
      <c r="R3" s="250"/>
      <c r="S3" s="250"/>
      <c r="T3" s="250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6" s="72" customFormat="1" ht="28.5" customHeight="1" thickBot="1" x14ac:dyDescent="0.3">
      <c r="A4" s="237" t="s">
        <v>1</v>
      </c>
      <c r="B4" s="238" t="s">
        <v>2</v>
      </c>
      <c r="C4" s="239" t="s">
        <v>177</v>
      </c>
      <c r="D4" s="239"/>
      <c r="E4" s="239"/>
      <c r="F4" s="240"/>
      <c r="G4" s="241" t="s">
        <v>176</v>
      </c>
      <c r="H4" s="242"/>
      <c r="I4" s="242"/>
      <c r="J4" s="243"/>
      <c r="K4" s="244" t="s">
        <v>178</v>
      </c>
      <c r="L4" s="244"/>
      <c r="M4" s="244"/>
      <c r="N4" s="244" t="s">
        <v>3</v>
      </c>
      <c r="O4" s="244"/>
      <c r="P4" s="244"/>
      <c r="Q4" s="251"/>
      <c r="R4" s="252"/>
      <c r="S4" s="252"/>
      <c r="T4" s="252"/>
      <c r="U4" s="244" t="s">
        <v>4</v>
      </c>
      <c r="V4" s="244"/>
      <c r="W4" s="244"/>
      <c r="X4" s="244" t="s">
        <v>218</v>
      </c>
      <c r="Y4" s="244"/>
      <c r="Z4" s="244"/>
      <c r="AA4" s="251"/>
      <c r="AB4" s="239" t="s">
        <v>5</v>
      </c>
      <c r="AC4" s="253"/>
      <c r="AD4" s="253"/>
      <c r="AE4" s="253"/>
      <c r="AF4" s="245"/>
      <c r="AG4" s="253"/>
      <c r="AH4" s="253"/>
      <c r="AI4" s="239" t="s">
        <v>220</v>
      </c>
      <c r="AJ4" s="239"/>
      <c r="AK4" s="239"/>
      <c r="AL4" s="239"/>
      <c r="AM4" s="239"/>
      <c r="AN4" s="245"/>
      <c r="AO4" s="239" t="s">
        <v>223</v>
      </c>
      <c r="AP4" s="239"/>
      <c r="AQ4" s="239"/>
      <c r="AR4" s="245"/>
    </row>
    <row r="5" spans="1:46" s="72" customFormat="1" ht="60.75" thickBot="1" x14ac:dyDescent="0.3">
      <c r="A5" s="237"/>
      <c r="B5" s="238"/>
      <c r="C5" s="111" t="s">
        <v>6</v>
      </c>
      <c r="D5" s="110" t="s">
        <v>7</v>
      </c>
      <c r="E5" s="110" t="s">
        <v>8</v>
      </c>
      <c r="F5" s="88" t="s">
        <v>9</v>
      </c>
      <c r="G5" s="111" t="s">
        <v>6</v>
      </c>
      <c r="H5" s="110" t="s">
        <v>7</v>
      </c>
      <c r="I5" s="110" t="s">
        <v>8</v>
      </c>
      <c r="J5" s="88" t="s">
        <v>9</v>
      </c>
      <c r="K5" s="112" t="s">
        <v>171</v>
      </c>
      <c r="L5" s="110" t="s">
        <v>172</v>
      </c>
      <c r="M5" s="110" t="s">
        <v>8</v>
      </c>
      <c r="N5" s="111" t="s">
        <v>6</v>
      </c>
      <c r="O5" s="110" t="s">
        <v>10</v>
      </c>
      <c r="P5" s="110" t="s">
        <v>8</v>
      </c>
      <c r="Q5" s="88" t="s">
        <v>9</v>
      </c>
      <c r="R5" s="112" t="s">
        <v>173</v>
      </c>
      <c r="S5" s="110" t="s">
        <v>174</v>
      </c>
      <c r="T5" s="110" t="s">
        <v>8</v>
      </c>
      <c r="U5" s="111" t="s">
        <v>6</v>
      </c>
      <c r="V5" s="110" t="s">
        <v>10</v>
      </c>
      <c r="W5" s="110" t="s">
        <v>8</v>
      </c>
      <c r="X5" s="112" t="s">
        <v>6</v>
      </c>
      <c r="Y5" s="110" t="s">
        <v>10</v>
      </c>
      <c r="Z5" s="110" t="s">
        <v>8</v>
      </c>
      <c r="AA5" s="88" t="s">
        <v>9</v>
      </c>
      <c r="AB5" s="112" t="s">
        <v>11</v>
      </c>
      <c r="AC5" s="112" t="s">
        <v>12</v>
      </c>
      <c r="AD5" s="110" t="s">
        <v>7</v>
      </c>
      <c r="AE5" s="110" t="s">
        <v>8</v>
      </c>
      <c r="AF5" s="88" t="s">
        <v>9</v>
      </c>
      <c r="AG5" s="112" t="s">
        <v>175</v>
      </c>
      <c r="AH5" s="110" t="s">
        <v>179</v>
      </c>
      <c r="AI5" s="112" t="s">
        <v>11</v>
      </c>
      <c r="AJ5" s="110" t="s">
        <v>10</v>
      </c>
      <c r="AK5" s="110" t="s">
        <v>8</v>
      </c>
      <c r="AL5" s="110" t="s">
        <v>13</v>
      </c>
      <c r="AM5" s="110" t="s">
        <v>14</v>
      </c>
      <c r="AN5" s="88" t="s">
        <v>9</v>
      </c>
      <c r="AO5" s="112" t="s">
        <v>11</v>
      </c>
      <c r="AP5" s="110" t="s">
        <v>10</v>
      </c>
      <c r="AQ5" s="110" t="s">
        <v>8</v>
      </c>
      <c r="AR5" s="88" t="s">
        <v>9</v>
      </c>
    </row>
    <row r="6" spans="1:46" s="72" customFormat="1" ht="81.75" customHeight="1" thickBot="1" x14ac:dyDescent="0.3">
      <c r="A6" s="161" t="s">
        <v>180</v>
      </c>
      <c r="B6" s="132">
        <f>SUM(B7+B8+B9+B10+B14+B15+B16+B17+B18+B19+B22+B23+B24+B25+B26+B27)</f>
        <v>1056507684.3429594</v>
      </c>
      <c r="C6" s="142">
        <v>6159</v>
      </c>
      <c r="D6" s="143">
        <v>1553222696.55</v>
      </c>
      <c r="E6" s="143">
        <v>1107722678.4550002</v>
      </c>
      <c r="F6" s="191">
        <f>D6/B6</f>
        <v>1.4701480354266869</v>
      </c>
      <c r="G6" s="142">
        <v>5490</v>
      </c>
      <c r="H6" s="143">
        <v>974390285.24000001</v>
      </c>
      <c r="I6" s="143">
        <v>673598369.97249997</v>
      </c>
      <c r="J6" s="191">
        <f>H6/B6</f>
        <v>0.92227467881217728</v>
      </c>
      <c r="K6" s="142">
        <v>591</v>
      </c>
      <c r="L6" s="143">
        <v>291777516.82000005</v>
      </c>
      <c r="M6" s="143">
        <v>214593884.36750001</v>
      </c>
      <c r="N6" s="142">
        <v>5144</v>
      </c>
      <c r="O6" s="143">
        <v>1033887582.8100001</v>
      </c>
      <c r="P6" s="143">
        <v>723045643.19999993</v>
      </c>
      <c r="Q6" s="191">
        <f>O6/B6</f>
        <v>0.97858974253743669</v>
      </c>
      <c r="R6" s="142">
        <v>53</v>
      </c>
      <c r="S6" s="143">
        <v>202655110.01999998</v>
      </c>
      <c r="T6" s="143">
        <v>151085980.60999998</v>
      </c>
      <c r="U6" s="142">
        <v>93</v>
      </c>
      <c r="V6" s="143">
        <v>2456839.7400000002</v>
      </c>
      <c r="W6" s="143">
        <v>1842629.8049999999</v>
      </c>
      <c r="X6" s="142">
        <v>5091</v>
      </c>
      <c r="Y6" s="143">
        <v>828775633.04999995</v>
      </c>
      <c r="Z6" s="143">
        <v>570117032.78499997</v>
      </c>
      <c r="AA6" s="191">
        <f>Y6/B6</f>
        <v>0.78444827740691192</v>
      </c>
      <c r="AB6" s="142">
        <v>4736</v>
      </c>
      <c r="AC6" s="142">
        <v>4866</v>
      </c>
      <c r="AD6" s="143">
        <v>586938373.00999999</v>
      </c>
      <c r="AE6" s="143">
        <v>391386012.51499993</v>
      </c>
      <c r="AF6" s="191">
        <f>AD6/B6</f>
        <v>0.55554576810770295</v>
      </c>
      <c r="AG6" s="142">
        <v>10</v>
      </c>
      <c r="AH6" s="143">
        <v>1155399.23</v>
      </c>
      <c r="AI6" s="142">
        <v>4846</v>
      </c>
      <c r="AJ6" s="143">
        <v>636404615.37000012</v>
      </c>
      <c r="AK6" s="143">
        <v>426166111.18000001</v>
      </c>
      <c r="AL6" s="143">
        <v>259556047.95000002</v>
      </c>
      <c r="AM6" s="143">
        <v>194667035.18000001</v>
      </c>
      <c r="AN6" s="191">
        <f>AJ6/B6</f>
        <v>0.60236629113188067</v>
      </c>
      <c r="AO6" s="142">
        <v>4583</v>
      </c>
      <c r="AP6" s="143">
        <v>542666816.46999991</v>
      </c>
      <c r="AQ6" s="143">
        <v>355862762.36000001</v>
      </c>
      <c r="AR6" s="191">
        <f>AP6/B6</f>
        <v>0.51364209130905059</v>
      </c>
      <c r="AS6" s="210"/>
      <c r="AT6" s="210"/>
    </row>
    <row r="7" spans="1:46" x14ac:dyDescent="0.2">
      <c r="A7" s="162" t="s">
        <v>16</v>
      </c>
      <c r="B7" s="171">
        <v>8995989.0800000001</v>
      </c>
      <c r="C7" s="136">
        <v>3</v>
      </c>
      <c r="D7" s="137">
        <v>9954416.0800000001</v>
      </c>
      <c r="E7" s="138">
        <v>7465812.0600000005</v>
      </c>
      <c r="F7" s="190">
        <f t="shared" ref="F7:F60" si="0">D7/B7</f>
        <v>1.1065393689873175</v>
      </c>
      <c r="G7" s="139">
        <v>1</v>
      </c>
      <c r="H7" s="137">
        <v>8181268.0800000001</v>
      </c>
      <c r="I7" s="137">
        <v>6135951.0600000005</v>
      </c>
      <c r="J7" s="190">
        <f t="shared" ref="J7:J60" si="1">H7/B7</f>
        <v>0.90943508348500579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0.90937978884251824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0.90937978884251824</v>
      </c>
      <c r="AB7" s="139">
        <v>1</v>
      </c>
      <c r="AC7" s="141">
        <v>1</v>
      </c>
      <c r="AD7" s="137">
        <v>755343.71</v>
      </c>
      <c r="AE7" s="137">
        <v>566507.78249999997</v>
      </c>
      <c r="AF7" s="190">
        <f t="shared" ref="AF7:AF60" si="3">AD7/B7</f>
        <v>8.396449832062268E-2</v>
      </c>
      <c r="AG7" s="141">
        <v>0</v>
      </c>
      <c r="AH7" s="140">
        <v>0</v>
      </c>
      <c r="AI7" s="139">
        <v>1</v>
      </c>
      <c r="AJ7" s="137">
        <v>510000</v>
      </c>
      <c r="AK7" s="137">
        <v>382500</v>
      </c>
      <c r="AL7" s="137">
        <v>510000</v>
      </c>
      <c r="AM7" s="137">
        <v>382500</v>
      </c>
      <c r="AN7" s="190">
        <f t="shared" ref="AN7:AN60" si="4">AJ7/B7</f>
        <v>5.6691931867040461E-2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0"/>
      <c r="AT7" s="210"/>
    </row>
    <row r="8" spans="1:46" x14ac:dyDescent="0.2">
      <c r="A8" s="163" t="s">
        <v>17</v>
      </c>
      <c r="B8" s="172">
        <v>17054564.841366664</v>
      </c>
      <c r="C8" s="73">
        <v>359</v>
      </c>
      <c r="D8" s="74">
        <v>21704961.059999999</v>
      </c>
      <c r="E8" s="89">
        <v>16278720.794999998</v>
      </c>
      <c r="F8" s="190">
        <f t="shared" si="0"/>
        <v>1.2726775066903833</v>
      </c>
      <c r="G8" s="76">
        <v>269</v>
      </c>
      <c r="H8" s="74">
        <v>16043985.98</v>
      </c>
      <c r="I8" s="74">
        <v>12032989.484999999</v>
      </c>
      <c r="J8" s="190">
        <f t="shared" si="1"/>
        <v>0.94074437719363813</v>
      </c>
      <c r="K8" s="76">
        <v>70</v>
      </c>
      <c r="L8" s="74">
        <v>4227865.08</v>
      </c>
      <c r="M8" s="75">
        <v>3170898.8099999996</v>
      </c>
      <c r="N8" s="76">
        <v>279</v>
      </c>
      <c r="O8" s="74">
        <v>15588404.68</v>
      </c>
      <c r="P8" s="74">
        <v>11691303.470000001</v>
      </c>
      <c r="Q8" s="190">
        <f t="shared" ref="Q8:Q27" si="6">O8/$B8</f>
        <v>0.91403121832751655</v>
      </c>
      <c r="R8" s="76">
        <v>10</v>
      </c>
      <c r="S8" s="74">
        <v>400648</v>
      </c>
      <c r="T8" s="75">
        <v>300486</v>
      </c>
      <c r="U8" s="76">
        <v>15</v>
      </c>
      <c r="V8" s="74">
        <v>43459.31</v>
      </c>
      <c r="W8" s="75">
        <v>32594.482500000002</v>
      </c>
      <c r="X8" s="76">
        <v>269</v>
      </c>
      <c r="Y8" s="74">
        <v>15144297.370000001</v>
      </c>
      <c r="Z8" s="74">
        <v>11358222.987500001</v>
      </c>
      <c r="AA8" s="190">
        <f t="shared" si="2"/>
        <v>0.88799084062624589</v>
      </c>
      <c r="AB8" s="76">
        <v>243</v>
      </c>
      <c r="AC8" s="77">
        <v>246</v>
      </c>
      <c r="AD8" s="74">
        <v>13625944.43</v>
      </c>
      <c r="AE8" s="74">
        <v>10219458.322500002</v>
      </c>
      <c r="AF8" s="190">
        <f t="shared" si="3"/>
        <v>0.79896171826968099</v>
      </c>
      <c r="AG8" s="77">
        <v>1</v>
      </c>
      <c r="AH8" s="75">
        <v>59760</v>
      </c>
      <c r="AI8" s="76">
        <v>244</v>
      </c>
      <c r="AJ8" s="74">
        <v>13730176.59</v>
      </c>
      <c r="AK8" s="74">
        <v>10297632.379999999</v>
      </c>
      <c r="AL8" s="74">
        <v>11958732.220000001</v>
      </c>
      <c r="AM8" s="74">
        <v>8969049.1600000001</v>
      </c>
      <c r="AN8" s="190">
        <f t="shared" si="4"/>
        <v>0.80507340513882819</v>
      </c>
      <c r="AO8" s="76">
        <v>210</v>
      </c>
      <c r="AP8" s="74">
        <v>11353246.16</v>
      </c>
      <c r="AQ8" s="74">
        <v>8514934.5500000007</v>
      </c>
      <c r="AR8" s="190">
        <f t="shared" si="5"/>
        <v>0.66570131021239298</v>
      </c>
      <c r="AS8" s="210"/>
      <c r="AT8" s="210"/>
    </row>
    <row r="9" spans="1:46" s="79" customFormat="1" ht="25.5" x14ac:dyDescent="0.2">
      <c r="A9" s="163" t="s">
        <v>18</v>
      </c>
      <c r="B9" s="172">
        <v>10707775</v>
      </c>
      <c r="C9" s="99">
        <v>5</v>
      </c>
      <c r="D9" s="95">
        <v>16285508.65</v>
      </c>
      <c r="E9" s="96">
        <v>12214131.487500001</v>
      </c>
      <c r="F9" s="190">
        <f t="shared" si="0"/>
        <v>1.5209050106114483</v>
      </c>
      <c r="G9" s="97">
        <v>2</v>
      </c>
      <c r="H9" s="95">
        <v>4194998.17</v>
      </c>
      <c r="I9" s="95">
        <v>3146248.6274999999</v>
      </c>
      <c r="J9" s="190">
        <f t="shared" si="1"/>
        <v>0.39177122885006455</v>
      </c>
      <c r="K9" s="97">
        <v>3</v>
      </c>
      <c r="L9" s="95">
        <v>12090510.48</v>
      </c>
      <c r="M9" s="100">
        <v>9067882.8599999994</v>
      </c>
      <c r="N9" s="97">
        <v>2</v>
      </c>
      <c r="O9" s="95">
        <v>4194517.53</v>
      </c>
      <c r="P9" s="95">
        <v>3145888.14</v>
      </c>
      <c r="Q9" s="190">
        <f t="shared" si="6"/>
        <v>0.39172634184039168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0.39172634184039168</v>
      </c>
      <c r="AB9" s="97">
        <v>0</v>
      </c>
      <c r="AC9" s="98">
        <v>0</v>
      </c>
      <c r="AD9" s="95">
        <v>0</v>
      </c>
      <c r="AE9" s="95">
        <v>0</v>
      </c>
      <c r="AF9" s="190">
        <f t="shared" si="3"/>
        <v>0</v>
      </c>
      <c r="AG9" s="98">
        <v>0</v>
      </c>
      <c r="AH9" s="100">
        <v>0</v>
      </c>
      <c r="AI9" s="97">
        <v>0</v>
      </c>
      <c r="AJ9" s="95">
        <v>0</v>
      </c>
      <c r="AK9" s="95">
        <v>0</v>
      </c>
      <c r="AL9" s="95">
        <v>0</v>
      </c>
      <c r="AM9" s="95">
        <v>0</v>
      </c>
      <c r="AN9" s="190">
        <f t="shared" si="4"/>
        <v>0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0"/>
      <c r="AT9" s="210"/>
    </row>
    <row r="10" spans="1:46" s="79" customFormat="1" ht="25.5" x14ac:dyDescent="0.2">
      <c r="A10" s="163" t="s">
        <v>19</v>
      </c>
      <c r="B10" s="172">
        <v>159420500.6010372</v>
      </c>
      <c r="C10" s="76">
        <v>58</v>
      </c>
      <c r="D10" s="101">
        <v>185561278.26000002</v>
      </c>
      <c r="E10" s="101">
        <v>139170958.69499999</v>
      </c>
      <c r="F10" s="190">
        <f t="shared" si="0"/>
        <v>1.1639737521862525</v>
      </c>
      <c r="G10" s="76">
        <v>38</v>
      </c>
      <c r="H10" s="101">
        <v>146508901.42999998</v>
      </c>
      <c r="I10" s="101">
        <v>109881676.07250001</v>
      </c>
      <c r="J10" s="190">
        <f t="shared" si="1"/>
        <v>0.91900916681130262</v>
      </c>
      <c r="K10" s="76">
        <v>16</v>
      </c>
      <c r="L10" s="101">
        <v>17448125.07</v>
      </c>
      <c r="M10" s="75">
        <v>13086093.8025</v>
      </c>
      <c r="N10" s="97">
        <v>34</v>
      </c>
      <c r="O10" s="101">
        <v>122315097.73999999</v>
      </c>
      <c r="P10" s="101">
        <v>91736323.219999999</v>
      </c>
      <c r="Q10" s="190">
        <f t="shared" si="6"/>
        <v>0.7672482351946911</v>
      </c>
      <c r="R10" s="76">
        <v>0</v>
      </c>
      <c r="S10" s="101">
        <v>0</v>
      </c>
      <c r="T10" s="75">
        <v>0</v>
      </c>
      <c r="U10" s="97">
        <v>16</v>
      </c>
      <c r="V10" s="101">
        <v>972106.74000000011</v>
      </c>
      <c r="W10" s="101">
        <v>729080.05499999993</v>
      </c>
      <c r="X10" s="97">
        <v>34</v>
      </c>
      <c r="Y10" s="101">
        <v>121342990.99999999</v>
      </c>
      <c r="Z10" s="101">
        <v>91007243.164999992</v>
      </c>
      <c r="AA10" s="190">
        <f t="shared" si="2"/>
        <v>0.7611504827956268</v>
      </c>
      <c r="AB10" s="97">
        <v>32</v>
      </c>
      <c r="AC10" s="98">
        <v>51</v>
      </c>
      <c r="AD10" s="101">
        <v>109130552.78</v>
      </c>
      <c r="AE10" s="101">
        <v>81847914.585000008</v>
      </c>
      <c r="AF10" s="190">
        <f t="shared" si="3"/>
        <v>0.68454528977492113</v>
      </c>
      <c r="AG10" s="97">
        <v>1</v>
      </c>
      <c r="AH10" s="75">
        <v>0</v>
      </c>
      <c r="AI10" s="97">
        <v>34</v>
      </c>
      <c r="AJ10" s="101">
        <v>117064988</v>
      </c>
      <c r="AK10" s="101">
        <v>87798740.849999994</v>
      </c>
      <c r="AL10" s="101">
        <v>115058550.16</v>
      </c>
      <c r="AM10" s="101">
        <v>86293912.549999997</v>
      </c>
      <c r="AN10" s="190">
        <f t="shared" si="4"/>
        <v>0.73431577217891619</v>
      </c>
      <c r="AO10" s="97">
        <v>31</v>
      </c>
      <c r="AP10" s="101">
        <v>90419894.079999998</v>
      </c>
      <c r="AQ10" s="101">
        <v>67814920.429999992</v>
      </c>
      <c r="AR10" s="190">
        <f t="shared" si="5"/>
        <v>0.56717858580988367</v>
      </c>
      <c r="AS10" s="210"/>
      <c r="AT10" s="210"/>
    </row>
    <row r="11" spans="1:46" s="129" customFormat="1" outlineLevel="1" collapsed="1" x14ac:dyDescent="0.2">
      <c r="A11" s="164" t="s">
        <v>20</v>
      </c>
      <c r="B11" s="173">
        <v>87841358.673009872</v>
      </c>
      <c r="C11" s="73">
        <v>15</v>
      </c>
      <c r="D11" s="74">
        <v>91804817.5</v>
      </c>
      <c r="E11" s="89">
        <v>68853613.125</v>
      </c>
      <c r="F11" s="190">
        <f t="shared" si="0"/>
        <v>1.045120645751213</v>
      </c>
      <c r="G11" s="76">
        <v>14</v>
      </c>
      <c r="H11" s="74">
        <v>85778346.5</v>
      </c>
      <c r="I11" s="74">
        <v>64333759.875</v>
      </c>
      <c r="J11" s="190">
        <f t="shared" si="1"/>
        <v>0.97651434126048242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0.95454347003131279</v>
      </c>
      <c r="R11" s="76">
        <v>0</v>
      </c>
      <c r="S11" s="74">
        <v>0</v>
      </c>
      <c r="T11" s="75">
        <v>0</v>
      </c>
      <c r="U11" s="76">
        <v>11</v>
      </c>
      <c r="V11" s="74">
        <v>723304.81</v>
      </c>
      <c r="W11" s="75">
        <v>542478.60749999993</v>
      </c>
      <c r="X11" s="76">
        <v>14</v>
      </c>
      <c r="Y11" s="74">
        <v>83125090.50999999</v>
      </c>
      <c r="Z11" s="74">
        <v>62343817.852499999</v>
      </c>
      <c r="AA11" s="190">
        <f t="shared" si="2"/>
        <v>0.94630925301865798</v>
      </c>
      <c r="AB11" s="76">
        <v>13</v>
      </c>
      <c r="AC11" s="77">
        <v>26</v>
      </c>
      <c r="AD11" s="74">
        <v>79150153.460000008</v>
      </c>
      <c r="AE11" s="74">
        <v>59362615.095000006</v>
      </c>
      <c r="AF11" s="190">
        <f t="shared" si="3"/>
        <v>0.90105793735086748</v>
      </c>
      <c r="AG11" s="77">
        <v>1</v>
      </c>
      <c r="AH11" s="75">
        <v>0</v>
      </c>
      <c r="AI11" s="76">
        <v>14</v>
      </c>
      <c r="AJ11" s="74">
        <v>83452649.180000007</v>
      </c>
      <c r="AK11" s="74">
        <v>62589486.810000002</v>
      </c>
      <c r="AL11" s="74">
        <v>82204176.569999993</v>
      </c>
      <c r="AM11" s="74">
        <v>61653132.379999995</v>
      </c>
      <c r="AN11" s="190">
        <f t="shared" si="4"/>
        <v>0.95003823302247781</v>
      </c>
      <c r="AO11" s="76">
        <v>12</v>
      </c>
      <c r="AP11" s="74">
        <v>60746377.859999999</v>
      </c>
      <c r="AQ11" s="74">
        <v>45559783.340000004</v>
      </c>
      <c r="AR11" s="190">
        <f t="shared" si="5"/>
        <v>0.6915464284441325</v>
      </c>
      <c r="AS11" s="210"/>
      <c r="AT11" s="210"/>
    </row>
    <row r="12" spans="1:46" s="129" customFormat="1" ht="25.5" outlineLevel="1" x14ac:dyDescent="0.2">
      <c r="A12" s="164" t="s">
        <v>21</v>
      </c>
      <c r="B12" s="173">
        <v>70140598.131987885</v>
      </c>
      <c r="C12" s="73">
        <v>22</v>
      </c>
      <c r="D12" s="74">
        <v>92933936.660000011</v>
      </c>
      <c r="E12" s="89">
        <v>69700452.495000005</v>
      </c>
      <c r="F12" s="190">
        <f t="shared" si="0"/>
        <v>1.3249664122498712</v>
      </c>
      <c r="G12" s="76">
        <v>12</v>
      </c>
      <c r="H12" s="74">
        <v>60189492.329999998</v>
      </c>
      <c r="I12" s="74">
        <v>45142119.247500002</v>
      </c>
      <c r="J12" s="190">
        <f t="shared" si="1"/>
        <v>0.85812630534940293</v>
      </c>
      <c r="K12" s="76">
        <v>6</v>
      </c>
      <c r="L12" s="74">
        <v>11140192.57</v>
      </c>
      <c r="M12" s="75">
        <v>8355144.4275000002</v>
      </c>
      <c r="N12" s="76">
        <v>8</v>
      </c>
      <c r="O12" s="74">
        <v>37937711.219999999</v>
      </c>
      <c r="P12" s="74">
        <v>28453283.379999999</v>
      </c>
      <c r="Q12" s="190">
        <f t="shared" si="6"/>
        <v>0.54088091961534557</v>
      </c>
      <c r="R12" s="76">
        <v>0</v>
      </c>
      <c r="S12" s="74">
        <v>0</v>
      </c>
      <c r="T12" s="75">
        <v>0</v>
      </c>
      <c r="U12" s="76">
        <v>5</v>
      </c>
      <c r="V12" s="74">
        <v>248801.93000000002</v>
      </c>
      <c r="W12" s="75">
        <v>186601.44750000001</v>
      </c>
      <c r="X12" s="76">
        <v>8</v>
      </c>
      <c r="Y12" s="74">
        <v>37688909.289999999</v>
      </c>
      <c r="Z12" s="74">
        <v>28266681.932499997</v>
      </c>
      <c r="AA12" s="190">
        <f t="shared" si="2"/>
        <v>0.5373337310166425</v>
      </c>
      <c r="AB12" s="76">
        <v>7</v>
      </c>
      <c r="AC12" s="77">
        <v>13</v>
      </c>
      <c r="AD12" s="74">
        <v>29451408.619999997</v>
      </c>
      <c r="AE12" s="74">
        <v>22088556.464999996</v>
      </c>
      <c r="AF12" s="190">
        <f t="shared" si="3"/>
        <v>0.41989103891842305</v>
      </c>
      <c r="AG12" s="77">
        <v>0</v>
      </c>
      <c r="AH12" s="75">
        <v>0</v>
      </c>
      <c r="AI12" s="76">
        <v>8</v>
      </c>
      <c r="AJ12" s="74">
        <v>33083347.619999997</v>
      </c>
      <c r="AK12" s="74">
        <v>24812510.690000001</v>
      </c>
      <c r="AL12" s="74">
        <v>32854373.589999996</v>
      </c>
      <c r="AM12" s="74">
        <v>24640780.170000002</v>
      </c>
      <c r="AN12" s="190">
        <f t="shared" si="4"/>
        <v>0.47167187764417157</v>
      </c>
      <c r="AO12" s="76">
        <v>7</v>
      </c>
      <c r="AP12" s="74">
        <v>29144525.02</v>
      </c>
      <c r="AQ12" s="74">
        <v>21858393.739999998</v>
      </c>
      <c r="AR12" s="190">
        <f t="shared" si="5"/>
        <v>0.41551577540238466</v>
      </c>
      <c r="AS12" s="210"/>
      <c r="AT12" s="210"/>
    </row>
    <row r="13" spans="1:46" s="130" customFormat="1" ht="25.5" outlineLevel="1" x14ac:dyDescent="0.2">
      <c r="A13" s="164" t="s">
        <v>22</v>
      </c>
      <c r="B13" s="173">
        <v>1438543.7960394628</v>
      </c>
      <c r="C13" s="73">
        <v>21</v>
      </c>
      <c r="D13" s="74">
        <v>822524.1</v>
      </c>
      <c r="E13" s="89">
        <v>616893.07500000007</v>
      </c>
      <c r="F13" s="190">
        <f t="shared" si="0"/>
        <v>0.57177550121486609</v>
      </c>
      <c r="G13" s="76">
        <v>12</v>
      </c>
      <c r="H13" s="74">
        <v>541062.60000000009</v>
      </c>
      <c r="I13" s="74">
        <v>405796.95000000007</v>
      </c>
      <c r="J13" s="190">
        <f t="shared" si="1"/>
        <v>0.37611826729893832</v>
      </c>
      <c r="K13" s="76">
        <v>9</v>
      </c>
      <c r="L13" s="74">
        <v>281461.5</v>
      </c>
      <c r="M13" s="75">
        <v>211096.125</v>
      </c>
      <c r="N13" s="76">
        <v>12</v>
      </c>
      <c r="O13" s="74">
        <v>528991.19999999995</v>
      </c>
      <c r="P13" s="74">
        <v>396743.38</v>
      </c>
      <c r="Q13" s="190">
        <f t="shared" si="6"/>
        <v>0.36772686480341849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0.36772686480341849</v>
      </c>
      <c r="AB13" s="76">
        <v>12</v>
      </c>
      <c r="AC13" s="77">
        <v>12</v>
      </c>
      <c r="AD13" s="74">
        <v>528990.69999999995</v>
      </c>
      <c r="AE13" s="74">
        <v>396743.02500000002</v>
      </c>
      <c r="AF13" s="190">
        <f t="shared" si="3"/>
        <v>0.36772651722971139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396743.35000000003</v>
      </c>
      <c r="AL13" s="74">
        <v>0</v>
      </c>
      <c r="AM13" s="74">
        <v>0</v>
      </c>
      <c r="AN13" s="190">
        <f t="shared" si="4"/>
        <v>0.36772686480341849</v>
      </c>
      <c r="AO13" s="76">
        <v>12</v>
      </c>
      <c r="AP13" s="74">
        <v>528991.19999999995</v>
      </c>
      <c r="AQ13" s="74">
        <v>396743.35</v>
      </c>
      <c r="AR13" s="190">
        <f t="shared" si="5"/>
        <v>0.36772686480341849</v>
      </c>
      <c r="AS13" s="210"/>
      <c r="AT13" s="210"/>
    </row>
    <row r="14" spans="1:46" ht="36.75" customHeight="1" x14ac:dyDescent="0.2">
      <c r="A14" s="163" t="s">
        <v>23</v>
      </c>
      <c r="B14" s="172">
        <v>26211189.268393338</v>
      </c>
      <c r="C14" s="73">
        <v>13</v>
      </c>
      <c r="D14" s="74">
        <v>30276905.75</v>
      </c>
      <c r="E14" s="89">
        <v>22707679.3125</v>
      </c>
      <c r="F14" s="190">
        <f t="shared" si="0"/>
        <v>1.1551137737389616</v>
      </c>
      <c r="G14" s="76">
        <v>11</v>
      </c>
      <c r="H14" s="74">
        <v>25712899.84</v>
      </c>
      <c r="I14" s="74">
        <v>19284674.879999999</v>
      </c>
      <c r="J14" s="190">
        <f t="shared" si="1"/>
        <v>0.98098943839247321</v>
      </c>
      <c r="K14" s="76">
        <v>2</v>
      </c>
      <c r="L14" s="74">
        <v>4564005.91</v>
      </c>
      <c r="M14" s="75">
        <v>3423004.4325000001</v>
      </c>
      <c r="N14" s="76">
        <v>11</v>
      </c>
      <c r="O14" s="74">
        <v>25076104.82</v>
      </c>
      <c r="P14" s="74">
        <v>18807078.579999998</v>
      </c>
      <c r="Q14" s="190">
        <f t="shared" si="6"/>
        <v>0.95669466056001984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</v>
      </c>
      <c r="Z14" s="74">
        <v>18807078.579999998</v>
      </c>
      <c r="AA14" s="190">
        <f t="shared" si="2"/>
        <v>0.95669466056001984</v>
      </c>
      <c r="AB14" s="76">
        <v>8</v>
      </c>
      <c r="AC14" s="77">
        <v>9</v>
      </c>
      <c r="AD14" s="74">
        <v>13807495.290000001</v>
      </c>
      <c r="AE14" s="74">
        <v>10355621.467500001</v>
      </c>
      <c r="AF14" s="190">
        <f t="shared" si="3"/>
        <v>0.52677866496693904</v>
      </c>
      <c r="AG14" s="77">
        <v>0</v>
      </c>
      <c r="AH14" s="75">
        <v>0</v>
      </c>
      <c r="AI14" s="76">
        <v>10</v>
      </c>
      <c r="AJ14" s="74">
        <v>17491342.329999998</v>
      </c>
      <c r="AK14" s="74">
        <v>13118506.710000001</v>
      </c>
      <c r="AL14" s="74">
        <v>15314354.550000001</v>
      </c>
      <c r="AM14" s="74">
        <v>11485765.890000001</v>
      </c>
      <c r="AN14" s="190">
        <f t="shared" si="4"/>
        <v>0.66732349115848266</v>
      </c>
      <c r="AO14" s="76">
        <v>8</v>
      </c>
      <c r="AP14" s="74">
        <v>13880641.57</v>
      </c>
      <c r="AQ14" s="74">
        <v>10410481.140000001</v>
      </c>
      <c r="AR14" s="190">
        <f t="shared" si="5"/>
        <v>0.52956931590806977</v>
      </c>
      <c r="AS14" s="210"/>
      <c r="AT14" s="210"/>
    </row>
    <row r="15" spans="1:46" x14ac:dyDescent="0.2">
      <c r="A15" s="163" t="s">
        <v>24</v>
      </c>
      <c r="B15" s="172">
        <v>64614028.757680006</v>
      </c>
      <c r="C15" s="73">
        <v>207</v>
      </c>
      <c r="D15" s="74">
        <v>71015925.830000013</v>
      </c>
      <c r="E15" s="89">
        <v>35507962.915000007</v>
      </c>
      <c r="F15" s="190">
        <f t="shared" si="0"/>
        <v>1.0990790575267926</v>
      </c>
      <c r="G15" s="76">
        <v>207</v>
      </c>
      <c r="H15" s="74">
        <v>71015925.830000013</v>
      </c>
      <c r="I15" s="74">
        <v>35507962.915000007</v>
      </c>
      <c r="J15" s="190">
        <f t="shared" si="1"/>
        <v>1.0990790575267926</v>
      </c>
      <c r="K15" s="76">
        <v>51</v>
      </c>
      <c r="L15" s="74">
        <v>11225762.99</v>
      </c>
      <c r="M15" s="75">
        <v>5612881.4950000001</v>
      </c>
      <c r="N15" s="76">
        <v>156</v>
      </c>
      <c r="O15" s="74">
        <v>58485169.599999994</v>
      </c>
      <c r="P15" s="74">
        <v>29242584.700000003</v>
      </c>
      <c r="Q15" s="190">
        <f t="shared" si="6"/>
        <v>0.90514661791690965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0.85091060342627223</v>
      </c>
      <c r="AB15" s="76">
        <v>46</v>
      </c>
      <c r="AC15" s="77">
        <v>46</v>
      </c>
      <c r="AD15" s="74">
        <v>44344668.969999999</v>
      </c>
      <c r="AE15" s="74">
        <v>22172334.484999999</v>
      </c>
      <c r="AF15" s="190">
        <f t="shared" si="3"/>
        <v>0.68630094458750501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0.83064617671933416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0.83064617671933416</v>
      </c>
      <c r="AS15" s="210"/>
      <c r="AT15" s="210"/>
    </row>
    <row r="16" spans="1:46" x14ac:dyDescent="0.2">
      <c r="A16" s="163" t="s">
        <v>25</v>
      </c>
      <c r="B16" s="172">
        <v>4278953.806053333</v>
      </c>
      <c r="C16" s="73">
        <v>3</v>
      </c>
      <c r="D16" s="74">
        <v>2700000</v>
      </c>
      <c r="E16" s="89">
        <v>2025000</v>
      </c>
      <c r="F16" s="190">
        <f t="shared" si="0"/>
        <v>0.63099536063707329</v>
      </c>
      <c r="G16" s="76">
        <v>3</v>
      </c>
      <c r="H16" s="74">
        <v>2700000</v>
      </c>
      <c r="I16" s="74">
        <v>2025000</v>
      </c>
      <c r="J16" s="190">
        <f t="shared" si="1"/>
        <v>0.63099536063707329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0.63099536063707329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0.63099536063707329</v>
      </c>
      <c r="AB16" s="76">
        <v>1</v>
      </c>
      <c r="AC16" s="77">
        <v>1</v>
      </c>
      <c r="AD16" s="74">
        <v>283649.59999999998</v>
      </c>
      <c r="AE16" s="74">
        <v>212737.19999999998</v>
      </c>
      <c r="AF16" s="190">
        <f t="shared" si="3"/>
        <v>6.6289474683911692E-2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6.6289474683911692E-2</v>
      </c>
      <c r="AO16" s="76">
        <v>1</v>
      </c>
      <c r="AP16" s="74">
        <v>283649.59999999998</v>
      </c>
      <c r="AQ16" s="74">
        <v>212737.2</v>
      </c>
      <c r="AR16" s="190">
        <f t="shared" si="5"/>
        <v>6.6289474683911692E-2</v>
      </c>
      <c r="AS16" s="210"/>
      <c r="AT16" s="210"/>
    </row>
    <row r="17" spans="1:46" ht="25.5" x14ac:dyDescent="0.2">
      <c r="A17" s="163" t="s">
        <v>26</v>
      </c>
      <c r="B17" s="172">
        <v>58872415.226939999</v>
      </c>
      <c r="C17" s="73">
        <v>377</v>
      </c>
      <c r="D17" s="74">
        <v>92490683.74000001</v>
      </c>
      <c r="E17" s="89">
        <v>69368012.804999992</v>
      </c>
      <c r="F17" s="190">
        <f t="shared" si="0"/>
        <v>1.5710360001958319</v>
      </c>
      <c r="G17" s="76">
        <v>217</v>
      </c>
      <c r="H17" s="74">
        <v>52262567.590000018</v>
      </c>
      <c r="I17" s="74">
        <v>39196925.69250001</v>
      </c>
      <c r="J17" s="190">
        <f t="shared" si="1"/>
        <v>0.88772589656020573</v>
      </c>
      <c r="K17" s="76">
        <v>126</v>
      </c>
      <c r="L17" s="74">
        <v>31726092.850000001</v>
      </c>
      <c r="M17" s="75">
        <v>23794569.637499996</v>
      </c>
      <c r="N17" s="76">
        <v>147</v>
      </c>
      <c r="O17" s="74">
        <v>30073983.84</v>
      </c>
      <c r="P17" s="74">
        <v>22555487.43</v>
      </c>
      <c r="Q17" s="190">
        <f t="shared" si="6"/>
        <v>0.51083319283014827</v>
      </c>
      <c r="R17" s="76">
        <v>13</v>
      </c>
      <c r="S17" s="74">
        <v>2492634.02</v>
      </c>
      <c r="T17" s="75">
        <v>1869475.48</v>
      </c>
      <c r="U17" s="76">
        <v>5</v>
      </c>
      <c r="V17" s="74">
        <v>121260.49999999977</v>
      </c>
      <c r="W17" s="75">
        <v>90945.374999999825</v>
      </c>
      <c r="X17" s="76">
        <v>134</v>
      </c>
      <c r="Y17" s="74">
        <v>27460089.32</v>
      </c>
      <c r="Z17" s="74">
        <v>20595066.575000003</v>
      </c>
      <c r="AA17" s="190">
        <f t="shared" si="2"/>
        <v>0.46643388442868355</v>
      </c>
      <c r="AB17" s="76">
        <v>103</v>
      </c>
      <c r="AC17" s="77">
        <v>107</v>
      </c>
      <c r="AD17" s="74">
        <v>19664448.210000001</v>
      </c>
      <c r="AE17" s="74">
        <v>14748336.157500001</v>
      </c>
      <c r="AF17" s="190">
        <f t="shared" si="3"/>
        <v>0.33401803092667337</v>
      </c>
      <c r="AG17" s="77">
        <v>1</v>
      </c>
      <c r="AH17" s="75">
        <v>117000</v>
      </c>
      <c r="AI17" s="76">
        <v>117</v>
      </c>
      <c r="AJ17" s="75">
        <v>21889289.390000001</v>
      </c>
      <c r="AK17" s="101">
        <v>16416966.689999999</v>
      </c>
      <c r="AL17" s="74">
        <v>19722685.120000001</v>
      </c>
      <c r="AM17" s="74">
        <v>14792013.580000002</v>
      </c>
      <c r="AN17" s="190">
        <f t="shared" si="4"/>
        <v>0.37180892452979353</v>
      </c>
      <c r="AO17" s="76">
        <v>78</v>
      </c>
      <c r="AP17" s="74">
        <v>14210635.42</v>
      </c>
      <c r="AQ17" s="74">
        <v>10657976.300000001</v>
      </c>
      <c r="AR17" s="190">
        <f t="shared" si="5"/>
        <v>0.24138020098582974</v>
      </c>
      <c r="AS17" s="210"/>
      <c r="AT17" s="210"/>
    </row>
    <row r="18" spans="1:46" x14ac:dyDescent="0.2">
      <c r="A18" s="163" t="s">
        <v>27</v>
      </c>
      <c r="B18" s="172">
        <v>37672836.849928834</v>
      </c>
      <c r="C18" s="73">
        <v>499</v>
      </c>
      <c r="D18" s="74">
        <v>63798204.24000001</v>
      </c>
      <c r="E18" s="89">
        <v>47848653.180000007</v>
      </c>
      <c r="F18" s="190">
        <f t="shared" si="0"/>
        <v>1.6934802253980119</v>
      </c>
      <c r="G18" s="76">
        <v>292</v>
      </c>
      <c r="H18" s="74">
        <v>36201830.590000004</v>
      </c>
      <c r="I18" s="74">
        <v>27151372.942500003</v>
      </c>
      <c r="J18" s="190">
        <f t="shared" si="1"/>
        <v>0.96095313273623006</v>
      </c>
      <c r="K18" s="76">
        <v>86</v>
      </c>
      <c r="L18" s="74">
        <v>10016335.27</v>
      </c>
      <c r="M18" s="75">
        <v>7512251.4525000006</v>
      </c>
      <c r="N18" s="76">
        <v>255</v>
      </c>
      <c r="O18" s="74">
        <v>25116510.23</v>
      </c>
      <c r="P18" s="74">
        <v>18837382.329999998</v>
      </c>
      <c r="Q18" s="190">
        <f t="shared" si="6"/>
        <v>0.66670079373243285</v>
      </c>
      <c r="R18" s="76">
        <v>14</v>
      </c>
      <c r="S18" s="74">
        <v>1477620</v>
      </c>
      <c r="T18" s="75">
        <v>1108214.98</v>
      </c>
      <c r="U18" s="76">
        <v>28</v>
      </c>
      <c r="V18" s="74">
        <v>452788.83</v>
      </c>
      <c r="W18" s="75">
        <v>339591.6225</v>
      </c>
      <c r="X18" s="76">
        <v>241</v>
      </c>
      <c r="Y18" s="74">
        <v>23186101.399999999</v>
      </c>
      <c r="Z18" s="74">
        <v>17389575.727499999</v>
      </c>
      <c r="AA18" s="190">
        <f t="shared" si="2"/>
        <v>0.61545939564792285</v>
      </c>
      <c r="AB18" s="76">
        <v>196</v>
      </c>
      <c r="AC18" s="77">
        <v>199</v>
      </c>
      <c r="AD18" s="74">
        <v>15896210</v>
      </c>
      <c r="AE18" s="74">
        <v>11922157.5</v>
      </c>
      <c r="AF18" s="190">
        <f t="shared" si="3"/>
        <v>0.42195415395243929</v>
      </c>
      <c r="AG18" s="77">
        <v>0</v>
      </c>
      <c r="AH18" s="75">
        <v>0</v>
      </c>
      <c r="AI18" s="76">
        <v>208</v>
      </c>
      <c r="AJ18" s="74">
        <v>17489247.899999999</v>
      </c>
      <c r="AK18" s="74">
        <v>13116935.620000001</v>
      </c>
      <c r="AL18" s="74">
        <v>15436924.960000001</v>
      </c>
      <c r="AM18" s="74">
        <v>11577693.539999999</v>
      </c>
      <c r="AN18" s="190">
        <f t="shared" si="4"/>
        <v>0.46424026864950674</v>
      </c>
      <c r="AO18" s="76">
        <v>172</v>
      </c>
      <c r="AP18" s="74">
        <v>12602173.4</v>
      </c>
      <c r="AQ18" s="74">
        <v>9451629.8800000008</v>
      </c>
      <c r="AR18" s="190">
        <f t="shared" si="5"/>
        <v>0.33451617806753531</v>
      </c>
      <c r="AS18" s="210"/>
      <c r="AT18" s="210"/>
    </row>
    <row r="19" spans="1:46" ht="25.5" x14ac:dyDescent="0.2">
      <c r="A19" s="163" t="s">
        <v>28</v>
      </c>
      <c r="B19" s="172">
        <v>355287492.84597331</v>
      </c>
      <c r="C19" s="73">
        <v>3969</v>
      </c>
      <c r="D19" s="74">
        <v>350290101</v>
      </c>
      <c r="E19" s="89">
        <v>223277213.25</v>
      </c>
      <c r="F19" s="190">
        <f t="shared" si="0"/>
        <v>0.9859342308789355</v>
      </c>
      <c r="G19" s="114">
        <v>3969</v>
      </c>
      <c r="H19" s="113">
        <v>350290101</v>
      </c>
      <c r="I19" s="113">
        <v>223277213.25</v>
      </c>
      <c r="J19" s="190">
        <f t="shared" si="1"/>
        <v>0.9859342308789355</v>
      </c>
      <c r="K19" s="76">
        <v>114</v>
      </c>
      <c r="L19" s="74">
        <v>8696800</v>
      </c>
      <c r="M19" s="75">
        <v>5089787.5</v>
      </c>
      <c r="N19" s="76">
        <v>3849</v>
      </c>
      <c r="O19" s="74">
        <v>339194650</v>
      </c>
      <c r="P19" s="74">
        <v>216647237.5</v>
      </c>
      <c r="Q19" s="190">
        <f t="shared" si="6"/>
        <v>0.95470473019732782</v>
      </c>
      <c r="R19" s="76">
        <v>2</v>
      </c>
      <c r="S19" s="74">
        <v>319350</v>
      </c>
      <c r="T19" s="75">
        <v>210262.5</v>
      </c>
      <c r="U19" s="76">
        <v>1</v>
      </c>
      <c r="V19" s="74">
        <v>25150</v>
      </c>
      <c r="W19" s="75">
        <v>18862.5</v>
      </c>
      <c r="X19" s="76">
        <v>3847</v>
      </c>
      <c r="Y19" s="74">
        <v>338850150</v>
      </c>
      <c r="Z19" s="74">
        <v>216418112.5</v>
      </c>
      <c r="AA19" s="190">
        <f t="shared" si="2"/>
        <v>0.95373509291220859</v>
      </c>
      <c r="AB19" s="76">
        <v>3852</v>
      </c>
      <c r="AC19" s="77">
        <v>3943</v>
      </c>
      <c r="AD19" s="74">
        <v>315884812.5</v>
      </c>
      <c r="AE19" s="74">
        <v>199182009.375</v>
      </c>
      <c r="AF19" s="190">
        <f t="shared" si="3"/>
        <v>0.88909634833935614</v>
      </c>
      <c r="AG19" s="77">
        <v>3</v>
      </c>
      <c r="AH19" s="75">
        <v>160500</v>
      </c>
      <c r="AI19" s="76">
        <v>3755</v>
      </c>
      <c r="AJ19" s="74">
        <v>310288500</v>
      </c>
      <c r="AK19" s="74">
        <v>194996875</v>
      </c>
      <c r="AL19" s="74">
        <v>0</v>
      </c>
      <c r="AM19" s="74">
        <v>0</v>
      </c>
      <c r="AN19" s="190">
        <f t="shared" si="4"/>
        <v>0.87334484395857526</v>
      </c>
      <c r="AO19" s="76">
        <v>3751</v>
      </c>
      <c r="AP19" s="74">
        <v>310288500</v>
      </c>
      <c r="AQ19" s="74">
        <v>194996875</v>
      </c>
      <c r="AR19" s="190">
        <f t="shared" si="5"/>
        <v>0.87334484395857526</v>
      </c>
      <c r="AS19" s="210"/>
      <c r="AT19" s="210"/>
    </row>
    <row r="20" spans="1:46" outlineLevel="1" x14ac:dyDescent="0.2">
      <c r="A20" s="164" t="s">
        <v>224</v>
      </c>
      <c r="B20" s="173">
        <v>152260942.21563998</v>
      </c>
      <c r="C20" s="215">
        <v>2745</v>
      </c>
      <c r="D20" s="216">
        <v>157761450</v>
      </c>
      <c r="E20" s="217">
        <v>78880725</v>
      </c>
      <c r="F20" s="218">
        <f t="shared" si="0"/>
        <v>1.0361255336025039</v>
      </c>
      <c r="G20" s="219">
        <v>2745</v>
      </c>
      <c r="H20" s="220">
        <v>157761450</v>
      </c>
      <c r="I20" s="220">
        <v>78880725</v>
      </c>
      <c r="J20" s="218">
        <f t="shared" si="1"/>
        <v>1.0361255336025039</v>
      </c>
      <c r="K20" s="221">
        <v>99</v>
      </c>
      <c r="L20" s="216">
        <v>5731250</v>
      </c>
      <c r="M20" s="222">
        <v>2865625</v>
      </c>
      <c r="N20" s="221">
        <v>2646</v>
      </c>
      <c r="O20" s="216">
        <v>150995000</v>
      </c>
      <c r="P20" s="216">
        <v>75497500</v>
      </c>
      <c r="Q20" s="218">
        <f t="shared" si="6"/>
        <v>0.99168570614880946</v>
      </c>
      <c r="R20" s="221">
        <v>1</v>
      </c>
      <c r="S20" s="216">
        <v>117000</v>
      </c>
      <c r="T20" s="222">
        <v>58500</v>
      </c>
      <c r="U20" s="221">
        <v>0</v>
      </c>
      <c r="V20" s="216">
        <v>0</v>
      </c>
      <c r="W20" s="222">
        <v>0</v>
      </c>
      <c r="X20" s="221">
        <v>2645</v>
      </c>
      <c r="Y20" s="216">
        <v>150878000</v>
      </c>
      <c r="Z20" s="216">
        <v>75439000</v>
      </c>
      <c r="AA20" s="218">
        <f t="shared" si="2"/>
        <v>0.99091728846862526</v>
      </c>
      <c r="AB20" s="76">
        <v>2646</v>
      </c>
      <c r="AC20" s="77">
        <v>2648</v>
      </c>
      <c r="AD20" s="74">
        <v>150926400</v>
      </c>
      <c r="AE20" s="74">
        <v>75463200</v>
      </c>
      <c r="AF20" s="218">
        <f t="shared" si="3"/>
        <v>0.99123516381666721</v>
      </c>
      <c r="AG20" s="77">
        <v>3</v>
      </c>
      <c r="AH20" s="75">
        <v>160500</v>
      </c>
      <c r="AI20" s="76">
        <v>2645</v>
      </c>
      <c r="AJ20" s="74">
        <v>150878000</v>
      </c>
      <c r="AK20" s="74">
        <v>75439000</v>
      </c>
      <c r="AL20" s="74">
        <v>0</v>
      </c>
      <c r="AM20" s="74">
        <v>0</v>
      </c>
      <c r="AN20" s="218">
        <f t="shared" si="4"/>
        <v>0.99091728846862526</v>
      </c>
      <c r="AO20" s="76">
        <v>2645</v>
      </c>
      <c r="AP20" s="74">
        <v>150878000</v>
      </c>
      <c r="AQ20" s="74">
        <v>75439000</v>
      </c>
      <c r="AR20" s="218">
        <f t="shared" si="5"/>
        <v>0.99091728846862526</v>
      </c>
      <c r="AS20" s="210"/>
      <c r="AT20" s="210"/>
    </row>
    <row r="21" spans="1:46" ht="25.5" outlineLevel="1" x14ac:dyDescent="0.2">
      <c r="A21" s="164" t="s">
        <v>226</v>
      </c>
      <c r="B21" s="173">
        <v>203026550.63033333</v>
      </c>
      <c r="C21" s="215">
        <v>1224</v>
      </c>
      <c r="D21" s="216">
        <v>192528651</v>
      </c>
      <c r="E21" s="217">
        <v>144396488.25</v>
      </c>
      <c r="F21" s="218">
        <f t="shared" si="0"/>
        <v>0.9482929715461319</v>
      </c>
      <c r="G21" s="219">
        <v>1224</v>
      </c>
      <c r="H21" s="220">
        <v>192528651</v>
      </c>
      <c r="I21" s="220">
        <v>144396488.25</v>
      </c>
      <c r="J21" s="218">
        <f t="shared" si="1"/>
        <v>0.9482929715461319</v>
      </c>
      <c r="K21" s="221">
        <v>15</v>
      </c>
      <c r="L21" s="216">
        <v>2965550</v>
      </c>
      <c r="M21" s="222">
        <v>2224162.5</v>
      </c>
      <c r="N21" s="221">
        <v>1203</v>
      </c>
      <c r="O21" s="216">
        <v>188199650</v>
      </c>
      <c r="P21" s="216">
        <v>141149737.5</v>
      </c>
      <c r="Q21" s="218">
        <f t="shared" si="6"/>
        <v>0.92697063224341603</v>
      </c>
      <c r="R21" s="221">
        <v>1</v>
      </c>
      <c r="S21" s="216">
        <v>202350</v>
      </c>
      <c r="T21" s="222">
        <v>151762.5</v>
      </c>
      <c r="U21" s="221">
        <v>1</v>
      </c>
      <c r="V21" s="216">
        <v>25150</v>
      </c>
      <c r="W21" s="222">
        <v>18862.5</v>
      </c>
      <c r="X21" s="221">
        <v>1202</v>
      </c>
      <c r="Y21" s="216">
        <v>187972150</v>
      </c>
      <c r="Z21" s="216">
        <v>140979112.5</v>
      </c>
      <c r="AA21" s="218">
        <f t="shared" si="2"/>
        <v>0.92585008914551237</v>
      </c>
      <c r="AB21" s="76">
        <v>1206</v>
      </c>
      <c r="AC21" s="77">
        <v>1295</v>
      </c>
      <c r="AD21" s="74">
        <v>164958412.5</v>
      </c>
      <c r="AE21" s="74">
        <v>123718809.375</v>
      </c>
      <c r="AF21" s="218">
        <f t="shared" si="3"/>
        <v>0.81249674974950914</v>
      </c>
      <c r="AG21" s="77">
        <v>0</v>
      </c>
      <c r="AH21" s="75">
        <v>0</v>
      </c>
      <c r="AI21" s="76">
        <v>1110</v>
      </c>
      <c r="AJ21" s="74">
        <v>159410500</v>
      </c>
      <c r="AK21" s="74">
        <v>119557875</v>
      </c>
      <c r="AL21" s="74">
        <v>0</v>
      </c>
      <c r="AM21" s="74">
        <v>0</v>
      </c>
      <c r="AN21" s="218">
        <f t="shared" si="4"/>
        <v>0.78517070553127521</v>
      </c>
      <c r="AO21" s="76">
        <v>1106</v>
      </c>
      <c r="AP21" s="74">
        <v>159410500</v>
      </c>
      <c r="AQ21" s="74">
        <v>119557875</v>
      </c>
      <c r="AR21" s="218">
        <f t="shared" si="5"/>
        <v>0.78517070553127521</v>
      </c>
      <c r="AS21" s="210"/>
      <c r="AT21" s="210"/>
    </row>
    <row r="22" spans="1:46" ht="25.5" x14ac:dyDescent="0.2">
      <c r="A22" s="163" t="s">
        <v>29</v>
      </c>
      <c r="B22" s="172">
        <v>103643932.33171999</v>
      </c>
      <c r="C22" s="73">
        <v>501</v>
      </c>
      <c r="D22" s="74">
        <v>129050790.12</v>
      </c>
      <c r="E22" s="89">
        <v>96788092.590000004</v>
      </c>
      <c r="F22" s="190">
        <f t="shared" si="0"/>
        <v>1.2451359883467514</v>
      </c>
      <c r="G22" s="76">
        <v>401</v>
      </c>
      <c r="H22" s="74">
        <v>104638383.01000001</v>
      </c>
      <c r="I22" s="74">
        <v>78478787.257500008</v>
      </c>
      <c r="J22" s="190">
        <f t="shared" si="1"/>
        <v>1.009594875994257</v>
      </c>
      <c r="K22" s="76">
        <v>90</v>
      </c>
      <c r="L22" s="74">
        <v>21921807.629999999</v>
      </c>
      <c r="M22" s="75">
        <v>16441355.7225</v>
      </c>
      <c r="N22" s="76">
        <v>378</v>
      </c>
      <c r="O22" s="74">
        <v>83894983.450000003</v>
      </c>
      <c r="P22" s="74">
        <v>62921237.209999993</v>
      </c>
      <c r="Q22" s="190">
        <f t="shared" si="6"/>
        <v>0.80945388275589514</v>
      </c>
      <c r="R22" s="76">
        <v>10</v>
      </c>
      <c r="S22" s="74">
        <v>1915683</v>
      </c>
      <c r="T22" s="75">
        <v>1436762.25</v>
      </c>
      <c r="U22" s="76">
        <v>27</v>
      </c>
      <c r="V22" s="74">
        <v>842062.12</v>
      </c>
      <c r="W22" s="75">
        <v>631546.59</v>
      </c>
      <c r="X22" s="76">
        <v>368</v>
      </c>
      <c r="Y22" s="74">
        <v>81137238.329999998</v>
      </c>
      <c r="Z22" s="74">
        <v>60852928.370000005</v>
      </c>
      <c r="AA22" s="190">
        <f t="shared" si="2"/>
        <v>0.78284600462971943</v>
      </c>
      <c r="AB22" s="76">
        <v>246</v>
      </c>
      <c r="AC22" s="77">
        <v>254</v>
      </c>
      <c r="AD22" s="74">
        <v>49717845.589999996</v>
      </c>
      <c r="AE22" s="74">
        <v>37288384.192499995</v>
      </c>
      <c r="AF22" s="190">
        <f t="shared" si="3"/>
        <v>0.47969856480236961</v>
      </c>
      <c r="AG22" s="77">
        <v>3</v>
      </c>
      <c r="AH22" s="75">
        <v>743286.03</v>
      </c>
      <c r="AI22" s="76">
        <v>304</v>
      </c>
      <c r="AJ22" s="74">
        <v>61263954.25</v>
      </c>
      <c r="AK22" s="74">
        <v>45947965.359999999</v>
      </c>
      <c r="AL22" s="74">
        <v>59038512.310000002</v>
      </c>
      <c r="AM22" s="74">
        <v>44278884</v>
      </c>
      <c r="AN22" s="190">
        <f t="shared" si="4"/>
        <v>0.59110024939926276</v>
      </c>
      <c r="AO22" s="76">
        <v>173</v>
      </c>
      <c r="AP22" s="74">
        <v>33632517.770000003</v>
      </c>
      <c r="AQ22" s="74">
        <v>25224388.109999999</v>
      </c>
      <c r="AR22" s="190">
        <f t="shared" si="5"/>
        <v>0.32450059558100003</v>
      </c>
      <c r="AS22" s="210"/>
      <c r="AT22" s="210"/>
    </row>
    <row r="23" spans="1:46" ht="25.5" collapsed="1" x14ac:dyDescent="0.2">
      <c r="A23" s="163" t="s">
        <v>30</v>
      </c>
      <c r="B23" s="172">
        <v>143114401.41595998</v>
      </c>
      <c r="C23" s="73">
        <v>34</v>
      </c>
      <c r="D23" s="74">
        <v>456501382.29000002</v>
      </c>
      <c r="E23" s="89">
        <v>342376036.71750003</v>
      </c>
      <c r="F23" s="190">
        <f t="shared" si="0"/>
        <v>3.1897655146751109</v>
      </c>
      <c r="G23" s="76">
        <v>10</v>
      </c>
      <c r="H23" s="74">
        <v>106362434.73999998</v>
      </c>
      <c r="I23" s="74">
        <v>79771826.054999977</v>
      </c>
      <c r="J23" s="190">
        <f t="shared" si="1"/>
        <v>0.74319868362415231</v>
      </c>
      <c r="K23" s="76">
        <v>23</v>
      </c>
      <c r="L23" s="74">
        <v>156363221.55000001</v>
      </c>
      <c r="M23" s="75">
        <v>117272416.16249999</v>
      </c>
      <c r="N23" s="76">
        <v>10</v>
      </c>
      <c r="O23" s="74">
        <v>276994968.18000001</v>
      </c>
      <c r="P23" s="74">
        <v>207746226.09999999</v>
      </c>
      <c r="Q23" s="190">
        <f t="shared" si="6"/>
        <v>1.9354793468682305</v>
      </c>
      <c r="R23" s="76">
        <v>1</v>
      </c>
      <c r="S23" s="74">
        <v>188897941</v>
      </c>
      <c r="T23" s="75">
        <v>141673455.75</v>
      </c>
      <c r="U23" s="76">
        <v>0</v>
      </c>
      <c r="V23" s="74">
        <v>0</v>
      </c>
      <c r="W23" s="75">
        <v>0</v>
      </c>
      <c r="X23" s="76">
        <v>9</v>
      </c>
      <c r="Y23" s="74">
        <v>88097027.179999992</v>
      </c>
      <c r="Z23" s="74">
        <v>66072770.350000009</v>
      </c>
      <c r="AA23" s="190">
        <f t="shared" si="2"/>
        <v>0.61557066450599351</v>
      </c>
      <c r="AB23" s="76">
        <v>4</v>
      </c>
      <c r="AC23" s="116">
        <v>4</v>
      </c>
      <c r="AD23" s="113">
        <v>274119.87</v>
      </c>
      <c r="AE23" s="113">
        <v>205589.9025</v>
      </c>
      <c r="AF23" s="190">
        <f t="shared" si="3"/>
        <v>1.9153898369967286E-3</v>
      </c>
      <c r="AG23" s="77">
        <v>1</v>
      </c>
      <c r="AH23" s="75">
        <v>74853.2</v>
      </c>
      <c r="AI23" s="76">
        <v>6</v>
      </c>
      <c r="AJ23" s="74">
        <v>7715127.1900000004</v>
      </c>
      <c r="AK23" s="74">
        <v>5786345.3799999999</v>
      </c>
      <c r="AL23" s="74">
        <v>7549352.3799999999</v>
      </c>
      <c r="AM23" s="74">
        <v>5662014.2800000003</v>
      </c>
      <c r="AN23" s="190">
        <f t="shared" si="4"/>
        <v>5.3908810809165826E-2</v>
      </c>
      <c r="AO23" s="76">
        <v>2</v>
      </c>
      <c r="AP23" s="74">
        <v>177774.81</v>
      </c>
      <c r="AQ23" s="74">
        <v>133331.1</v>
      </c>
      <c r="AR23" s="190">
        <f t="shared" si="5"/>
        <v>1.2421867278283199E-3</v>
      </c>
      <c r="AS23" s="210"/>
      <c r="AT23" s="210"/>
    </row>
    <row r="24" spans="1:46" x14ac:dyDescent="0.2">
      <c r="A24" s="163" t="s">
        <v>31</v>
      </c>
      <c r="B24" s="172">
        <v>41434940.969689667</v>
      </c>
      <c r="C24" s="73">
        <v>21</v>
      </c>
      <c r="D24" s="74">
        <v>98157722.769999996</v>
      </c>
      <c r="E24" s="89">
        <v>73618292.077499986</v>
      </c>
      <c r="F24" s="190">
        <f t="shared" si="0"/>
        <v>2.368960120923159</v>
      </c>
      <c r="G24" s="76">
        <v>6</v>
      </c>
      <c r="H24" s="74">
        <v>35863817.25</v>
      </c>
      <c r="I24" s="74">
        <v>26897862.9375</v>
      </c>
      <c r="J24" s="190">
        <f t="shared" si="1"/>
        <v>0.86554527195380737</v>
      </c>
      <c r="K24" s="76">
        <v>4</v>
      </c>
      <c r="L24" s="74">
        <v>9906380.9900000002</v>
      </c>
      <c r="M24" s="75">
        <v>7429785.7424999997</v>
      </c>
      <c r="N24" s="76">
        <v>7</v>
      </c>
      <c r="O24" s="74">
        <v>38090811.899999999</v>
      </c>
      <c r="P24" s="74">
        <v>28568108.91</v>
      </c>
      <c r="Q24" s="190">
        <f t="shared" si="6"/>
        <v>0.91929205179425855</v>
      </c>
      <c r="R24" s="76">
        <v>1</v>
      </c>
      <c r="S24" s="74">
        <v>3646826.6</v>
      </c>
      <c r="T24" s="75">
        <v>2735119.95</v>
      </c>
      <c r="U24" s="76">
        <v>1</v>
      </c>
      <c r="V24" s="74">
        <v>12.24</v>
      </c>
      <c r="W24" s="75">
        <v>9.18</v>
      </c>
      <c r="X24" s="76">
        <v>6</v>
      </c>
      <c r="Y24" s="74">
        <v>34443973.060000002</v>
      </c>
      <c r="Z24" s="74">
        <v>25832979.780000001</v>
      </c>
      <c r="AA24" s="190">
        <f t="shared" si="2"/>
        <v>0.8312784392572522</v>
      </c>
      <c r="AB24" s="76">
        <v>1</v>
      </c>
      <c r="AC24" s="77">
        <v>2</v>
      </c>
      <c r="AD24" s="74">
        <v>2403115.2799999998</v>
      </c>
      <c r="AE24" s="74">
        <v>1802336.46</v>
      </c>
      <c r="AF24" s="190">
        <f t="shared" si="3"/>
        <v>5.7997313951959478E-2</v>
      </c>
      <c r="AG24" s="77">
        <v>0</v>
      </c>
      <c r="AH24" s="75">
        <v>0</v>
      </c>
      <c r="AI24" s="76">
        <v>7</v>
      </c>
      <c r="AJ24" s="74">
        <v>13683861.220000001</v>
      </c>
      <c r="AK24" s="74">
        <v>10262895.91</v>
      </c>
      <c r="AL24" s="74">
        <v>13683853.300000001</v>
      </c>
      <c r="AM24" s="74">
        <v>10262889.970000001</v>
      </c>
      <c r="AN24" s="190">
        <f t="shared" si="4"/>
        <v>0.330249323391337</v>
      </c>
      <c r="AO24" s="76">
        <v>1</v>
      </c>
      <c r="AP24" s="74">
        <v>1094304.76</v>
      </c>
      <c r="AQ24" s="74">
        <v>820728.57</v>
      </c>
      <c r="AR24" s="190">
        <f t="shared" si="5"/>
        <v>2.6410192325373449E-2</v>
      </c>
      <c r="AS24" s="210"/>
      <c r="AT24" s="210"/>
    </row>
    <row r="25" spans="1:46" x14ac:dyDescent="0.2">
      <c r="A25" s="163" t="s">
        <v>32</v>
      </c>
      <c r="B25" s="172">
        <v>8566220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0"/>
      <c r="AT25" s="210"/>
    </row>
    <row r="26" spans="1:46" x14ac:dyDescent="0.2">
      <c r="A26" s="163" t="s">
        <v>33</v>
      </c>
      <c r="B26" s="172">
        <v>10707775</v>
      </c>
      <c r="C26" s="73">
        <v>95</v>
      </c>
      <c r="D26" s="74">
        <v>18435485.5</v>
      </c>
      <c r="E26" s="89">
        <v>13826614.125</v>
      </c>
      <c r="F26" s="190">
        <f t="shared" si="0"/>
        <v>1.7216915278851115</v>
      </c>
      <c r="G26" s="76">
        <v>54</v>
      </c>
      <c r="H26" s="74">
        <v>10125048.969999997</v>
      </c>
      <c r="I26" s="74">
        <v>7593786.7274999972</v>
      </c>
      <c r="J26" s="190">
        <f t="shared" si="1"/>
        <v>0.94557916747410142</v>
      </c>
      <c r="K26" s="76">
        <v>1</v>
      </c>
      <c r="L26" s="74">
        <v>153600</v>
      </c>
      <c r="M26" s="75">
        <v>115200</v>
      </c>
      <c r="N26" s="76">
        <v>4</v>
      </c>
      <c r="O26" s="74">
        <v>1184400</v>
      </c>
      <c r="P26" s="74">
        <v>888300</v>
      </c>
      <c r="Q26" s="190">
        <f t="shared" si="6"/>
        <v>0.11061121474816196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4</v>
      </c>
      <c r="Y26" s="74">
        <v>1184400</v>
      </c>
      <c r="Z26" s="74">
        <v>888300</v>
      </c>
      <c r="AA26" s="190">
        <f t="shared" si="2"/>
        <v>0.11061121474816196</v>
      </c>
      <c r="AB26" s="76">
        <v>0</v>
      </c>
      <c r="AC26" s="77">
        <v>0</v>
      </c>
      <c r="AD26" s="74">
        <v>0</v>
      </c>
      <c r="AE26" s="74">
        <v>0</v>
      </c>
      <c r="AF26" s="190">
        <f t="shared" si="3"/>
        <v>0</v>
      </c>
      <c r="AG26" s="77">
        <v>0</v>
      </c>
      <c r="AH26" s="75">
        <v>0</v>
      </c>
      <c r="AI26" s="76">
        <v>2</v>
      </c>
      <c r="AJ26" s="74">
        <v>175000</v>
      </c>
      <c r="AK26" s="74">
        <v>131250</v>
      </c>
      <c r="AL26" s="74">
        <v>175000</v>
      </c>
      <c r="AM26" s="74">
        <v>131250</v>
      </c>
      <c r="AN26" s="190">
        <f t="shared" si="4"/>
        <v>1.6343264590449463E-2</v>
      </c>
      <c r="AO26" s="76">
        <v>0</v>
      </c>
      <c r="AP26" s="74">
        <v>0</v>
      </c>
      <c r="AQ26" s="74">
        <v>0</v>
      </c>
      <c r="AR26" s="190">
        <f t="shared" si="5"/>
        <v>0</v>
      </c>
      <c r="AS26" s="210"/>
      <c r="AT26" s="210"/>
    </row>
    <row r="27" spans="1:46" ht="13.5" thickBot="1" x14ac:dyDescent="0.25">
      <c r="A27" s="165" t="s">
        <v>34</v>
      </c>
      <c r="B27" s="174">
        <v>5924668.3482170403</v>
      </c>
      <c r="C27" s="99">
        <v>15</v>
      </c>
      <c r="D27" s="95">
        <v>6999331.2599999998</v>
      </c>
      <c r="E27" s="96">
        <v>5249498.4450000003</v>
      </c>
      <c r="F27" s="190">
        <f t="shared" si="0"/>
        <v>1.1813878598126706</v>
      </c>
      <c r="G27" s="97">
        <v>10</v>
      </c>
      <c r="H27" s="95">
        <v>4288122.76</v>
      </c>
      <c r="I27" s="95">
        <v>3216092.07</v>
      </c>
      <c r="J27" s="190">
        <f t="shared" si="1"/>
        <v>0.72377431241201207</v>
      </c>
      <c r="K27" s="97">
        <v>3</v>
      </c>
      <c r="L27" s="95">
        <v>1663861</v>
      </c>
      <c r="M27" s="100">
        <v>1247895.75</v>
      </c>
      <c r="N27" s="97">
        <v>8</v>
      </c>
      <c r="O27" s="95">
        <v>2797210.19</v>
      </c>
      <c r="P27" s="95">
        <v>2097907.63</v>
      </c>
      <c r="Q27" s="190">
        <f t="shared" si="6"/>
        <v>0.47212941309057199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8</v>
      </c>
      <c r="Y27" s="95">
        <v>2797210.19</v>
      </c>
      <c r="Z27" s="95">
        <v>2097907.63</v>
      </c>
      <c r="AA27" s="190">
        <f t="shared" si="2"/>
        <v>0.47212941309057199</v>
      </c>
      <c r="AB27" s="97">
        <v>3</v>
      </c>
      <c r="AC27" s="98">
        <v>3</v>
      </c>
      <c r="AD27" s="95">
        <v>1150166.78</v>
      </c>
      <c r="AE27" s="95">
        <v>862625.08499999996</v>
      </c>
      <c r="AF27" s="190">
        <f t="shared" si="3"/>
        <v>0.19413184205426948</v>
      </c>
      <c r="AG27" s="98">
        <v>0</v>
      </c>
      <c r="AH27" s="100">
        <v>0</v>
      </c>
      <c r="AI27" s="97">
        <v>3</v>
      </c>
      <c r="AJ27" s="95">
        <v>1148082.95</v>
      </c>
      <c r="AK27" s="95">
        <v>861062.21</v>
      </c>
      <c r="AL27" s="95">
        <v>1108082.95</v>
      </c>
      <c r="AM27" s="95">
        <v>831062.21</v>
      </c>
      <c r="AN27" s="190">
        <f t="shared" si="4"/>
        <v>0.19378012110087176</v>
      </c>
      <c r="AO27" s="97">
        <v>2</v>
      </c>
      <c r="AP27" s="95">
        <v>1052082.95</v>
      </c>
      <c r="AQ27" s="95">
        <v>789062.21</v>
      </c>
      <c r="AR27" s="190">
        <f t="shared" si="5"/>
        <v>0.17757668246807637</v>
      </c>
      <c r="AS27" s="210"/>
      <c r="AT27" s="210"/>
    </row>
    <row r="28" spans="1:46" s="80" customFormat="1" ht="59.25" customHeight="1" thickBot="1" x14ac:dyDescent="0.25">
      <c r="A28" s="161" t="s">
        <v>181</v>
      </c>
      <c r="B28" s="132">
        <f>SUM(B29+B30+B31+B35+B36+B37+B38+B39)</f>
        <v>886097859.43435133</v>
      </c>
      <c r="C28" s="142">
        <v>2805</v>
      </c>
      <c r="D28" s="143">
        <v>1305502612.79</v>
      </c>
      <c r="E28" s="143">
        <v>979126959.59250009</v>
      </c>
      <c r="F28" s="191">
        <f t="shared" si="0"/>
        <v>1.4733165179107639</v>
      </c>
      <c r="G28" s="142">
        <v>2244</v>
      </c>
      <c r="H28" s="143">
        <v>764822108.07000005</v>
      </c>
      <c r="I28" s="143">
        <v>573616581.05249989</v>
      </c>
      <c r="J28" s="191">
        <f t="shared" si="1"/>
        <v>0.86313503630200761</v>
      </c>
      <c r="K28" s="142">
        <v>508</v>
      </c>
      <c r="L28" s="143">
        <v>438942738.06</v>
      </c>
      <c r="M28" s="143">
        <v>329207053.54499996</v>
      </c>
      <c r="N28" s="142">
        <v>2115</v>
      </c>
      <c r="O28" s="143">
        <v>640976024.28999996</v>
      </c>
      <c r="P28" s="143">
        <v>480732012.80250001</v>
      </c>
      <c r="Q28" s="191">
        <f t="shared" ref="Q28" si="7">O28/B28</f>
        <v>0.72336934060440328</v>
      </c>
      <c r="R28" s="142">
        <v>25</v>
      </c>
      <c r="S28" s="143">
        <v>9166144.5700000003</v>
      </c>
      <c r="T28" s="143">
        <v>6874608.3574999999</v>
      </c>
      <c r="U28" s="142">
        <v>63</v>
      </c>
      <c r="V28" s="143">
        <v>1435874.68</v>
      </c>
      <c r="W28" s="143">
        <v>1076906.0099999998</v>
      </c>
      <c r="X28" s="142">
        <v>2090</v>
      </c>
      <c r="Y28" s="143">
        <v>630374005.03999996</v>
      </c>
      <c r="Z28" s="143">
        <v>472780498.435</v>
      </c>
      <c r="AA28" s="191">
        <f t="shared" si="2"/>
        <v>0.71140450044919978</v>
      </c>
      <c r="AB28" s="142">
        <v>378</v>
      </c>
      <c r="AC28" s="142">
        <v>446</v>
      </c>
      <c r="AD28" s="143">
        <v>156670049.25</v>
      </c>
      <c r="AE28" s="143">
        <v>117502536.93749999</v>
      </c>
      <c r="AF28" s="191">
        <f t="shared" si="3"/>
        <v>0.1768089693276223</v>
      </c>
      <c r="AG28" s="142">
        <v>14</v>
      </c>
      <c r="AH28" s="143">
        <v>4769911.7699999996</v>
      </c>
      <c r="AI28" s="142">
        <v>1925</v>
      </c>
      <c r="AJ28" s="143">
        <v>451149654.82999998</v>
      </c>
      <c r="AK28" s="143">
        <v>338362233.81</v>
      </c>
      <c r="AL28" s="143">
        <v>141638378.91000003</v>
      </c>
      <c r="AM28" s="143">
        <v>106228783.66</v>
      </c>
      <c r="AN28" s="191">
        <f t="shared" si="4"/>
        <v>0.50914202085760085</v>
      </c>
      <c r="AO28" s="142">
        <v>1767</v>
      </c>
      <c r="AP28" s="143">
        <v>349454417.18000001</v>
      </c>
      <c r="AQ28" s="143">
        <v>262090855.36000001</v>
      </c>
      <c r="AR28" s="191">
        <f t="shared" si="5"/>
        <v>0.39437451908875781</v>
      </c>
      <c r="AS28" s="210"/>
      <c r="AT28" s="210"/>
    </row>
    <row r="29" spans="1:46" s="79" customFormat="1" x14ac:dyDescent="0.2">
      <c r="A29" s="166" t="s">
        <v>36</v>
      </c>
      <c r="B29" s="171">
        <v>67184460.829326674</v>
      </c>
      <c r="C29" s="205">
        <v>22</v>
      </c>
      <c r="D29" s="151">
        <v>142472057.74000001</v>
      </c>
      <c r="E29" s="151">
        <v>106854043.30499999</v>
      </c>
      <c r="F29" s="190">
        <f t="shared" si="0"/>
        <v>2.1206102717997783</v>
      </c>
      <c r="G29" s="146">
        <v>7</v>
      </c>
      <c r="H29" s="145">
        <v>39718206.640000001</v>
      </c>
      <c r="I29" s="145">
        <v>29788654.98</v>
      </c>
      <c r="J29" s="190">
        <f t="shared" si="1"/>
        <v>0.59118144507997028</v>
      </c>
      <c r="K29" s="146">
        <v>9</v>
      </c>
      <c r="L29" s="145">
        <v>67299785.640000001</v>
      </c>
      <c r="M29" s="147">
        <v>50474839.229999997</v>
      </c>
      <c r="N29" s="146">
        <v>7</v>
      </c>
      <c r="O29" s="145">
        <v>38038198.859999999</v>
      </c>
      <c r="P29" s="145">
        <v>28528649.109999999</v>
      </c>
      <c r="Q29" s="190">
        <f t="shared" ref="Q29:Q60" si="8">O29/$B29</f>
        <v>0.56617554700083195</v>
      </c>
      <c r="R29" s="146">
        <v>0</v>
      </c>
      <c r="S29" s="145">
        <v>0</v>
      </c>
      <c r="T29" s="147">
        <v>0</v>
      </c>
      <c r="U29" s="146">
        <v>2</v>
      </c>
      <c r="V29" s="145">
        <v>2505.9499999999998</v>
      </c>
      <c r="W29" s="147">
        <v>1879.4624999999999</v>
      </c>
      <c r="X29" s="146">
        <v>7</v>
      </c>
      <c r="Y29" s="145">
        <v>38035692.910000004</v>
      </c>
      <c r="Z29" s="145">
        <v>28526769.647500001</v>
      </c>
      <c r="AA29" s="190">
        <f t="shared" si="2"/>
        <v>0.56613824745315289</v>
      </c>
      <c r="AB29" s="146">
        <v>2</v>
      </c>
      <c r="AC29" s="148">
        <v>4</v>
      </c>
      <c r="AD29" s="145">
        <v>8100880.4400000004</v>
      </c>
      <c r="AE29" s="145">
        <v>6075660.3300000001</v>
      </c>
      <c r="AF29" s="190">
        <f t="shared" si="3"/>
        <v>0.12057669794477069</v>
      </c>
      <c r="AG29" s="148">
        <v>0</v>
      </c>
      <c r="AH29" s="147">
        <v>0</v>
      </c>
      <c r="AI29" s="146">
        <v>7</v>
      </c>
      <c r="AJ29" s="145">
        <v>17043486.329999998</v>
      </c>
      <c r="AK29" s="145">
        <v>12782614.68</v>
      </c>
      <c r="AL29" s="145">
        <v>16818726.129999999</v>
      </c>
      <c r="AM29" s="145">
        <v>12614044.539999999</v>
      </c>
      <c r="AN29" s="190">
        <f t="shared" si="4"/>
        <v>0.25368196930681253</v>
      </c>
      <c r="AO29" s="146">
        <v>1</v>
      </c>
      <c r="AP29" s="145">
        <v>2040507.03</v>
      </c>
      <c r="AQ29" s="145">
        <v>1530380.25</v>
      </c>
      <c r="AR29" s="190">
        <f t="shared" si="5"/>
        <v>3.0371711029781739E-2</v>
      </c>
      <c r="AS29" s="210"/>
      <c r="AT29" s="210"/>
    </row>
    <row r="30" spans="1:46" s="72" customFormat="1" x14ac:dyDescent="0.25">
      <c r="A30" s="163" t="s">
        <v>37</v>
      </c>
      <c r="B30" s="172">
        <v>11384382.518766666</v>
      </c>
      <c r="C30" s="73">
        <v>34</v>
      </c>
      <c r="D30" s="95">
        <v>17356707.68</v>
      </c>
      <c r="E30" s="95">
        <v>13017530.76</v>
      </c>
      <c r="F30" s="190">
        <f t="shared" si="0"/>
        <v>1.524606859562933</v>
      </c>
      <c r="G30" s="76">
        <v>12</v>
      </c>
      <c r="H30" s="95">
        <v>8876041.6500000004</v>
      </c>
      <c r="I30" s="95">
        <v>6657031.2375000007</v>
      </c>
      <c r="J30" s="190">
        <f t="shared" si="1"/>
        <v>0.77966825476640711</v>
      </c>
      <c r="K30" s="76">
        <v>22</v>
      </c>
      <c r="L30" s="95">
        <v>8480666.0299999993</v>
      </c>
      <c r="M30" s="75">
        <v>6360499.522499999</v>
      </c>
      <c r="N30" s="76">
        <v>12</v>
      </c>
      <c r="O30" s="95">
        <v>8485207.120000001</v>
      </c>
      <c r="P30" s="95">
        <v>6363905.3300000001</v>
      </c>
      <c r="Q30" s="190">
        <f t="shared" si="8"/>
        <v>0.74533749248257442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8485207.120000001</v>
      </c>
      <c r="Z30" s="95">
        <v>6363905.3300000001</v>
      </c>
      <c r="AA30" s="190">
        <f t="shared" si="2"/>
        <v>0.74533749248257442</v>
      </c>
      <c r="AB30" s="76">
        <v>5</v>
      </c>
      <c r="AC30" s="98">
        <v>5</v>
      </c>
      <c r="AD30" s="95">
        <v>1087646.31</v>
      </c>
      <c r="AE30" s="95">
        <v>815734.73250000004</v>
      </c>
      <c r="AF30" s="190">
        <f t="shared" si="3"/>
        <v>9.5538454387584196E-2</v>
      </c>
      <c r="AG30" s="98">
        <v>0</v>
      </c>
      <c r="AH30" s="75">
        <v>0</v>
      </c>
      <c r="AI30" s="76">
        <v>10</v>
      </c>
      <c r="AJ30" s="95">
        <v>2258519.61</v>
      </c>
      <c r="AK30" s="95">
        <v>1693889.67</v>
      </c>
      <c r="AL30" s="95">
        <v>1842485.3</v>
      </c>
      <c r="AM30" s="95">
        <v>1381863.95</v>
      </c>
      <c r="AN30" s="190">
        <f t="shared" si="4"/>
        <v>0.19838753716127575</v>
      </c>
      <c r="AO30" s="76">
        <v>4</v>
      </c>
      <c r="AP30" s="95">
        <v>481284.31</v>
      </c>
      <c r="AQ30" s="95">
        <v>360963.22</v>
      </c>
      <c r="AR30" s="190">
        <f t="shared" si="5"/>
        <v>4.227583790395513E-2</v>
      </c>
      <c r="AS30" s="210"/>
      <c r="AT30" s="210"/>
    </row>
    <row r="31" spans="1:46" s="72" customFormat="1" ht="39" customHeight="1" x14ac:dyDescent="0.25">
      <c r="A31" s="163" t="s">
        <v>38</v>
      </c>
      <c r="B31" s="172">
        <v>508858020.28735793</v>
      </c>
      <c r="C31" s="76">
        <v>1004</v>
      </c>
      <c r="D31" s="101">
        <v>847358253.60000002</v>
      </c>
      <c r="E31" s="101">
        <v>635518690.20000005</v>
      </c>
      <c r="F31" s="190">
        <f t="shared" si="0"/>
        <v>1.6652154821525407</v>
      </c>
      <c r="G31" s="76">
        <v>591</v>
      </c>
      <c r="H31" s="101">
        <v>431889614.76999998</v>
      </c>
      <c r="I31" s="101">
        <v>323917211.07749999</v>
      </c>
      <c r="J31" s="190">
        <f t="shared" si="1"/>
        <v>0.84874286647994068</v>
      </c>
      <c r="K31" s="76">
        <v>376</v>
      </c>
      <c r="L31" s="101">
        <v>351809123.38999999</v>
      </c>
      <c r="M31" s="101">
        <v>263856842.54249999</v>
      </c>
      <c r="N31" s="97">
        <v>573</v>
      </c>
      <c r="O31" s="101">
        <v>342297529.08999997</v>
      </c>
      <c r="P31" s="101">
        <v>256723145.47000003</v>
      </c>
      <c r="Q31" s="190">
        <f t="shared" si="8"/>
        <v>0.67267786974586874</v>
      </c>
      <c r="R31" s="76">
        <v>19</v>
      </c>
      <c r="S31" s="101">
        <v>8465424.75</v>
      </c>
      <c r="T31" s="75">
        <v>6349068.5075000003</v>
      </c>
      <c r="U31" s="97">
        <v>58</v>
      </c>
      <c r="V31" s="101">
        <v>1429356.63</v>
      </c>
      <c r="W31" s="101">
        <v>1072017.4724999999</v>
      </c>
      <c r="X31" s="97">
        <v>554</v>
      </c>
      <c r="Y31" s="101">
        <v>332402747.70999998</v>
      </c>
      <c r="Z31" s="101">
        <v>249302059.49000001</v>
      </c>
      <c r="AA31" s="190">
        <f t="shared" si="2"/>
        <v>0.65323279668912038</v>
      </c>
      <c r="AB31" s="97">
        <v>363</v>
      </c>
      <c r="AC31" s="98">
        <v>426</v>
      </c>
      <c r="AD31" s="101">
        <v>144217394.47999999</v>
      </c>
      <c r="AE31" s="101">
        <v>108163045.85999998</v>
      </c>
      <c r="AF31" s="190">
        <f t="shared" si="3"/>
        <v>0.2834138182563356</v>
      </c>
      <c r="AG31" s="97">
        <v>14</v>
      </c>
      <c r="AH31" s="75">
        <v>4769911.7699999996</v>
      </c>
      <c r="AI31" s="97">
        <v>403</v>
      </c>
      <c r="AJ31" s="101">
        <v>183183159.97</v>
      </c>
      <c r="AK31" s="101">
        <v>137387368.94</v>
      </c>
      <c r="AL31" s="101">
        <v>120416470.18000001</v>
      </c>
      <c r="AM31" s="101">
        <v>90312352.230000004</v>
      </c>
      <c r="AN31" s="190">
        <f t="shared" si="4"/>
        <v>0.35998874473188885</v>
      </c>
      <c r="AO31" s="97">
        <v>261</v>
      </c>
      <c r="AP31" s="101">
        <v>99871690.00999999</v>
      </c>
      <c r="AQ31" s="101">
        <v>74903816.180000007</v>
      </c>
      <c r="AR31" s="190">
        <f t="shared" si="5"/>
        <v>0.19626631796743876</v>
      </c>
      <c r="AS31" s="210"/>
      <c r="AT31" s="210"/>
    </row>
    <row r="32" spans="1:46" s="131" customFormat="1" ht="35.25" customHeight="1" outlineLevel="1" x14ac:dyDescent="0.25">
      <c r="A32" s="164" t="s">
        <v>39</v>
      </c>
      <c r="B32" s="173">
        <v>292392636.23991376</v>
      </c>
      <c r="C32" s="73">
        <v>709</v>
      </c>
      <c r="D32" s="74">
        <v>487920272.21000004</v>
      </c>
      <c r="E32" s="74">
        <v>365940204.15750003</v>
      </c>
      <c r="F32" s="190">
        <f t="shared" si="0"/>
        <v>1.6687160062733322</v>
      </c>
      <c r="G32" s="76">
        <v>420</v>
      </c>
      <c r="H32" s="74">
        <v>258573264.78999999</v>
      </c>
      <c r="I32" s="74">
        <v>193929948.5925</v>
      </c>
      <c r="J32" s="190">
        <f t="shared" si="1"/>
        <v>0.88433576206014874</v>
      </c>
      <c r="K32" s="76">
        <v>275</v>
      </c>
      <c r="L32" s="74">
        <v>222709127.25999999</v>
      </c>
      <c r="M32" s="75">
        <v>167031845.44499999</v>
      </c>
      <c r="N32" s="76">
        <v>425</v>
      </c>
      <c r="O32" s="74">
        <v>239089730.50999999</v>
      </c>
      <c r="P32" s="74">
        <v>179317296.79000002</v>
      </c>
      <c r="Q32" s="190">
        <f t="shared" si="8"/>
        <v>0.81770092976562614</v>
      </c>
      <c r="R32" s="76">
        <v>14</v>
      </c>
      <c r="S32" s="74">
        <v>5418133.459999999</v>
      </c>
      <c r="T32" s="75">
        <v>4063600.0475000003</v>
      </c>
      <c r="U32" s="76">
        <v>53</v>
      </c>
      <c r="V32" s="74">
        <v>1400868.46</v>
      </c>
      <c r="W32" s="75">
        <v>1050651.345</v>
      </c>
      <c r="X32" s="76">
        <v>411</v>
      </c>
      <c r="Y32" s="74">
        <v>232270728.58999997</v>
      </c>
      <c r="Z32" s="74">
        <v>174203045.39750001</v>
      </c>
      <c r="AA32" s="190">
        <f t="shared" si="2"/>
        <v>0.79437954244311881</v>
      </c>
      <c r="AB32" s="76">
        <v>302</v>
      </c>
      <c r="AC32" s="77">
        <v>360</v>
      </c>
      <c r="AD32" s="74">
        <v>128141236.34999999</v>
      </c>
      <c r="AE32" s="74">
        <v>96105927.262499988</v>
      </c>
      <c r="AF32" s="190">
        <f t="shared" si="3"/>
        <v>0.43825055924068368</v>
      </c>
      <c r="AG32" s="77">
        <v>13</v>
      </c>
      <c r="AH32" s="75">
        <v>4732911.7699999996</v>
      </c>
      <c r="AI32" s="76">
        <v>323</v>
      </c>
      <c r="AJ32" s="74">
        <v>146496370.10999998</v>
      </c>
      <c r="AK32" s="74">
        <v>109872276.66999999</v>
      </c>
      <c r="AL32" s="74">
        <v>89439297.24000001</v>
      </c>
      <c r="AM32" s="74">
        <v>67079472.590000004</v>
      </c>
      <c r="AN32" s="190">
        <f t="shared" si="4"/>
        <v>0.50102619544015092</v>
      </c>
      <c r="AO32" s="76">
        <v>223</v>
      </c>
      <c r="AP32" s="74">
        <v>89489036.079999998</v>
      </c>
      <c r="AQ32" s="74">
        <v>67116825.799999997</v>
      </c>
      <c r="AR32" s="190">
        <f t="shared" si="5"/>
        <v>0.30605776270840324</v>
      </c>
      <c r="AS32" s="210"/>
      <c r="AT32" s="210"/>
    </row>
    <row r="33" spans="1:46" s="131" customFormat="1" outlineLevel="1" x14ac:dyDescent="0.25">
      <c r="A33" s="164" t="s">
        <v>40</v>
      </c>
      <c r="B33" s="173">
        <v>38074857.137115538</v>
      </c>
      <c r="C33" s="73">
        <v>179</v>
      </c>
      <c r="D33" s="74">
        <v>46521497.069999993</v>
      </c>
      <c r="E33" s="74">
        <v>34891122.802499995</v>
      </c>
      <c r="F33" s="190">
        <f t="shared" si="0"/>
        <v>1.2218429842682359</v>
      </c>
      <c r="G33" s="76">
        <v>120</v>
      </c>
      <c r="H33" s="74">
        <v>29248874.280000001</v>
      </c>
      <c r="I33" s="74">
        <v>21936655.710000001</v>
      </c>
      <c r="J33" s="190">
        <f t="shared" si="1"/>
        <v>0.76819393372032041</v>
      </c>
      <c r="K33" s="76">
        <v>59</v>
      </c>
      <c r="L33" s="74">
        <v>17240428.34</v>
      </c>
      <c r="M33" s="75">
        <v>12930321.254999999</v>
      </c>
      <c r="N33" s="76">
        <v>107</v>
      </c>
      <c r="O33" s="74">
        <v>18410527.099999998</v>
      </c>
      <c r="P33" s="74">
        <v>13807895.18</v>
      </c>
      <c r="Q33" s="190">
        <f t="shared" si="8"/>
        <v>0.48353502768768986</v>
      </c>
      <c r="R33" s="76">
        <v>1</v>
      </c>
      <c r="S33" s="74">
        <v>50250</v>
      </c>
      <c r="T33" s="75">
        <v>37687.5</v>
      </c>
      <c r="U33" s="76">
        <v>4</v>
      </c>
      <c r="V33" s="74">
        <v>21376.42</v>
      </c>
      <c r="W33" s="75">
        <v>16032.315000000001</v>
      </c>
      <c r="X33" s="76">
        <v>106</v>
      </c>
      <c r="Y33" s="74">
        <v>18338900.68</v>
      </c>
      <c r="Z33" s="74">
        <v>13754175.365000002</v>
      </c>
      <c r="AA33" s="190">
        <f t="shared" si="2"/>
        <v>0.48165382772042392</v>
      </c>
      <c r="AB33" s="76">
        <v>39</v>
      </c>
      <c r="AC33" s="77">
        <v>40</v>
      </c>
      <c r="AD33" s="74">
        <v>5567162.7999999998</v>
      </c>
      <c r="AE33" s="74">
        <v>4175372.0999999996</v>
      </c>
      <c r="AF33" s="190">
        <f t="shared" si="3"/>
        <v>0.14621624921536752</v>
      </c>
      <c r="AG33" s="77">
        <v>0</v>
      </c>
      <c r="AH33" s="75">
        <v>0</v>
      </c>
      <c r="AI33" s="76">
        <v>49</v>
      </c>
      <c r="AJ33" s="74">
        <v>7679140.1299999999</v>
      </c>
      <c r="AK33" s="74">
        <v>5759355.0499999998</v>
      </c>
      <c r="AL33" s="74">
        <v>6292420.3600000003</v>
      </c>
      <c r="AM33" s="74">
        <v>4719315.24</v>
      </c>
      <c r="AN33" s="190">
        <f t="shared" si="4"/>
        <v>0.20168533009449799</v>
      </c>
      <c r="AO33" s="76">
        <v>25</v>
      </c>
      <c r="AP33" s="74">
        <v>4474753.5199999996</v>
      </c>
      <c r="AQ33" s="74">
        <v>3356065.12</v>
      </c>
      <c r="AR33" s="190">
        <f t="shared" si="5"/>
        <v>0.11752515587610676</v>
      </c>
      <c r="AS33" s="210"/>
      <c r="AT33" s="210"/>
    </row>
    <row r="34" spans="1:46" s="131" customFormat="1" outlineLevel="1" x14ac:dyDescent="0.25">
      <c r="A34" s="164" t="s">
        <v>41</v>
      </c>
      <c r="B34" s="173">
        <v>178390526.91032866</v>
      </c>
      <c r="C34" s="73">
        <v>116</v>
      </c>
      <c r="D34" s="74">
        <v>312916484.31999999</v>
      </c>
      <c r="E34" s="74">
        <v>234687363.24000001</v>
      </c>
      <c r="F34" s="190">
        <f t="shared" si="0"/>
        <v>1.7541093114058313</v>
      </c>
      <c r="G34" s="76">
        <v>51</v>
      </c>
      <c r="H34" s="74">
        <v>144067475.70000002</v>
      </c>
      <c r="I34" s="74">
        <v>108050606.77500001</v>
      </c>
      <c r="J34" s="190">
        <f t="shared" si="1"/>
        <v>0.80759599848268981</v>
      </c>
      <c r="K34" s="76">
        <v>42</v>
      </c>
      <c r="L34" s="74">
        <v>111859567.79000001</v>
      </c>
      <c r="M34" s="75">
        <v>83894675.842500001</v>
      </c>
      <c r="N34" s="76">
        <v>41</v>
      </c>
      <c r="O34" s="74">
        <v>84797271.480000004</v>
      </c>
      <c r="P34" s="74">
        <v>63597953.5</v>
      </c>
      <c r="Q34" s="190">
        <f t="shared" si="8"/>
        <v>0.47534626949459563</v>
      </c>
      <c r="R34" s="76">
        <v>4</v>
      </c>
      <c r="S34" s="74">
        <v>2997041.29</v>
      </c>
      <c r="T34" s="75">
        <v>2247780.96</v>
      </c>
      <c r="U34" s="76">
        <v>1</v>
      </c>
      <c r="V34" s="74">
        <v>7111.75</v>
      </c>
      <c r="W34" s="75">
        <v>5333.8125</v>
      </c>
      <c r="X34" s="76">
        <v>37</v>
      </c>
      <c r="Y34" s="74">
        <v>81793118.439999998</v>
      </c>
      <c r="Z34" s="74">
        <v>61344838.727499999</v>
      </c>
      <c r="AA34" s="190">
        <f t="shared" si="2"/>
        <v>0.4585059523991139</v>
      </c>
      <c r="AB34" s="76">
        <v>22</v>
      </c>
      <c r="AC34" s="77">
        <v>26</v>
      </c>
      <c r="AD34" s="74">
        <v>10508995.33</v>
      </c>
      <c r="AE34" s="74">
        <v>7881746.4974999987</v>
      </c>
      <c r="AF34" s="190">
        <f t="shared" si="3"/>
        <v>5.8910052635712792E-2</v>
      </c>
      <c r="AG34" s="77">
        <v>1</v>
      </c>
      <c r="AH34" s="75">
        <v>37000</v>
      </c>
      <c r="AI34" s="76">
        <v>31</v>
      </c>
      <c r="AJ34" s="74">
        <v>29007649.73</v>
      </c>
      <c r="AK34" s="74">
        <v>21755737.219999999</v>
      </c>
      <c r="AL34" s="74">
        <v>24684752.580000002</v>
      </c>
      <c r="AM34" s="74">
        <v>18513564.399999999</v>
      </c>
      <c r="AN34" s="190">
        <f t="shared" si="4"/>
        <v>0.16260756797125914</v>
      </c>
      <c r="AO34" s="76">
        <v>13</v>
      </c>
      <c r="AP34" s="74">
        <v>5907900.4100000001</v>
      </c>
      <c r="AQ34" s="74">
        <v>4430925.26</v>
      </c>
      <c r="AR34" s="190">
        <f t="shared" si="5"/>
        <v>3.3117792252330289E-2</v>
      </c>
      <c r="AS34" s="210"/>
      <c r="AT34" s="210"/>
    </row>
    <row r="35" spans="1:46" s="72" customFormat="1" x14ac:dyDescent="0.25">
      <c r="A35" s="163" t="s">
        <v>42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0"/>
      <c r="AT35" s="210"/>
    </row>
    <row r="36" spans="1:46" x14ac:dyDescent="0.2">
      <c r="A36" s="163" t="s">
        <v>43</v>
      </c>
      <c r="B36" s="172">
        <v>221839523.56182003</v>
      </c>
      <c r="C36" s="73">
        <v>967</v>
      </c>
      <c r="D36" s="74">
        <v>221662935.52000001</v>
      </c>
      <c r="E36" s="74">
        <v>166247201.63999999</v>
      </c>
      <c r="F36" s="190">
        <f t="shared" si="0"/>
        <v>0.99920398295585588</v>
      </c>
      <c r="G36" s="76">
        <v>906</v>
      </c>
      <c r="H36" s="74">
        <v>215327911.31999999</v>
      </c>
      <c r="I36" s="74">
        <v>161495933.49000001</v>
      </c>
      <c r="J36" s="190">
        <f t="shared" si="1"/>
        <v>0.97064719515589182</v>
      </c>
      <c r="K36" s="76">
        <v>55</v>
      </c>
      <c r="L36" s="74">
        <v>4388073.3500000006</v>
      </c>
      <c r="M36" s="75">
        <v>3291055.0124999993</v>
      </c>
      <c r="N36" s="76">
        <v>911</v>
      </c>
      <c r="O36" s="74">
        <v>209029583.06000003</v>
      </c>
      <c r="P36" s="74">
        <v>156772183.99000001</v>
      </c>
      <c r="Q36" s="190">
        <f t="shared" si="8"/>
        <v>0.9422558239571307</v>
      </c>
      <c r="R36" s="76">
        <v>5</v>
      </c>
      <c r="S36" s="74">
        <v>625749.81999999995</v>
      </c>
      <c r="T36" s="75">
        <v>469312.35000000003</v>
      </c>
      <c r="U36" s="76">
        <v>3</v>
      </c>
      <c r="V36" s="74">
        <v>4012.0999999999995</v>
      </c>
      <c r="W36" s="75">
        <v>3009.0749999999998</v>
      </c>
      <c r="X36" s="76">
        <v>906</v>
      </c>
      <c r="Y36" s="74">
        <v>208399821.13999999</v>
      </c>
      <c r="Z36" s="74">
        <v>156299862.565</v>
      </c>
      <c r="AA36" s="190">
        <f t="shared" si="2"/>
        <v>0.93941700646469883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910</v>
      </c>
      <c r="AJ36" s="74">
        <v>208219436.61000001</v>
      </c>
      <c r="AK36" s="74">
        <v>156164574.12000003</v>
      </c>
      <c r="AL36" s="74">
        <v>0</v>
      </c>
      <c r="AM36" s="74">
        <v>0</v>
      </c>
      <c r="AN36" s="190">
        <f t="shared" si="4"/>
        <v>0.93860387575154292</v>
      </c>
      <c r="AO36" s="76">
        <v>910</v>
      </c>
      <c r="AP36" s="74">
        <v>208219436.60999998</v>
      </c>
      <c r="AQ36" s="74">
        <v>156164574.12</v>
      </c>
      <c r="AR36" s="190">
        <f t="shared" si="5"/>
        <v>0.9386038757515428</v>
      </c>
      <c r="AS36" s="210"/>
      <c r="AT36" s="210"/>
    </row>
    <row r="37" spans="1:46" x14ac:dyDescent="0.2">
      <c r="A37" s="163" t="s">
        <v>44</v>
      </c>
      <c r="B37" s="172">
        <v>8483972.2370800003</v>
      </c>
      <c r="C37" s="73">
        <v>24</v>
      </c>
      <c r="D37" s="74">
        <v>12327574.620000001</v>
      </c>
      <c r="E37" s="74">
        <v>9245680.9649999999</v>
      </c>
      <c r="F37" s="190">
        <f t="shared" si="0"/>
        <v>1.453042781790489</v>
      </c>
      <c r="G37" s="76">
        <v>11</v>
      </c>
      <c r="H37" s="74">
        <v>7747782.1900000004</v>
      </c>
      <c r="I37" s="74">
        <v>5810836.6425000001</v>
      </c>
      <c r="J37" s="190">
        <f t="shared" si="1"/>
        <v>0.91322578309928781</v>
      </c>
      <c r="K37" s="76">
        <v>11</v>
      </c>
      <c r="L37" s="74">
        <v>3967253.33</v>
      </c>
      <c r="M37" s="75">
        <v>2975439.9975000001</v>
      </c>
      <c r="N37" s="76">
        <v>9</v>
      </c>
      <c r="O37" s="74">
        <v>5662449.4699999997</v>
      </c>
      <c r="P37" s="74">
        <v>4246837.08</v>
      </c>
      <c r="Q37" s="190">
        <f t="shared" si="8"/>
        <v>0.66742904287825588</v>
      </c>
      <c r="R37" s="76">
        <v>1</v>
      </c>
      <c r="S37" s="74">
        <v>74970</v>
      </c>
      <c r="T37" s="75">
        <v>56227.5</v>
      </c>
      <c r="U37" s="76">
        <v>0</v>
      </c>
      <c r="V37" s="74">
        <v>0</v>
      </c>
      <c r="W37" s="75">
        <v>0</v>
      </c>
      <c r="X37" s="76">
        <v>8</v>
      </c>
      <c r="Y37" s="74">
        <v>5587479.4699999997</v>
      </c>
      <c r="Z37" s="74">
        <v>4190609.58</v>
      </c>
      <c r="AA37" s="190">
        <f t="shared" si="2"/>
        <v>0.65859238029792155</v>
      </c>
      <c r="AB37" s="76">
        <v>8</v>
      </c>
      <c r="AC37" s="77">
        <v>11</v>
      </c>
      <c r="AD37" s="74">
        <v>3264128.02</v>
      </c>
      <c r="AE37" s="74">
        <v>2448096.0149999997</v>
      </c>
      <c r="AF37" s="190">
        <f t="shared" si="3"/>
        <v>0.38474053530418462</v>
      </c>
      <c r="AG37" s="77">
        <v>0</v>
      </c>
      <c r="AH37" s="75">
        <v>0</v>
      </c>
      <c r="AI37" s="76">
        <v>8</v>
      </c>
      <c r="AJ37" s="74">
        <v>3355905.75</v>
      </c>
      <c r="AK37" s="74">
        <v>2516929.2599999998</v>
      </c>
      <c r="AL37" s="74">
        <v>2560697.3000000003</v>
      </c>
      <c r="AM37" s="74">
        <v>1920522.9400000002</v>
      </c>
      <c r="AN37" s="190">
        <f t="shared" si="4"/>
        <v>0.39555831351412224</v>
      </c>
      <c r="AO37" s="76">
        <v>4</v>
      </c>
      <c r="AP37" s="74">
        <v>1752352.66</v>
      </c>
      <c r="AQ37" s="74">
        <v>1314264.4500000002</v>
      </c>
      <c r="AR37" s="190">
        <f t="shared" si="5"/>
        <v>0.20654860848567813</v>
      </c>
      <c r="AS37" s="210"/>
      <c r="AT37" s="210"/>
    </row>
    <row r="38" spans="1:46" x14ac:dyDescent="0.2">
      <c r="A38" s="165" t="s">
        <v>45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0"/>
      <c r="AT38" s="210"/>
    </row>
    <row r="39" spans="1:46" ht="13.5" thickBot="1" x14ac:dyDescent="0.25">
      <c r="A39" s="165" t="s">
        <v>225</v>
      </c>
      <c r="B39" s="174">
        <v>68347500</v>
      </c>
      <c r="C39" s="99">
        <v>754</v>
      </c>
      <c r="D39" s="95">
        <v>64325083.629999995</v>
      </c>
      <c r="E39" s="95">
        <v>48243812.722499996</v>
      </c>
      <c r="F39" s="190">
        <f t="shared" si="0"/>
        <v>0.94114757130838722</v>
      </c>
      <c r="G39" s="97">
        <v>717</v>
      </c>
      <c r="H39" s="95">
        <v>61262551.49999997</v>
      </c>
      <c r="I39" s="95">
        <v>45946913.624999978</v>
      </c>
      <c r="J39" s="190">
        <v>0</v>
      </c>
      <c r="K39" s="97">
        <v>35</v>
      </c>
      <c r="L39" s="95">
        <v>2997836.3200000003</v>
      </c>
      <c r="M39" s="100">
        <v>2248377.2400000002</v>
      </c>
      <c r="N39" s="97">
        <v>603</v>
      </c>
      <c r="O39" s="95">
        <v>37463056.689999998</v>
      </c>
      <c r="P39" s="95">
        <v>28097291.822499998</v>
      </c>
      <c r="Q39" s="190">
        <f t="shared" si="8"/>
        <v>0.54812621807674011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603</v>
      </c>
      <c r="Y39" s="95">
        <v>37463056.689999998</v>
      </c>
      <c r="Z39" s="95">
        <v>28097291.822499998</v>
      </c>
      <c r="AA39" s="190">
        <f t="shared" si="2"/>
        <v>0.54812621807674011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587</v>
      </c>
      <c r="AJ39" s="95">
        <v>37089146.560000002</v>
      </c>
      <c r="AK39" s="95">
        <v>27816857.140000001</v>
      </c>
      <c r="AL39" s="95">
        <v>0</v>
      </c>
      <c r="AM39" s="95">
        <v>0</v>
      </c>
      <c r="AN39" s="190">
        <f t="shared" si="4"/>
        <v>0.54265549668971069</v>
      </c>
      <c r="AO39" s="97">
        <v>587</v>
      </c>
      <c r="AP39" s="95">
        <v>37089146.560000002</v>
      </c>
      <c r="AQ39" s="95">
        <v>27816857.140000001</v>
      </c>
      <c r="AR39" s="190">
        <f t="shared" si="5"/>
        <v>0.54265549668971069</v>
      </c>
      <c r="AS39" s="210"/>
      <c r="AT39" s="210"/>
    </row>
    <row r="40" spans="1:46" s="80" customFormat="1" ht="26.25" thickBot="1" x14ac:dyDescent="0.25">
      <c r="A40" s="161" t="s">
        <v>182</v>
      </c>
      <c r="B40" s="132">
        <f>B41+B44</f>
        <v>133503763.27211216</v>
      </c>
      <c r="C40" s="142">
        <v>57</v>
      </c>
      <c r="D40" s="143">
        <v>114238182.53</v>
      </c>
      <c r="E40" s="143">
        <v>89672395.458999991</v>
      </c>
      <c r="F40" s="191">
        <f t="shared" si="0"/>
        <v>0.85569260169210093</v>
      </c>
      <c r="G40" s="142">
        <v>57</v>
      </c>
      <c r="H40" s="143">
        <v>114238182.53</v>
      </c>
      <c r="I40" s="143">
        <v>89672395.458999991</v>
      </c>
      <c r="J40" s="191">
        <f t="shared" si="1"/>
        <v>0.85569260169210093</v>
      </c>
      <c r="K40" s="142">
        <v>3</v>
      </c>
      <c r="L40" s="143">
        <v>1073500</v>
      </c>
      <c r="M40" s="143">
        <v>966150</v>
      </c>
      <c r="N40" s="142">
        <v>51</v>
      </c>
      <c r="O40" s="143">
        <v>108320727.78999999</v>
      </c>
      <c r="P40" s="143">
        <v>84704304.960000008</v>
      </c>
      <c r="Q40" s="191">
        <f t="shared" ref="Q40" si="9">O40/B40</f>
        <v>0.81136834749157438</v>
      </c>
      <c r="R40" s="142">
        <v>1</v>
      </c>
      <c r="S40" s="143">
        <v>960000</v>
      </c>
      <c r="T40" s="143">
        <v>672000</v>
      </c>
      <c r="U40" s="142">
        <v>4</v>
      </c>
      <c r="V40" s="143">
        <v>1294788.8599999999</v>
      </c>
      <c r="W40" s="143">
        <v>1094932.2379999999</v>
      </c>
      <c r="X40" s="142">
        <v>50</v>
      </c>
      <c r="Y40" s="143">
        <v>106065938.93000001</v>
      </c>
      <c r="Z40" s="143">
        <v>82937372.721999988</v>
      </c>
      <c r="AA40" s="191">
        <f t="shared" si="2"/>
        <v>0.79447901939522558</v>
      </c>
      <c r="AB40" s="142">
        <v>48</v>
      </c>
      <c r="AC40" s="142">
        <v>106</v>
      </c>
      <c r="AD40" s="143">
        <v>42606249.789999999</v>
      </c>
      <c r="AE40" s="143">
        <v>36284363.142000005</v>
      </c>
      <c r="AF40" s="191">
        <f t="shared" si="3"/>
        <v>0.3191389421971455</v>
      </c>
      <c r="AG40" s="142">
        <v>1</v>
      </c>
      <c r="AH40" s="143">
        <v>139922.82999999999</v>
      </c>
      <c r="AI40" s="142">
        <v>44</v>
      </c>
      <c r="AJ40" s="143">
        <v>52959928.079999998</v>
      </c>
      <c r="AK40" s="143">
        <v>44429088.299999997</v>
      </c>
      <c r="AL40" s="143">
        <v>4000000</v>
      </c>
      <c r="AM40" s="143">
        <v>3200000</v>
      </c>
      <c r="AN40" s="191">
        <f t="shared" si="4"/>
        <v>0.39669239864089201</v>
      </c>
      <c r="AO40" s="142">
        <v>44</v>
      </c>
      <c r="AP40" s="143">
        <v>50805922.609999999</v>
      </c>
      <c r="AQ40" s="143">
        <v>42705883.920000002</v>
      </c>
      <c r="AR40" s="191">
        <f t="shared" si="5"/>
        <v>0.38055798102444155</v>
      </c>
      <c r="AS40" s="210"/>
      <c r="AT40" s="210"/>
    </row>
    <row r="41" spans="1:46" s="79" customFormat="1" x14ac:dyDescent="0.2">
      <c r="A41" s="166" t="s">
        <v>47</v>
      </c>
      <c r="B41" s="171">
        <v>92498983.122527152</v>
      </c>
      <c r="C41" s="144">
        <v>54</v>
      </c>
      <c r="D41" s="149">
        <v>77172494.349999994</v>
      </c>
      <c r="E41" s="149">
        <v>60019844.914999999</v>
      </c>
      <c r="F41" s="190">
        <f t="shared" si="0"/>
        <v>0.83430640797180233</v>
      </c>
      <c r="G41" s="152">
        <v>54</v>
      </c>
      <c r="H41" s="211">
        <v>77172494.349999994</v>
      </c>
      <c r="I41" s="211">
        <v>60019844.914999999</v>
      </c>
      <c r="J41" s="190">
        <f t="shared" si="1"/>
        <v>0.83430640797180233</v>
      </c>
      <c r="K41" s="146">
        <v>3</v>
      </c>
      <c r="L41" s="145">
        <v>1073500</v>
      </c>
      <c r="M41" s="147">
        <v>966150</v>
      </c>
      <c r="N41" s="146">
        <v>48</v>
      </c>
      <c r="O41" s="150">
        <v>72426887.549999997</v>
      </c>
      <c r="P41" s="150">
        <v>55989232.780000001</v>
      </c>
      <c r="Q41" s="190">
        <f t="shared" si="8"/>
        <v>0.78300198667115073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47</v>
      </c>
      <c r="Y41" s="150">
        <v>70875876.049999997</v>
      </c>
      <c r="Z41" s="150">
        <v>54785322.429999992</v>
      </c>
      <c r="AA41" s="190">
        <f t="shared" si="2"/>
        <v>0.76623411044546852</v>
      </c>
      <c r="AB41" s="146">
        <v>46</v>
      </c>
      <c r="AC41" s="146">
        <v>102</v>
      </c>
      <c r="AD41" s="150">
        <v>22019233.099999998</v>
      </c>
      <c r="AE41" s="150">
        <v>19814749.789999999</v>
      </c>
      <c r="AF41" s="190">
        <f t="shared" si="3"/>
        <v>0.238048380173354</v>
      </c>
      <c r="AG41" s="148">
        <v>1</v>
      </c>
      <c r="AH41" s="147">
        <v>139922.82999999999</v>
      </c>
      <c r="AI41" s="146">
        <v>41</v>
      </c>
      <c r="AJ41" s="150">
        <v>20637059.73</v>
      </c>
      <c r="AK41" s="150">
        <v>18570793.640000001</v>
      </c>
      <c r="AL41" s="150">
        <v>0</v>
      </c>
      <c r="AM41" s="150">
        <v>0</v>
      </c>
      <c r="AN41" s="190">
        <f t="shared" si="4"/>
        <v>0.22310580109473724</v>
      </c>
      <c r="AO41" s="146">
        <v>41</v>
      </c>
      <c r="AP41" s="150">
        <v>20637059.73</v>
      </c>
      <c r="AQ41" s="150">
        <v>18570793.640000001</v>
      </c>
      <c r="AR41" s="190">
        <f t="shared" si="5"/>
        <v>0.22310580109473724</v>
      </c>
      <c r="AS41" s="210"/>
      <c r="AT41" s="210"/>
    </row>
    <row r="42" spans="1:46" s="129" customFormat="1" ht="37.5" customHeight="1" outlineLevel="1" x14ac:dyDescent="0.2">
      <c r="A42" s="167" t="s">
        <v>48</v>
      </c>
      <c r="B42" s="173">
        <v>40425498.557009526</v>
      </c>
      <c r="C42" s="185">
        <v>50</v>
      </c>
      <c r="D42" s="186">
        <v>29995494.350000001</v>
      </c>
      <c r="E42" s="186">
        <v>26995944.915000003</v>
      </c>
      <c r="F42" s="190">
        <f t="shared" si="0"/>
        <v>0.7419944198758428</v>
      </c>
      <c r="G42" s="114">
        <v>50</v>
      </c>
      <c r="H42" s="113">
        <v>29995494.350000001</v>
      </c>
      <c r="I42" s="113">
        <v>26995944.915000003</v>
      </c>
      <c r="J42" s="190">
        <f t="shared" si="1"/>
        <v>0.7419944198758428</v>
      </c>
      <c r="K42" s="187">
        <v>3</v>
      </c>
      <c r="L42" s="186">
        <v>1073500</v>
      </c>
      <c r="M42" s="188">
        <v>966150</v>
      </c>
      <c r="N42" s="187">
        <v>45</v>
      </c>
      <c r="O42" s="186">
        <v>26452057.550000001</v>
      </c>
      <c r="P42" s="186">
        <v>23806851.779999997</v>
      </c>
      <c r="Q42" s="190">
        <f t="shared" si="8"/>
        <v>0.65434091091533075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45</v>
      </c>
      <c r="Y42" s="186">
        <v>25861046.050000001</v>
      </c>
      <c r="Z42" s="186">
        <v>23274941.429999996</v>
      </c>
      <c r="AA42" s="190">
        <f t="shared" si="2"/>
        <v>0.63972114069365904</v>
      </c>
      <c r="AB42" s="187">
        <v>45</v>
      </c>
      <c r="AC42" s="189">
        <v>101</v>
      </c>
      <c r="AD42" s="186">
        <v>22006433.099999998</v>
      </c>
      <c r="AE42" s="186">
        <v>19805789.789999999</v>
      </c>
      <c r="AF42" s="190">
        <f t="shared" si="3"/>
        <v>0.54437011009191927</v>
      </c>
      <c r="AG42" s="189">
        <v>1</v>
      </c>
      <c r="AH42" s="188">
        <v>139922.82999999999</v>
      </c>
      <c r="AI42" s="187">
        <v>40</v>
      </c>
      <c r="AJ42" s="186">
        <v>20624259.73</v>
      </c>
      <c r="AK42" s="186">
        <v>18561833.640000001</v>
      </c>
      <c r="AL42" s="186">
        <v>0</v>
      </c>
      <c r="AM42" s="186">
        <v>0</v>
      </c>
      <c r="AN42" s="190">
        <f t="shared" si="4"/>
        <v>0.51017947746308956</v>
      </c>
      <c r="AO42" s="187">
        <v>40</v>
      </c>
      <c r="AP42" s="186">
        <v>20624259.73</v>
      </c>
      <c r="AQ42" s="186">
        <v>18561833.640000001</v>
      </c>
      <c r="AR42" s="190">
        <f t="shared" si="5"/>
        <v>0.51017947746308956</v>
      </c>
      <c r="AS42" s="210"/>
      <c r="AT42" s="210"/>
    </row>
    <row r="43" spans="1:46" s="129" customFormat="1" outlineLevel="1" x14ac:dyDescent="0.2">
      <c r="A43" s="167" t="s">
        <v>49</v>
      </c>
      <c r="B43" s="173">
        <v>52073484.565517619</v>
      </c>
      <c r="C43" s="122">
        <v>4</v>
      </c>
      <c r="D43" s="123">
        <v>47177000</v>
      </c>
      <c r="E43" s="123">
        <v>33023899.999999996</v>
      </c>
      <c r="F43" s="190">
        <f t="shared" si="0"/>
        <v>0.90596971555923089</v>
      </c>
      <c r="G43" s="119">
        <v>4</v>
      </c>
      <c r="H43" s="118">
        <v>47177000</v>
      </c>
      <c r="I43" s="118">
        <v>33023899.999999996</v>
      </c>
      <c r="J43" s="190">
        <f t="shared" si="1"/>
        <v>0.90596971555923089</v>
      </c>
      <c r="K43" s="124">
        <v>0</v>
      </c>
      <c r="L43" s="123">
        <v>0</v>
      </c>
      <c r="M43" s="125">
        <v>0</v>
      </c>
      <c r="N43" s="124">
        <v>3</v>
      </c>
      <c r="O43" s="123">
        <v>45974830</v>
      </c>
      <c r="P43" s="123">
        <v>32182381</v>
      </c>
      <c r="Q43" s="190">
        <f t="shared" si="8"/>
        <v>0.88288368607550283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2</v>
      </c>
      <c r="Y43" s="123">
        <v>45014830</v>
      </c>
      <c r="Z43" s="186">
        <v>31510381</v>
      </c>
      <c r="AA43" s="190">
        <f t="shared" si="2"/>
        <v>0.86444819999252043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2.4580648110643231E-4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2.4580648110643231E-4</v>
      </c>
      <c r="AO43" s="124">
        <v>1</v>
      </c>
      <c r="AP43" s="123">
        <v>12800</v>
      </c>
      <c r="AQ43" s="123">
        <v>8960</v>
      </c>
      <c r="AR43" s="190">
        <f t="shared" si="5"/>
        <v>2.4580648110643231E-4</v>
      </c>
      <c r="AS43" s="210"/>
      <c r="AT43" s="210"/>
    </row>
    <row r="44" spans="1:46" s="79" customFormat="1" ht="13.5" thickBot="1" x14ac:dyDescent="0.25">
      <c r="A44" s="168" t="s">
        <v>50</v>
      </c>
      <c r="B44" s="174">
        <v>41004780.149585009</v>
      </c>
      <c r="C44" s="122">
        <v>3</v>
      </c>
      <c r="D44" s="123">
        <v>37065688.18</v>
      </c>
      <c r="E44" s="123">
        <v>29652550.544</v>
      </c>
      <c r="F44" s="190">
        <f t="shared" si="0"/>
        <v>0.90393578613968317</v>
      </c>
      <c r="G44" s="119">
        <v>3</v>
      </c>
      <c r="H44" s="118">
        <v>37065688.18</v>
      </c>
      <c r="I44" s="118">
        <v>29652550.544</v>
      </c>
      <c r="J44" s="190">
        <f t="shared" si="1"/>
        <v>0.90393578613968317</v>
      </c>
      <c r="K44" s="124">
        <v>0</v>
      </c>
      <c r="L44" s="123">
        <v>0</v>
      </c>
      <c r="M44" s="125">
        <v>0</v>
      </c>
      <c r="N44" s="124">
        <v>3</v>
      </c>
      <c r="O44" s="123">
        <v>35893840.240000002</v>
      </c>
      <c r="P44" s="123">
        <v>28715072.18</v>
      </c>
      <c r="Q44" s="190">
        <f t="shared" si="8"/>
        <v>0.87535746098527167</v>
      </c>
      <c r="R44" s="124">
        <v>0</v>
      </c>
      <c r="S44" s="123">
        <v>0</v>
      </c>
      <c r="T44" s="125">
        <v>0</v>
      </c>
      <c r="U44" s="124">
        <v>1</v>
      </c>
      <c r="V44" s="123">
        <v>703777.36</v>
      </c>
      <c r="W44" s="125">
        <v>563021.88800000004</v>
      </c>
      <c r="X44" s="124">
        <v>3</v>
      </c>
      <c r="Y44" s="123">
        <v>35190062.880000003</v>
      </c>
      <c r="Z44" s="123">
        <v>28152050.291999999</v>
      </c>
      <c r="AA44" s="190">
        <f t="shared" si="2"/>
        <v>0.85819416057413356</v>
      </c>
      <c r="AB44" s="124">
        <v>2</v>
      </c>
      <c r="AC44" s="126">
        <v>4</v>
      </c>
      <c r="AD44" s="123">
        <v>20587016.690000001</v>
      </c>
      <c r="AE44" s="123">
        <v>16469613.352000002</v>
      </c>
      <c r="AF44" s="190">
        <f t="shared" si="3"/>
        <v>0.50206382316644016</v>
      </c>
      <c r="AG44" s="126">
        <v>0</v>
      </c>
      <c r="AH44" s="125">
        <v>0</v>
      </c>
      <c r="AI44" s="124">
        <v>3</v>
      </c>
      <c r="AJ44" s="123">
        <v>32322868.350000001</v>
      </c>
      <c r="AK44" s="123">
        <v>25858294.66</v>
      </c>
      <c r="AL44" s="123">
        <v>4000000</v>
      </c>
      <c r="AM44" s="123">
        <v>3200000</v>
      </c>
      <c r="AN44" s="190">
        <f t="shared" si="4"/>
        <v>0.78827073897449318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0.73574014468421245</v>
      </c>
      <c r="AS44" s="210"/>
      <c r="AT44" s="210"/>
    </row>
    <row r="45" spans="1:46" s="80" customFormat="1" ht="26.25" thickBot="1" x14ac:dyDescent="0.25">
      <c r="A45" s="161" t="s">
        <v>183</v>
      </c>
      <c r="B45" s="132">
        <f>SUM(B46:B48)</f>
        <v>418813921.38909417</v>
      </c>
      <c r="C45" s="142">
        <v>3239</v>
      </c>
      <c r="D45" s="143">
        <v>466911590.52000004</v>
      </c>
      <c r="E45" s="143">
        <v>396494132.13000005</v>
      </c>
      <c r="F45" s="191">
        <f t="shared" si="0"/>
        <v>1.1148425748871449</v>
      </c>
      <c r="G45" s="142">
        <v>3206</v>
      </c>
      <c r="H45" s="143">
        <v>463148217.46000004</v>
      </c>
      <c r="I45" s="143">
        <v>393167765.02900004</v>
      </c>
      <c r="J45" s="191">
        <f t="shared" si="1"/>
        <v>1.1058567870042639</v>
      </c>
      <c r="K45" s="142">
        <v>815</v>
      </c>
      <c r="L45" s="143">
        <v>118767524.91000001</v>
      </c>
      <c r="M45" s="143">
        <v>100952395.89649999</v>
      </c>
      <c r="N45" s="142">
        <v>2113</v>
      </c>
      <c r="O45" s="143">
        <v>305119259.10000002</v>
      </c>
      <c r="P45" s="143">
        <v>259351369.81</v>
      </c>
      <c r="Q45" s="191">
        <f t="shared" si="8"/>
        <v>0.72853179781608202</v>
      </c>
      <c r="R45" s="142">
        <v>129</v>
      </c>
      <c r="S45" s="143">
        <v>19971500.5</v>
      </c>
      <c r="T45" s="143">
        <v>16975775.399999999</v>
      </c>
      <c r="U45" s="142">
        <v>287</v>
      </c>
      <c r="V45" s="143">
        <v>3973615.5900000003</v>
      </c>
      <c r="W45" s="143">
        <v>3377573.4724999997</v>
      </c>
      <c r="X45" s="142">
        <v>1984</v>
      </c>
      <c r="Y45" s="143">
        <v>281174143.00999999</v>
      </c>
      <c r="Z45" s="143">
        <v>238998020.9375</v>
      </c>
      <c r="AA45" s="191">
        <f t="shared" si="2"/>
        <v>0.67135815848102731</v>
      </c>
      <c r="AB45" s="142">
        <v>1551</v>
      </c>
      <c r="AC45" s="142">
        <v>1671</v>
      </c>
      <c r="AD45" s="143">
        <v>212569525.40999997</v>
      </c>
      <c r="AE45" s="143">
        <v>180684096.10750002</v>
      </c>
      <c r="AF45" s="191">
        <f t="shared" si="3"/>
        <v>0.50755124066784474</v>
      </c>
      <c r="AG45" s="142">
        <v>27</v>
      </c>
      <c r="AH45" s="143">
        <v>4558777.91</v>
      </c>
      <c r="AI45" s="142">
        <v>1612</v>
      </c>
      <c r="AJ45" s="143">
        <v>227353620.33999997</v>
      </c>
      <c r="AK45" s="143">
        <v>193250575.72999999</v>
      </c>
      <c r="AL45" s="143">
        <v>116354950.61</v>
      </c>
      <c r="AM45" s="143">
        <v>98901707.510000005</v>
      </c>
      <c r="AN45" s="191">
        <f t="shared" si="4"/>
        <v>0.54285115352882396</v>
      </c>
      <c r="AO45" s="142">
        <v>1357</v>
      </c>
      <c r="AP45" s="143">
        <v>182206684.12</v>
      </c>
      <c r="AQ45" s="143">
        <v>154875679.85300002</v>
      </c>
      <c r="AR45" s="191">
        <f t="shared" si="5"/>
        <v>0.43505402952143757</v>
      </c>
      <c r="AS45" s="210"/>
      <c r="AT45" s="210"/>
    </row>
    <row r="46" spans="1:46" s="117" customFormat="1" x14ac:dyDescent="0.2">
      <c r="A46" s="162" t="s">
        <v>52</v>
      </c>
      <c r="B46" s="171">
        <v>109488.25551764705</v>
      </c>
      <c r="C46" s="205">
        <v>5</v>
      </c>
      <c r="D46" s="151">
        <v>99811</v>
      </c>
      <c r="E46" s="151">
        <v>84839.35</v>
      </c>
      <c r="F46" s="206">
        <f t="shared" si="0"/>
        <v>0.91161375736699635</v>
      </c>
      <c r="G46" s="152">
        <v>5</v>
      </c>
      <c r="H46" s="151">
        <v>99811</v>
      </c>
      <c r="I46" s="151">
        <v>84839.35</v>
      </c>
      <c r="J46" s="206">
        <f t="shared" si="1"/>
        <v>0.91161375736699635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0.91161375736699635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0.91161375736699635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0.91161375736699635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0.91161375736699635</v>
      </c>
      <c r="AO46" s="152">
        <v>5</v>
      </c>
      <c r="AP46" s="151">
        <v>99811</v>
      </c>
      <c r="AQ46" s="151">
        <v>84839.35</v>
      </c>
      <c r="AR46" s="206">
        <f t="shared" si="5"/>
        <v>0.91161375736699635</v>
      </c>
      <c r="AS46" s="210"/>
      <c r="AT46" s="210"/>
    </row>
    <row r="47" spans="1:46" s="117" customFormat="1" x14ac:dyDescent="0.2">
      <c r="A47" s="163" t="s">
        <v>53</v>
      </c>
      <c r="B47" s="172">
        <v>405712569.45732355</v>
      </c>
      <c r="C47" s="207">
        <v>3157</v>
      </c>
      <c r="D47" s="113">
        <v>460871812.26000005</v>
      </c>
      <c r="E47" s="113">
        <v>391360320.64750004</v>
      </c>
      <c r="F47" s="206">
        <f t="shared" si="0"/>
        <v>1.1359564552719106</v>
      </c>
      <c r="G47" s="114">
        <v>3124</v>
      </c>
      <c r="H47" s="113">
        <v>457108439.20000005</v>
      </c>
      <c r="I47" s="113">
        <v>388161453.54650003</v>
      </c>
      <c r="J47" s="206">
        <f t="shared" si="1"/>
        <v>1.1266804965185648</v>
      </c>
      <c r="K47" s="114">
        <v>809</v>
      </c>
      <c r="L47" s="113">
        <v>117827524.91000001</v>
      </c>
      <c r="M47" s="115">
        <v>100153395.89649999</v>
      </c>
      <c r="N47" s="114">
        <v>2037</v>
      </c>
      <c r="O47" s="113">
        <v>300054924.82999998</v>
      </c>
      <c r="P47" s="113">
        <v>255046685.69</v>
      </c>
      <c r="Q47" s="206">
        <f t="shared" si="8"/>
        <v>0.73957512637912592</v>
      </c>
      <c r="R47" s="114">
        <v>128</v>
      </c>
      <c r="S47" s="113">
        <v>19916500.5</v>
      </c>
      <c r="T47" s="115">
        <v>16929025.399999999</v>
      </c>
      <c r="U47" s="114">
        <v>270</v>
      </c>
      <c r="V47" s="113">
        <v>3880247.7</v>
      </c>
      <c r="W47" s="115">
        <v>3298210.7624999997</v>
      </c>
      <c r="X47" s="114">
        <v>1909</v>
      </c>
      <c r="Y47" s="113">
        <v>276258176.63</v>
      </c>
      <c r="Z47" s="113">
        <v>234819449.5275</v>
      </c>
      <c r="AA47" s="206">
        <f t="shared" si="2"/>
        <v>0.68092092142848748</v>
      </c>
      <c r="AB47" s="114">
        <v>1491</v>
      </c>
      <c r="AC47" s="116">
        <v>1610</v>
      </c>
      <c r="AD47" s="113">
        <v>209394034.26999998</v>
      </c>
      <c r="AE47" s="113">
        <v>177984928.64850003</v>
      </c>
      <c r="AF47" s="206">
        <f t="shared" si="3"/>
        <v>0.51611423957133751</v>
      </c>
      <c r="AG47" s="116">
        <v>27</v>
      </c>
      <c r="AH47" s="115">
        <v>4558777.91</v>
      </c>
      <c r="AI47" s="114">
        <v>1547</v>
      </c>
      <c r="AJ47" s="113">
        <v>223682784.83999997</v>
      </c>
      <c r="AK47" s="151">
        <v>190130365.59999999</v>
      </c>
      <c r="AL47" s="113">
        <v>114017132.7</v>
      </c>
      <c r="AM47" s="113">
        <v>96914562.290000007</v>
      </c>
      <c r="AN47" s="206">
        <f t="shared" si="4"/>
        <v>0.55133313995964062</v>
      </c>
      <c r="AO47" s="114">
        <v>1299</v>
      </c>
      <c r="AP47" s="113">
        <v>179052882.59</v>
      </c>
      <c r="AQ47" s="113">
        <v>152194948.60300002</v>
      </c>
      <c r="AR47" s="206">
        <f t="shared" si="5"/>
        <v>0.44132939442694386</v>
      </c>
      <c r="AS47" s="210"/>
      <c r="AT47" s="210"/>
    </row>
    <row r="48" spans="1:46" s="117" customFormat="1" ht="33.75" customHeight="1" thickBot="1" x14ac:dyDescent="0.25">
      <c r="A48" s="165" t="s">
        <v>54</v>
      </c>
      <c r="B48" s="174">
        <v>12991863.676252941</v>
      </c>
      <c r="C48" s="208">
        <v>77</v>
      </c>
      <c r="D48" s="118">
        <v>5939967.2599999998</v>
      </c>
      <c r="E48" s="113">
        <v>5048972.1325000003</v>
      </c>
      <c r="F48" s="206">
        <f t="shared" si="0"/>
        <v>0.45720671090917575</v>
      </c>
      <c r="G48" s="119">
        <v>77</v>
      </c>
      <c r="H48" s="118">
        <v>5939967.2599999998</v>
      </c>
      <c r="I48" s="118">
        <v>4921472.1325000003</v>
      </c>
      <c r="J48" s="206">
        <f t="shared" si="1"/>
        <v>0.45720671090917575</v>
      </c>
      <c r="K48" s="119">
        <v>6</v>
      </c>
      <c r="L48" s="118">
        <v>940000</v>
      </c>
      <c r="M48" s="120">
        <v>799000</v>
      </c>
      <c r="N48" s="119">
        <v>71</v>
      </c>
      <c r="O48" s="118">
        <v>4964523.2699999996</v>
      </c>
      <c r="P48" s="118">
        <v>4219844.7700000005</v>
      </c>
      <c r="Q48" s="206">
        <f t="shared" si="8"/>
        <v>0.38212556671714143</v>
      </c>
      <c r="R48" s="119">
        <v>1</v>
      </c>
      <c r="S48" s="118">
        <v>55000</v>
      </c>
      <c r="T48" s="120">
        <v>46750</v>
      </c>
      <c r="U48" s="119">
        <v>17</v>
      </c>
      <c r="V48" s="118">
        <v>93367.89</v>
      </c>
      <c r="W48" s="120">
        <v>79362.709999999992</v>
      </c>
      <c r="X48" s="119">
        <v>70</v>
      </c>
      <c r="Y48" s="118">
        <v>4816155.38</v>
      </c>
      <c r="Z48" s="118">
        <v>4093732.06</v>
      </c>
      <c r="AA48" s="206">
        <f t="shared" si="2"/>
        <v>0.37070550461541291</v>
      </c>
      <c r="AB48" s="119">
        <v>55</v>
      </c>
      <c r="AC48" s="121">
        <v>56</v>
      </c>
      <c r="AD48" s="118">
        <v>3075680.14</v>
      </c>
      <c r="AE48" s="118">
        <v>2614328.1089999997</v>
      </c>
      <c r="AF48" s="206">
        <f t="shared" si="3"/>
        <v>0.23673894805576309</v>
      </c>
      <c r="AG48" s="121">
        <v>0</v>
      </c>
      <c r="AH48" s="120">
        <v>0</v>
      </c>
      <c r="AI48" s="119">
        <v>60</v>
      </c>
      <c r="AJ48" s="118">
        <v>3571024.5</v>
      </c>
      <c r="AK48" s="118">
        <v>3035370.7800000003</v>
      </c>
      <c r="AL48" s="118">
        <v>2337817.91</v>
      </c>
      <c r="AM48" s="118">
        <v>1987145.2199999997</v>
      </c>
      <c r="AN48" s="206">
        <f t="shared" si="4"/>
        <v>0.27486622312141901</v>
      </c>
      <c r="AO48" s="119">
        <v>53</v>
      </c>
      <c r="AP48" s="118">
        <v>3053990.53</v>
      </c>
      <c r="AQ48" s="118">
        <v>2595891.9000000004</v>
      </c>
      <c r="AR48" s="206">
        <f t="shared" si="5"/>
        <v>0.23506947164033198</v>
      </c>
      <c r="AS48" s="210"/>
      <c r="AT48" s="210"/>
    </row>
    <row r="49" spans="1:46" s="80" customFormat="1" ht="48" customHeight="1" thickBot="1" x14ac:dyDescent="0.25">
      <c r="A49" s="161" t="s">
        <v>184</v>
      </c>
      <c r="B49" s="132">
        <f>SUM(B50:B53)</f>
        <v>504135869.95395333</v>
      </c>
      <c r="C49" s="142">
        <v>404</v>
      </c>
      <c r="D49" s="143">
        <v>542115381.14999998</v>
      </c>
      <c r="E49" s="143">
        <v>406586535.86250001</v>
      </c>
      <c r="F49" s="191">
        <f t="shared" si="0"/>
        <v>1.0753358637216504</v>
      </c>
      <c r="G49" s="142">
        <v>253</v>
      </c>
      <c r="H49" s="143">
        <v>352606067.12999994</v>
      </c>
      <c r="I49" s="143">
        <v>264454550.34749997</v>
      </c>
      <c r="J49" s="191">
        <f t="shared" si="1"/>
        <v>0.69942665885330912</v>
      </c>
      <c r="K49" s="142">
        <v>111</v>
      </c>
      <c r="L49" s="143">
        <v>167864358.67000002</v>
      </c>
      <c r="M49" s="143">
        <v>125898269.0025</v>
      </c>
      <c r="N49" s="142">
        <v>199</v>
      </c>
      <c r="O49" s="143">
        <v>257969609.03999999</v>
      </c>
      <c r="P49" s="143">
        <v>193477206.38999999</v>
      </c>
      <c r="Q49" s="191">
        <f t="shared" si="8"/>
        <v>0.51170651487973351</v>
      </c>
      <c r="R49" s="142">
        <v>4</v>
      </c>
      <c r="S49" s="143">
        <v>1253031.04</v>
      </c>
      <c r="T49" s="143">
        <v>939773.28</v>
      </c>
      <c r="U49" s="142">
        <v>14</v>
      </c>
      <c r="V49" s="143">
        <v>1211332.98</v>
      </c>
      <c r="W49" s="143">
        <v>908499.73499999999</v>
      </c>
      <c r="X49" s="142">
        <v>195</v>
      </c>
      <c r="Y49" s="143">
        <v>255505245.02000001</v>
      </c>
      <c r="Z49" s="143">
        <v>191628933.375</v>
      </c>
      <c r="AA49" s="191">
        <f t="shared" si="2"/>
        <v>0.5068182215309085</v>
      </c>
      <c r="AB49" s="142">
        <v>89</v>
      </c>
      <c r="AC49" s="142">
        <v>124</v>
      </c>
      <c r="AD49" s="143">
        <v>92998712.180000007</v>
      </c>
      <c r="AE49" s="143">
        <v>69749034.135000005</v>
      </c>
      <c r="AF49" s="191">
        <f t="shared" si="3"/>
        <v>0.1844715238939342</v>
      </c>
      <c r="AG49" s="142">
        <v>1</v>
      </c>
      <c r="AH49" s="143">
        <v>32938.699999999997</v>
      </c>
      <c r="AI49" s="142">
        <v>177</v>
      </c>
      <c r="AJ49" s="143">
        <v>186511542.81999999</v>
      </c>
      <c r="AK49" s="143">
        <v>139883656.66</v>
      </c>
      <c r="AL49" s="143">
        <v>55290664.820000008</v>
      </c>
      <c r="AM49" s="143">
        <v>41467998.509999998</v>
      </c>
      <c r="AN49" s="191">
        <f t="shared" si="4"/>
        <v>0.36996284917602779</v>
      </c>
      <c r="AO49" s="142">
        <v>162</v>
      </c>
      <c r="AP49" s="143">
        <v>156922603.66</v>
      </c>
      <c r="AQ49" s="143">
        <v>117691952.28</v>
      </c>
      <c r="AR49" s="191">
        <f t="shared" si="5"/>
        <v>0.31127045904179157</v>
      </c>
      <c r="AS49" s="210"/>
      <c r="AT49" s="210"/>
    </row>
    <row r="50" spans="1:46" x14ac:dyDescent="0.2">
      <c r="A50" s="162" t="s">
        <v>56</v>
      </c>
      <c r="B50" s="171">
        <v>79385540.132373333</v>
      </c>
      <c r="C50" s="136">
        <v>38</v>
      </c>
      <c r="D50" s="137">
        <v>75567751.280000001</v>
      </c>
      <c r="E50" s="137">
        <v>56675813.459999993</v>
      </c>
      <c r="F50" s="190">
        <f t="shared" si="0"/>
        <v>0.951908258783561</v>
      </c>
      <c r="G50" s="139">
        <v>35</v>
      </c>
      <c r="H50" s="137">
        <v>75312127.459999993</v>
      </c>
      <c r="I50" s="137">
        <v>56484095.594999999</v>
      </c>
      <c r="J50" s="190">
        <f t="shared" si="1"/>
        <v>0.94868822879354309</v>
      </c>
      <c r="K50" s="139">
        <v>2</v>
      </c>
      <c r="L50" s="137">
        <v>85531</v>
      </c>
      <c r="M50" s="140">
        <v>64148.25</v>
      </c>
      <c r="N50" s="139">
        <v>28</v>
      </c>
      <c r="O50" s="137">
        <v>37601683.519999996</v>
      </c>
      <c r="P50" s="137">
        <v>28201262.550000001</v>
      </c>
      <c r="Q50" s="190">
        <f t="shared" si="8"/>
        <v>0.47365910035127506</v>
      </c>
      <c r="R50" s="139">
        <v>1</v>
      </c>
      <c r="S50" s="137">
        <v>34698.800000000003</v>
      </c>
      <c r="T50" s="140">
        <v>26024.1</v>
      </c>
      <c r="U50" s="139">
        <v>3</v>
      </c>
      <c r="V50" s="137">
        <v>678096.42999999993</v>
      </c>
      <c r="W50" s="140">
        <v>508572.32250000001</v>
      </c>
      <c r="X50" s="139">
        <v>27</v>
      </c>
      <c r="Y50" s="137">
        <v>36888888.289999999</v>
      </c>
      <c r="Z50" s="137">
        <v>27666666.127500001</v>
      </c>
      <c r="AA50" s="190">
        <f t="shared" si="2"/>
        <v>0.46468019526589771</v>
      </c>
      <c r="AB50" s="139">
        <v>24</v>
      </c>
      <c r="AC50" s="141">
        <v>33</v>
      </c>
      <c r="AD50" s="137">
        <v>30225436.560000002</v>
      </c>
      <c r="AE50" s="137">
        <v>22669077.420000002</v>
      </c>
      <c r="AF50" s="190">
        <f t="shared" si="3"/>
        <v>0.38074234312193217</v>
      </c>
      <c r="AG50" s="141">
        <v>1</v>
      </c>
      <c r="AH50" s="140">
        <v>32938.699999999997</v>
      </c>
      <c r="AI50" s="139">
        <v>20</v>
      </c>
      <c r="AJ50" s="137">
        <v>32513928.739999998</v>
      </c>
      <c r="AK50" s="137">
        <v>24385446.469999999</v>
      </c>
      <c r="AL50" s="137">
        <v>14456750.18</v>
      </c>
      <c r="AM50" s="137">
        <v>10842562.630000001</v>
      </c>
      <c r="AN50" s="190">
        <f t="shared" si="4"/>
        <v>0.40956991267910836</v>
      </c>
      <c r="AO50" s="139">
        <v>17</v>
      </c>
      <c r="AP50" s="137">
        <v>23890054.890000001</v>
      </c>
      <c r="AQ50" s="137">
        <v>17917541.079999998</v>
      </c>
      <c r="AR50" s="190">
        <f t="shared" si="5"/>
        <v>0.30093710832179199</v>
      </c>
      <c r="AS50" s="210"/>
      <c r="AT50" s="210"/>
    </row>
    <row r="51" spans="1:46" x14ac:dyDescent="0.2">
      <c r="A51" s="163" t="s">
        <v>57</v>
      </c>
      <c r="B51" s="172">
        <v>11432267.613</v>
      </c>
      <c r="C51" s="73">
        <v>0</v>
      </c>
      <c r="D51" s="74">
        <v>0</v>
      </c>
      <c r="E51" s="74">
        <v>0</v>
      </c>
      <c r="F51" s="190">
        <f t="shared" si="0"/>
        <v>0</v>
      </c>
      <c r="G51" s="76">
        <v>0</v>
      </c>
      <c r="H51" s="74">
        <v>0</v>
      </c>
      <c r="I51" s="74">
        <v>0</v>
      </c>
      <c r="J51" s="190">
        <f t="shared" si="1"/>
        <v>0</v>
      </c>
      <c r="K51" s="76">
        <v>0</v>
      </c>
      <c r="L51" s="74">
        <v>0</v>
      </c>
      <c r="M51" s="75">
        <v>0</v>
      </c>
      <c r="N51" s="76">
        <v>0</v>
      </c>
      <c r="O51" s="74">
        <v>0</v>
      </c>
      <c r="P51" s="74">
        <v>0</v>
      </c>
      <c r="Q51" s="190">
        <f t="shared" si="8"/>
        <v>0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0</v>
      </c>
      <c r="Y51" s="74">
        <v>0</v>
      </c>
      <c r="Z51" s="74">
        <v>0</v>
      </c>
      <c r="AA51" s="190">
        <f t="shared" si="2"/>
        <v>0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0</v>
      </c>
      <c r="AJ51" s="74">
        <v>0</v>
      </c>
      <c r="AK51" s="74">
        <v>0</v>
      </c>
      <c r="AL51" s="74">
        <v>0</v>
      </c>
      <c r="AM51" s="74">
        <v>0</v>
      </c>
      <c r="AN51" s="190">
        <f t="shared" si="4"/>
        <v>0</v>
      </c>
      <c r="AO51" s="76">
        <v>0</v>
      </c>
      <c r="AP51" s="74">
        <v>0</v>
      </c>
      <c r="AQ51" s="74">
        <v>0</v>
      </c>
      <c r="AR51" s="190">
        <f t="shared" si="5"/>
        <v>0</v>
      </c>
      <c r="AS51" s="210"/>
      <c r="AT51" s="210"/>
    </row>
    <row r="52" spans="1:46" x14ac:dyDescent="0.2">
      <c r="A52" s="163" t="s">
        <v>58</v>
      </c>
      <c r="B52" s="172">
        <v>82679667.119240001</v>
      </c>
      <c r="C52" s="73">
        <v>35</v>
      </c>
      <c r="D52" s="74">
        <v>76494294.540000007</v>
      </c>
      <c r="E52" s="74">
        <v>57370720.905000001</v>
      </c>
      <c r="F52" s="190">
        <f t="shared" si="0"/>
        <v>0.92518870969425293</v>
      </c>
      <c r="G52" s="76">
        <v>24</v>
      </c>
      <c r="H52" s="74">
        <v>67644333.709999993</v>
      </c>
      <c r="I52" s="74">
        <v>50733250.282499999</v>
      </c>
      <c r="J52" s="190">
        <f t="shared" si="1"/>
        <v>0.81814956526667959</v>
      </c>
      <c r="K52" s="76">
        <v>10</v>
      </c>
      <c r="L52" s="74">
        <v>8819960.8300000001</v>
      </c>
      <c r="M52" s="75">
        <v>6614970.6225000005</v>
      </c>
      <c r="N52" s="76">
        <v>21</v>
      </c>
      <c r="O52" s="74">
        <v>63350011.43</v>
      </c>
      <c r="P52" s="74">
        <v>47512508.5</v>
      </c>
      <c r="Q52" s="190">
        <f t="shared" si="8"/>
        <v>0.76621028648600009</v>
      </c>
      <c r="R52" s="76">
        <v>1</v>
      </c>
      <c r="S52" s="74">
        <v>30000</v>
      </c>
      <c r="T52" s="75">
        <v>22500</v>
      </c>
      <c r="U52" s="76">
        <v>1</v>
      </c>
      <c r="V52" s="74">
        <v>152632.85</v>
      </c>
      <c r="W52" s="75">
        <v>114474.63750000001</v>
      </c>
      <c r="X52" s="76">
        <v>20</v>
      </c>
      <c r="Y52" s="74">
        <v>63167378.579999998</v>
      </c>
      <c r="Z52" s="74">
        <v>47375533.862499997</v>
      </c>
      <c r="AA52" s="190">
        <f t="shared" si="2"/>
        <v>0.76400136552195441</v>
      </c>
      <c r="AB52" s="76">
        <v>12</v>
      </c>
      <c r="AC52" s="77">
        <v>16</v>
      </c>
      <c r="AD52" s="74">
        <v>18831020.77</v>
      </c>
      <c r="AE52" s="74">
        <v>14123265.577500001</v>
      </c>
      <c r="AF52" s="190">
        <f t="shared" si="3"/>
        <v>0.22775878793563648</v>
      </c>
      <c r="AG52" s="77">
        <v>0</v>
      </c>
      <c r="AH52" s="75">
        <v>0</v>
      </c>
      <c r="AI52" s="76">
        <v>15</v>
      </c>
      <c r="AJ52" s="74">
        <v>28581915.84</v>
      </c>
      <c r="AK52" s="74">
        <v>21436436.829999998</v>
      </c>
      <c r="AL52" s="74">
        <v>27929798.840000004</v>
      </c>
      <c r="AM52" s="74">
        <v>20947349.09</v>
      </c>
      <c r="AN52" s="190">
        <f t="shared" si="4"/>
        <v>0.34569461677656943</v>
      </c>
      <c r="AO52" s="76">
        <v>8</v>
      </c>
      <c r="AP52" s="74">
        <v>15850403.800000001</v>
      </c>
      <c r="AQ52" s="74">
        <v>11887802.800000001</v>
      </c>
      <c r="AR52" s="190">
        <f t="shared" si="5"/>
        <v>0.19170860687115088</v>
      </c>
      <c r="AS52" s="210"/>
      <c r="AT52" s="210"/>
    </row>
    <row r="53" spans="1:46" ht="26.25" thickBot="1" x14ac:dyDescent="0.25">
      <c r="A53" s="165" t="s">
        <v>59</v>
      </c>
      <c r="B53" s="174">
        <v>330638395.08933997</v>
      </c>
      <c r="C53" s="99">
        <v>331</v>
      </c>
      <c r="D53" s="95">
        <v>390053335.32999998</v>
      </c>
      <c r="E53" s="95">
        <v>292540001.4975</v>
      </c>
      <c r="F53" s="190">
        <f t="shared" si="0"/>
        <v>1.1796976428723767</v>
      </c>
      <c r="G53" s="97">
        <v>194</v>
      </c>
      <c r="H53" s="95">
        <v>209649605.95999995</v>
      </c>
      <c r="I53" s="95">
        <v>157237204.46999997</v>
      </c>
      <c r="J53" s="190">
        <f t="shared" si="1"/>
        <v>0.63407519838508675</v>
      </c>
      <c r="K53" s="97">
        <v>99</v>
      </c>
      <c r="L53" s="95">
        <v>158958866.84</v>
      </c>
      <c r="M53" s="100">
        <v>119219150.13</v>
      </c>
      <c r="N53" s="97">
        <v>150</v>
      </c>
      <c r="O53" s="95">
        <v>157017914.09</v>
      </c>
      <c r="P53" s="95">
        <v>117763435.34</v>
      </c>
      <c r="Q53" s="190">
        <f t="shared" si="8"/>
        <v>0.47489316553080008</v>
      </c>
      <c r="R53" s="97">
        <v>2</v>
      </c>
      <c r="S53" s="95">
        <v>1188332.24</v>
      </c>
      <c r="T53" s="100">
        <v>891249.18</v>
      </c>
      <c r="U53" s="97">
        <v>10</v>
      </c>
      <c r="V53" s="95">
        <v>380603.7</v>
      </c>
      <c r="W53" s="100">
        <v>285452.77500000002</v>
      </c>
      <c r="X53" s="97">
        <v>148</v>
      </c>
      <c r="Y53" s="95">
        <v>155448978.15000001</v>
      </c>
      <c r="Z53" s="95">
        <v>116586733.38500001</v>
      </c>
      <c r="AA53" s="190">
        <f t="shared" si="2"/>
        <v>0.47014799387710854</v>
      </c>
      <c r="AB53" s="97">
        <v>53</v>
      </c>
      <c r="AC53" s="98">
        <v>75</v>
      </c>
      <c r="AD53" s="95">
        <v>43942254.850000001</v>
      </c>
      <c r="AE53" s="95">
        <v>32956691.137499999</v>
      </c>
      <c r="AF53" s="190">
        <f t="shared" si="3"/>
        <v>0.13290124650564739</v>
      </c>
      <c r="AG53" s="98">
        <v>0</v>
      </c>
      <c r="AH53" s="100">
        <v>0</v>
      </c>
      <c r="AI53" s="97">
        <v>142</v>
      </c>
      <c r="AJ53" s="95">
        <v>125415698.24000001</v>
      </c>
      <c r="AK53" s="95">
        <v>94061773.359999999</v>
      </c>
      <c r="AL53" s="95">
        <v>12904115.800000001</v>
      </c>
      <c r="AM53" s="95">
        <v>9678086.7899999991</v>
      </c>
      <c r="AN53" s="190">
        <f t="shared" si="4"/>
        <v>0.37931377632689067</v>
      </c>
      <c r="AO53" s="97">
        <v>137</v>
      </c>
      <c r="AP53" s="95">
        <v>117182144.97</v>
      </c>
      <c r="AQ53" s="95">
        <v>87886608.400000006</v>
      </c>
      <c r="AR53" s="190">
        <f t="shared" si="5"/>
        <v>0.35441178855933192</v>
      </c>
      <c r="AS53" s="210"/>
      <c r="AT53" s="210"/>
    </row>
    <row r="54" spans="1:46" s="80" customFormat="1" ht="26.25" thickBot="1" x14ac:dyDescent="0.25">
      <c r="A54" s="161" t="s">
        <v>185</v>
      </c>
      <c r="B54" s="132">
        <f>SUM(B55:B57)</f>
        <v>1184677.6314068779</v>
      </c>
      <c r="C54" s="142">
        <v>10</v>
      </c>
      <c r="D54" s="143">
        <v>3660935.08</v>
      </c>
      <c r="E54" s="143">
        <v>2745701.31</v>
      </c>
      <c r="F54" s="191">
        <f t="shared" si="0"/>
        <v>3.0902373632668438</v>
      </c>
      <c r="G54" s="142">
        <v>1</v>
      </c>
      <c r="H54" s="143">
        <v>1129660.8400000001</v>
      </c>
      <c r="I54" s="143">
        <v>847245.63000000012</v>
      </c>
      <c r="J54" s="191">
        <f t="shared" si="1"/>
        <v>0.95355969425915299</v>
      </c>
      <c r="K54" s="142">
        <v>9</v>
      </c>
      <c r="L54" s="143">
        <v>2531274.2400000002</v>
      </c>
      <c r="M54" s="143">
        <v>1898455.68</v>
      </c>
      <c r="N54" s="142">
        <v>1</v>
      </c>
      <c r="O54" s="143">
        <v>1127820.8400000001</v>
      </c>
      <c r="P54" s="143">
        <v>845865.63</v>
      </c>
      <c r="Q54" s="191">
        <f t="shared" si="8"/>
        <v>0.95200652911851058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845865.63000000012</v>
      </c>
      <c r="AA54" s="191">
        <f t="shared" si="2"/>
        <v>0.95200652911851058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0"/>
      <c r="AT54" s="210"/>
    </row>
    <row r="55" spans="1:46" x14ac:dyDescent="0.2">
      <c r="A55" s="162" t="s">
        <v>61</v>
      </c>
      <c r="B55" s="171">
        <v>1184677.6314068779</v>
      </c>
      <c r="C55" s="136">
        <v>4</v>
      </c>
      <c r="D55" s="137">
        <v>3030195.58</v>
      </c>
      <c r="E55" s="137">
        <v>2272646.6850000001</v>
      </c>
      <c r="F55" s="190">
        <f t="shared" si="0"/>
        <v>2.5578229044482383</v>
      </c>
      <c r="G55" s="139">
        <v>1</v>
      </c>
      <c r="H55" s="137">
        <v>1129660.8400000001</v>
      </c>
      <c r="I55" s="137">
        <v>847245.63000000012</v>
      </c>
      <c r="J55" s="190">
        <f t="shared" si="1"/>
        <v>0.95355969425915299</v>
      </c>
      <c r="K55" s="139">
        <v>3</v>
      </c>
      <c r="L55" s="137">
        <v>1900534.74</v>
      </c>
      <c r="M55" s="140">
        <v>1425401.0549999999</v>
      </c>
      <c r="N55" s="139">
        <v>1</v>
      </c>
      <c r="O55" s="137">
        <v>1127820.8400000001</v>
      </c>
      <c r="P55" s="137">
        <v>845865.63</v>
      </c>
      <c r="Q55" s="190">
        <f t="shared" si="8"/>
        <v>0.95200652911851058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845865.63000000012</v>
      </c>
      <c r="AA55" s="190">
        <f t="shared" si="2"/>
        <v>0.95200652911851058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0"/>
      <c r="AT55" s="210"/>
    </row>
    <row r="56" spans="1:46" ht="38.25" x14ac:dyDescent="0.2">
      <c r="A56" s="163" t="s">
        <v>62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0"/>
      <c r="AT56" s="210"/>
    </row>
    <row r="57" spans="1:46" ht="26.25" thickBot="1" x14ac:dyDescent="0.25">
      <c r="A57" s="165" t="s">
        <v>63</v>
      </c>
      <c r="B57" s="174">
        <v>0</v>
      </c>
      <c r="C57" s="99">
        <v>3</v>
      </c>
      <c r="D57" s="95">
        <v>209739.5</v>
      </c>
      <c r="E57" s="95">
        <v>157304.625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157304.625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0"/>
      <c r="AT57" s="210"/>
    </row>
    <row r="58" spans="1:46" ht="13.5" thickBot="1" x14ac:dyDescent="0.25">
      <c r="A58" s="161" t="s">
        <v>186</v>
      </c>
      <c r="B58" s="132">
        <f>B59</f>
        <v>189222862.39616001</v>
      </c>
      <c r="C58" s="142">
        <v>133</v>
      </c>
      <c r="D58" s="143">
        <v>141323952.33999997</v>
      </c>
      <c r="E58" s="143">
        <v>105992964.25499998</v>
      </c>
      <c r="F58" s="191">
        <f t="shared" si="0"/>
        <v>0.74686510155481045</v>
      </c>
      <c r="G58" s="142">
        <v>133</v>
      </c>
      <c r="H58" s="143">
        <v>141348440.88999999</v>
      </c>
      <c r="I58" s="143">
        <v>106011330.66749999</v>
      </c>
      <c r="J58" s="191">
        <f t="shared" si="1"/>
        <v>0.74699451799894367</v>
      </c>
      <c r="K58" s="142">
        <v>2</v>
      </c>
      <c r="L58" s="143">
        <v>925216.38</v>
      </c>
      <c r="M58" s="143">
        <v>693912.28500000003</v>
      </c>
      <c r="N58" s="142">
        <v>116</v>
      </c>
      <c r="O58" s="143">
        <v>106555201.75</v>
      </c>
      <c r="P58" s="143">
        <v>79916400.909999996</v>
      </c>
      <c r="Q58" s="191">
        <f t="shared" si="8"/>
        <v>0.56312012407313827</v>
      </c>
      <c r="R58" s="142">
        <v>0</v>
      </c>
      <c r="S58" s="143">
        <v>0</v>
      </c>
      <c r="T58" s="143">
        <v>0</v>
      </c>
      <c r="U58" s="142">
        <v>5</v>
      </c>
      <c r="V58" s="143">
        <v>403062.11</v>
      </c>
      <c r="W58" s="143">
        <v>302296.58250000002</v>
      </c>
      <c r="X58" s="142">
        <v>116</v>
      </c>
      <c r="Y58" s="143">
        <v>106152139.64</v>
      </c>
      <c r="Z58" s="143">
        <v>79614104.327500001</v>
      </c>
      <c r="AA58" s="191">
        <f t="shared" si="2"/>
        <v>0.56099003204886622</v>
      </c>
      <c r="AB58" s="142">
        <v>102</v>
      </c>
      <c r="AC58" s="142">
        <v>156</v>
      </c>
      <c r="AD58" s="143">
        <v>98594170.230000004</v>
      </c>
      <c r="AE58" s="143">
        <v>73945627.672499999</v>
      </c>
      <c r="AF58" s="191">
        <f t="shared" si="3"/>
        <v>0.52104787435030797</v>
      </c>
      <c r="AG58" s="142">
        <v>0</v>
      </c>
      <c r="AH58" s="142">
        <v>0</v>
      </c>
      <c r="AI58" s="142">
        <v>91</v>
      </c>
      <c r="AJ58" s="143">
        <v>91953114.760000005</v>
      </c>
      <c r="AK58" s="143">
        <v>68964835.519999996</v>
      </c>
      <c r="AL58" s="142">
        <v>0</v>
      </c>
      <c r="AM58" s="142">
        <v>0</v>
      </c>
      <c r="AN58" s="191">
        <f t="shared" si="4"/>
        <v>0.48595139929489861</v>
      </c>
      <c r="AO58" s="142">
        <v>91</v>
      </c>
      <c r="AP58" s="143">
        <v>91953114.760000005</v>
      </c>
      <c r="AQ58" s="143">
        <v>68964835.519999996</v>
      </c>
      <c r="AR58" s="191">
        <f t="shared" si="5"/>
        <v>0.48595139929489861</v>
      </c>
      <c r="AS58" s="210"/>
      <c r="AT58" s="210"/>
    </row>
    <row r="59" spans="1:46" ht="13.5" thickBot="1" x14ac:dyDescent="0.25">
      <c r="A59" s="169" t="s">
        <v>64</v>
      </c>
      <c r="B59" s="175">
        <v>189222862.39616001</v>
      </c>
      <c r="C59" s="156">
        <v>133</v>
      </c>
      <c r="D59" s="157">
        <v>141323952.33999997</v>
      </c>
      <c r="E59" s="157">
        <v>105992964.25499998</v>
      </c>
      <c r="F59" s="190">
        <f t="shared" si="0"/>
        <v>0.74686510155481045</v>
      </c>
      <c r="G59" s="212">
        <v>133</v>
      </c>
      <c r="H59" s="213">
        <v>141348440.88999999</v>
      </c>
      <c r="I59" s="213">
        <v>106011330.66749999</v>
      </c>
      <c r="J59" s="190">
        <f t="shared" si="1"/>
        <v>0.74699451799894367</v>
      </c>
      <c r="K59" s="158">
        <v>2</v>
      </c>
      <c r="L59" s="157">
        <v>925216.38</v>
      </c>
      <c r="M59" s="159">
        <v>693912.28500000003</v>
      </c>
      <c r="N59" s="158">
        <v>116</v>
      </c>
      <c r="O59" s="157">
        <v>106555201.75</v>
      </c>
      <c r="P59" s="157">
        <v>79916400.909999996</v>
      </c>
      <c r="Q59" s="190">
        <f t="shared" si="8"/>
        <v>0.56312012407313827</v>
      </c>
      <c r="R59" s="158">
        <v>0</v>
      </c>
      <c r="S59" s="157">
        <v>0</v>
      </c>
      <c r="T59" s="159">
        <v>0</v>
      </c>
      <c r="U59" s="158">
        <v>5</v>
      </c>
      <c r="V59" s="157">
        <v>403062.11</v>
      </c>
      <c r="W59" s="159">
        <v>302296.58250000002</v>
      </c>
      <c r="X59" s="158">
        <v>116</v>
      </c>
      <c r="Y59" s="157">
        <v>106152139.64</v>
      </c>
      <c r="Z59" s="157">
        <v>79614104.327500001</v>
      </c>
      <c r="AA59" s="190">
        <f t="shared" si="2"/>
        <v>0.56099003204886622</v>
      </c>
      <c r="AB59" s="158">
        <v>102</v>
      </c>
      <c r="AC59" s="160">
        <v>156</v>
      </c>
      <c r="AD59" s="157">
        <v>98594170.230000004</v>
      </c>
      <c r="AE59" s="157">
        <v>73945627.672499999</v>
      </c>
      <c r="AF59" s="190">
        <f t="shared" si="3"/>
        <v>0.52104787435030797</v>
      </c>
      <c r="AG59" s="160">
        <v>0</v>
      </c>
      <c r="AH59" s="159">
        <v>0</v>
      </c>
      <c r="AI59" s="158">
        <v>91</v>
      </c>
      <c r="AJ59" s="157">
        <v>91953114.760000005</v>
      </c>
      <c r="AK59" s="157">
        <v>68964835.519999996</v>
      </c>
      <c r="AL59" s="157">
        <v>0</v>
      </c>
      <c r="AM59" s="157">
        <v>0</v>
      </c>
      <c r="AN59" s="190">
        <f t="shared" si="4"/>
        <v>0.48595139929489861</v>
      </c>
      <c r="AO59" s="158">
        <v>91</v>
      </c>
      <c r="AP59" s="157">
        <v>91953114.760000005</v>
      </c>
      <c r="AQ59" s="157">
        <v>68964835.519999996</v>
      </c>
      <c r="AR59" s="190">
        <f t="shared" si="5"/>
        <v>0.48595139929489861</v>
      </c>
      <c r="AS59" s="210"/>
      <c r="AT59" s="210"/>
    </row>
    <row r="60" spans="1:46" ht="13.5" thickBot="1" x14ac:dyDescent="0.25">
      <c r="A60" s="170" t="s">
        <v>65</v>
      </c>
      <c r="B60" s="132">
        <f>SUM(B6+B28+B40+B45+B49+B54+B58)</f>
        <v>3189466638.4200373</v>
      </c>
      <c r="C60" s="133">
        <f>SUM(C6+C28+C40+C45+C49+C54+C58)</f>
        <v>12807</v>
      </c>
      <c r="D60" s="134">
        <f>SUM(D6+D28+D40+D45+D49+D54+D58)</f>
        <v>4126975350.9600005</v>
      </c>
      <c r="E60" s="134">
        <f>SUM(E6+E28+E40+E45+E49+E54+E58)</f>
        <v>3088341367.0640006</v>
      </c>
      <c r="F60" s="191">
        <f t="shared" si="0"/>
        <v>1.2939390245525113</v>
      </c>
      <c r="G60" s="133">
        <f>SUM(G6+G28+G40+G45+G49+G54+G58)</f>
        <v>11384</v>
      </c>
      <c r="H60" s="135">
        <f>SUM(H6+H28+H40+H45+H49+H54+H58)</f>
        <v>2811682962.1600003</v>
      </c>
      <c r="I60" s="135">
        <f>SUM(I6+I28+I40+I45+I49+I54+I58)</f>
        <v>2101368238.158</v>
      </c>
      <c r="J60" s="191">
        <f t="shared" si="1"/>
        <v>0.88155271113066758</v>
      </c>
      <c r="K60" s="133">
        <f t="shared" ref="K60:Z60" si="10">SUM(K6+K28+K40+K45+K49+K54+K58)</f>
        <v>2039</v>
      </c>
      <c r="L60" s="135">
        <f t="shared" si="10"/>
        <v>1021882129.08</v>
      </c>
      <c r="M60" s="135">
        <f t="shared" si="10"/>
        <v>774210120.77649975</v>
      </c>
      <c r="N60" s="133">
        <f t="shared" si="10"/>
        <v>9739</v>
      </c>
      <c r="O60" s="135">
        <f t="shared" si="10"/>
        <v>2453956225.6199999</v>
      </c>
      <c r="P60" s="135">
        <f t="shared" si="10"/>
        <v>1822072803.7025001</v>
      </c>
      <c r="Q60" s="191">
        <f t="shared" si="8"/>
        <v>0.76939391560327264</v>
      </c>
      <c r="R60" s="133">
        <f t="shared" si="10"/>
        <v>212</v>
      </c>
      <c r="S60" s="135">
        <f t="shared" si="10"/>
        <v>234005786.12999997</v>
      </c>
      <c r="T60" s="135">
        <f t="shared" si="10"/>
        <v>176548137.64749998</v>
      </c>
      <c r="U60" s="133">
        <f t="shared" si="10"/>
        <v>466</v>
      </c>
      <c r="V60" s="135">
        <f t="shared" si="10"/>
        <v>10775513.959999999</v>
      </c>
      <c r="W60" s="135">
        <f t="shared" si="10"/>
        <v>8602837.8430000003</v>
      </c>
      <c r="X60" s="133">
        <f t="shared" si="10"/>
        <v>9527</v>
      </c>
      <c r="Y60" s="135">
        <f t="shared" si="10"/>
        <v>2209174925.5299997</v>
      </c>
      <c r="Z60" s="135">
        <f t="shared" si="10"/>
        <v>1636921828.2120001</v>
      </c>
      <c r="AA60" s="191">
        <f t="shared" si="2"/>
        <v>0.69264713382434262</v>
      </c>
      <c r="AB60" s="133">
        <f t="shared" ref="AB60:AE60" si="11">SUM(AB6+AB28+AB40+AB45+AB49+AB54+AB58)</f>
        <v>6904</v>
      </c>
      <c r="AC60" s="133">
        <f t="shared" si="11"/>
        <v>7369</v>
      </c>
      <c r="AD60" s="135">
        <f t="shared" si="11"/>
        <v>1190377079.8699999</v>
      </c>
      <c r="AE60" s="209">
        <f t="shared" si="11"/>
        <v>869551670.50949991</v>
      </c>
      <c r="AF60" s="191">
        <f t="shared" si="3"/>
        <v>0.37322136106734</v>
      </c>
      <c r="AG60" s="133">
        <f t="shared" ref="AG60:AM60" si="12">SUM(AG6+AG28+AG40+AG45+AG49+AG54+AG58)</f>
        <v>53</v>
      </c>
      <c r="AH60" s="135">
        <f t="shared" si="12"/>
        <v>10656950.439999999</v>
      </c>
      <c r="AI60" s="133">
        <f t="shared" si="12"/>
        <v>8695</v>
      </c>
      <c r="AJ60" s="134">
        <f t="shared" si="12"/>
        <v>1646332476.1999998</v>
      </c>
      <c r="AK60" s="134">
        <f t="shared" si="12"/>
        <v>1211056501.2</v>
      </c>
      <c r="AL60" s="134">
        <f t="shared" si="12"/>
        <v>576840042.29000008</v>
      </c>
      <c r="AM60" s="134">
        <f t="shared" si="12"/>
        <v>444465524.86000001</v>
      </c>
      <c r="AN60" s="191">
        <f t="shared" si="4"/>
        <v>0.5161779892501217</v>
      </c>
      <c r="AO60" s="133">
        <f>SUM(AO6+AO28+AO40+AO45+AO49+AO54+AO58)</f>
        <v>8004</v>
      </c>
      <c r="AP60" s="135">
        <f>SUM(AP6+AP28+AP40+AP45+AP49+AP54+AP58)</f>
        <v>1374009558.8</v>
      </c>
      <c r="AQ60" s="135">
        <f>SUM(AQ6+AQ28+AQ40+AQ45+AQ49+AQ54+AQ58)</f>
        <v>1002191969.293</v>
      </c>
      <c r="AR60" s="191">
        <f t="shared" si="5"/>
        <v>0.43079602785268251</v>
      </c>
      <c r="AS60" s="210"/>
      <c r="AT60" s="210"/>
    </row>
    <row r="61" spans="1:46" ht="21" customHeight="1" x14ac:dyDescent="0.2">
      <c r="A61" s="60" t="s">
        <v>170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Y61" s="86"/>
      <c r="Z61" s="86"/>
      <c r="AB61" s="79"/>
      <c r="AC61" s="79"/>
      <c r="AD61" s="225"/>
      <c r="AE61" s="79"/>
      <c r="AF61" s="79"/>
      <c r="AG61" s="79"/>
      <c r="AH61" s="61"/>
      <c r="AJ61" s="214"/>
      <c r="AK61" s="214"/>
      <c r="AL61" s="214"/>
      <c r="AM61" s="214"/>
      <c r="AN61" s="78"/>
      <c r="AO61" s="78"/>
      <c r="AP61" s="84"/>
      <c r="AQ61" s="84"/>
      <c r="AR61" s="78"/>
      <c r="AS61" s="210"/>
      <c r="AT61" s="210"/>
    </row>
    <row r="62" spans="1:46" ht="15.75" customHeight="1" x14ac:dyDescent="0.2">
      <c r="A62" s="60" t="s">
        <v>169</v>
      </c>
      <c r="B62" s="81"/>
      <c r="F62" s="85"/>
      <c r="G62" s="63"/>
      <c r="H62" s="63"/>
      <c r="I62" s="63"/>
      <c r="J62" s="63"/>
      <c r="K62" s="60"/>
      <c r="L62" s="64"/>
      <c r="V62" s="86"/>
      <c r="X62" s="84"/>
      <c r="Y62" s="86"/>
      <c r="Z62" s="86"/>
      <c r="AB62" s="79"/>
      <c r="AC62" s="79"/>
      <c r="AD62" s="79"/>
      <c r="AE62" s="7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0"/>
      <c r="AT62" s="210"/>
    </row>
    <row r="63" spans="1:46" ht="12" customHeight="1" x14ac:dyDescent="0.2">
      <c r="A63" s="60" t="s">
        <v>222</v>
      </c>
      <c r="B63" s="81"/>
      <c r="F63" s="85"/>
      <c r="G63" s="63"/>
      <c r="H63" s="63"/>
      <c r="I63" s="63"/>
      <c r="J63" s="63"/>
      <c r="K63" s="60"/>
      <c r="L63" s="64"/>
      <c r="S63" s="60"/>
      <c r="X63" s="84"/>
      <c r="Y63" s="84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0"/>
      <c r="AT63" s="210"/>
    </row>
    <row r="64" spans="1:46" ht="15" customHeight="1" x14ac:dyDescent="0.25">
      <c r="A64" s="60" t="s">
        <v>221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4"/>
      <c r="Z64" s="84"/>
      <c r="AB64" s="79"/>
      <c r="AC64" s="79"/>
      <c r="AD64" s="226"/>
      <c r="AE64" s="228"/>
      <c r="AF64" s="79"/>
      <c r="AG64" s="79"/>
      <c r="AH64" s="79"/>
      <c r="AJ64" s="78"/>
      <c r="AK64" s="78"/>
      <c r="AL64" s="78"/>
      <c r="AM64" s="78"/>
      <c r="AN64" s="78"/>
      <c r="AO64" s="78"/>
      <c r="AP64" s="224"/>
      <c r="AQ64" s="84"/>
      <c r="AR64" s="78"/>
      <c r="AS64" s="210"/>
      <c r="AT64" s="210"/>
    </row>
    <row r="65" spans="1:46" ht="12.75" customHeight="1" x14ac:dyDescent="0.2">
      <c r="A65" s="60" t="s">
        <v>219</v>
      </c>
      <c r="B65" s="81"/>
      <c r="F65" s="85"/>
      <c r="G65" s="63"/>
      <c r="H65" s="63"/>
      <c r="I65" s="63"/>
      <c r="J65" s="63"/>
      <c r="K65" s="60"/>
      <c r="L65" s="64"/>
      <c r="S65" s="60"/>
      <c r="T65" s="60"/>
      <c r="X65" s="84"/>
      <c r="Y65" s="86"/>
      <c r="Z65" s="86"/>
      <c r="AB65" s="79"/>
      <c r="AC65" s="79"/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0"/>
      <c r="AT65" s="210"/>
    </row>
    <row r="66" spans="1:46" ht="24.75" customHeight="1" x14ac:dyDescent="0.2">
      <c r="A66" s="60"/>
      <c r="B66" s="81"/>
      <c r="D66" s="85"/>
      <c r="E66" s="85"/>
      <c r="F66" s="85"/>
      <c r="G66" s="63"/>
      <c r="H66" s="63"/>
      <c r="I66" s="63"/>
      <c r="J66" s="63"/>
      <c r="K66" s="60"/>
      <c r="L66" s="60"/>
      <c r="M66" s="60"/>
      <c r="O66" s="62"/>
      <c r="P66" s="62"/>
      <c r="X66" s="84"/>
      <c r="Y66" s="86"/>
      <c r="Z66" s="86"/>
      <c r="AB66" s="79"/>
      <c r="AC66" s="79"/>
      <c r="AD66" s="226"/>
      <c r="AE66" s="79"/>
      <c r="AF66" s="79"/>
      <c r="AG66" s="79"/>
      <c r="AH66" s="79"/>
      <c r="AI66" s="84"/>
      <c r="AJ66" s="84"/>
      <c r="AK66" s="84"/>
      <c r="AL66" s="84"/>
      <c r="AM66" s="84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64"/>
      <c r="P67" s="82"/>
      <c r="Q67" s="82"/>
      <c r="R67" s="82"/>
      <c r="S67" s="82"/>
      <c r="T67" s="82"/>
      <c r="U67" s="82"/>
      <c r="V67" s="82"/>
      <c r="W67" s="82"/>
      <c r="X67" s="84"/>
      <c r="Y67" s="86">
        <f>Y6/B3</f>
        <v>181888649.85185999</v>
      </c>
      <c r="Z67" s="86"/>
      <c r="AA67" s="82"/>
      <c r="AB67" s="82"/>
      <c r="AC67" s="82"/>
      <c r="AD67" s="62"/>
      <c r="AE67" s="227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O69" s="64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29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9"/>
  <sheetViews>
    <sheetView showGridLines="0" topLeftCell="B1" zoomScale="90" zoomScaleNormal="90" workbookViewId="0">
      <selection activeCell="O61" sqref="O61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6384" width="9.140625" style="6"/>
  </cols>
  <sheetData>
    <row r="1" spans="1:16" ht="36.75" customHeight="1" thickBot="1" x14ac:dyDescent="0.25">
      <c r="A1" s="256" t="s">
        <v>67</v>
      </c>
      <c r="B1" s="256" t="s">
        <v>68</v>
      </c>
      <c r="C1" s="256"/>
      <c r="D1" s="256" t="s">
        <v>201</v>
      </c>
      <c r="E1" s="256" t="s">
        <v>69</v>
      </c>
      <c r="F1" s="265" t="s">
        <v>70</v>
      </c>
      <c r="G1" s="266"/>
      <c r="H1" s="267"/>
      <c r="I1" s="268" t="s">
        <v>202</v>
      </c>
      <c r="J1" s="269"/>
      <c r="K1" s="270"/>
      <c r="L1" s="258" t="s">
        <v>203</v>
      </c>
      <c r="M1" s="259"/>
      <c r="N1" s="260"/>
      <c r="O1" s="261" t="s">
        <v>71</v>
      </c>
    </row>
    <row r="2" spans="1:16" ht="30.75" customHeight="1" thickBot="1" x14ac:dyDescent="0.25">
      <c r="A2" s="257"/>
      <c r="B2" s="263"/>
      <c r="C2" s="257"/>
      <c r="D2" s="264"/>
      <c r="E2" s="257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62"/>
    </row>
    <row r="3" spans="1:16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grudnia 2020 r'!Z7</f>
        <v>6135577.9800000004</v>
      </c>
      <c r="G3" s="16">
        <f>F3/'Dane - 31 grudnia 2020 r'!$B$3</f>
        <v>1346555.0268846704</v>
      </c>
      <c r="H3" s="17">
        <f>G3/E3</f>
        <v>0.90937978773091177</v>
      </c>
      <c r="I3" s="16">
        <f>'Dane - 31 grudnia 2020 r'!AK7</f>
        <v>382500</v>
      </c>
      <c r="J3" s="16">
        <f>I3/'Dane - 31 grudnia 2020 r'!$B$3</f>
        <v>83946.011192801496</v>
      </c>
      <c r="K3" s="17">
        <f>J3/E3</f>
        <v>5.6691931867040461E-2</v>
      </c>
      <c r="L3" s="16">
        <f>'Dane - 31 grudnia 2020 r'!AQ7</f>
        <v>0</v>
      </c>
      <c r="M3" s="16">
        <f>L3/'Dane - 31 grudnia 2020 r'!$B$3</f>
        <v>0</v>
      </c>
      <c r="N3" s="17">
        <f>M3/E3</f>
        <v>0</v>
      </c>
      <c r="O3" s="19">
        <f>'Dane - 31 grudnia 2020 r'!X7</f>
        <v>1</v>
      </c>
      <c r="P3" s="234"/>
    </row>
    <row r="4" spans="1:16" x14ac:dyDescent="0.2">
      <c r="A4" s="20" t="s">
        <v>75</v>
      </c>
      <c r="B4" s="21" t="s">
        <v>78</v>
      </c>
      <c r="C4" s="2" t="s">
        <v>79</v>
      </c>
      <c r="D4" s="22">
        <v>3834000</v>
      </c>
      <c r="E4" s="22">
        <v>2875500</v>
      </c>
      <c r="F4" s="22">
        <f>'Dane - 31 grudnia 2020 r'!Z8</f>
        <v>11358222.987500001</v>
      </c>
      <c r="G4" s="22">
        <f>F4/'Dane - 31 grudnia 2020 r'!$B$3</f>
        <v>2492751.6706902231</v>
      </c>
      <c r="H4" s="18">
        <f t="shared" ref="H4:H56" si="0">G4/E4</f>
        <v>0.86689329531915249</v>
      </c>
      <c r="I4" s="22">
        <f>'Dane - 31 grudnia 2020 r'!AK8</f>
        <v>10297632.379999999</v>
      </c>
      <c r="J4" s="22">
        <f>I4/'Dane - 31 grudnia 2020 r'!$B$3</f>
        <v>2259987.3543289807</v>
      </c>
      <c r="K4" s="18">
        <f>J4/E4</f>
        <v>0.78594587178889952</v>
      </c>
      <c r="L4" s="22">
        <f>'Dane - 31 grudnia 2020 r'!AQ8</f>
        <v>8514934.5500000007</v>
      </c>
      <c r="M4" s="22">
        <f>L4/'Dane - 31 grudnia 2020 r'!$B$3</f>
        <v>1868744.5517392738</v>
      </c>
      <c r="N4" s="18">
        <f t="shared" ref="N4:N56" si="1">M4/E4</f>
        <v>0.64988508146036306</v>
      </c>
      <c r="O4" s="23">
        <f>'Dane - 31 grudnia 2020 r'!X8</f>
        <v>269</v>
      </c>
      <c r="P4" s="234"/>
    </row>
    <row r="5" spans="1:16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grudnia 2020 r'!Z9</f>
        <v>3145888.14</v>
      </c>
      <c r="G5" s="22">
        <f>F5/'Dane - 31 grudnia 2020 r'!$B$3</f>
        <v>690417.6758476902</v>
      </c>
      <c r="H5" s="18">
        <f t="shared" si="0"/>
        <v>0.39172634090649089</v>
      </c>
      <c r="I5" s="22">
        <f>'Dane - 31 grudnia 2020 r'!AK9</f>
        <v>0</v>
      </c>
      <c r="J5" s="22">
        <f>I5/'Dane - 31 grudnia 2020 r'!$B$3</f>
        <v>0</v>
      </c>
      <c r="K5" s="18">
        <f>J5/E5</f>
        <v>0</v>
      </c>
      <c r="L5" s="22">
        <f>'Dane - 31 grudnia 2020 r'!AQ9</f>
        <v>0</v>
      </c>
      <c r="M5" s="22">
        <f>L5/'Dane - 31 grudnia 2020 r'!$B$3</f>
        <v>0</v>
      </c>
      <c r="N5" s="18">
        <f t="shared" si="1"/>
        <v>0</v>
      </c>
      <c r="O5" s="23">
        <f>'Dane - 31 grudnia 2020 r'!X9</f>
        <v>2</v>
      </c>
      <c r="P5" s="234"/>
    </row>
    <row r="6" spans="1:16" x14ac:dyDescent="0.2">
      <c r="A6" s="40" t="s">
        <v>75</v>
      </c>
      <c r="B6" s="41" t="s">
        <v>82</v>
      </c>
      <c r="C6" s="42" t="s">
        <v>83</v>
      </c>
      <c r="D6" s="43">
        <v>35878520</v>
      </c>
      <c r="E6" s="43">
        <v>26908890</v>
      </c>
      <c r="F6" s="43">
        <f t="shared" ref="F6:M6" si="2">SUM(F7:F9)</f>
        <v>91007243.164999992</v>
      </c>
      <c r="G6" s="43">
        <f t="shared" si="2"/>
        <v>19973058.963019859</v>
      </c>
      <c r="H6" s="44">
        <f t="shared" si="0"/>
        <v>0.7422475978392219</v>
      </c>
      <c r="I6" s="43">
        <f t="shared" si="2"/>
        <v>87798740.849999994</v>
      </c>
      <c r="J6" s="43">
        <f t="shared" si="2"/>
        <v>19268899.561066613</v>
      </c>
      <c r="K6" s="44">
        <f>J6/E6</f>
        <v>0.71607931657777835</v>
      </c>
      <c r="L6" s="43">
        <f t="shared" si="2"/>
        <v>67814920.429999992</v>
      </c>
      <c r="M6" s="43">
        <f t="shared" si="2"/>
        <v>14883116.52145287</v>
      </c>
      <c r="N6" s="44">
        <f t="shared" si="1"/>
        <v>0.55309291915990855</v>
      </c>
      <c r="O6" s="45">
        <f>SUM(O7:O9)</f>
        <v>34</v>
      </c>
      <c r="P6" s="234"/>
    </row>
    <row r="7" spans="1:16" x14ac:dyDescent="0.2">
      <c r="A7" s="20" t="s">
        <v>75</v>
      </c>
      <c r="B7" s="21" t="s">
        <v>84</v>
      </c>
      <c r="C7" s="2" t="s">
        <v>85</v>
      </c>
      <c r="D7" s="22">
        <v>19082920</v>
      </c>
      <c r="E7" s="22">
        <v>14312190</v>
      </c>
      <c r="F7" s="22">
        <f>'Dane - 31 grudnia 2020 r'!Z11</f>
        <v>62343817.852499999</v>
      </c>
      <c r="G7" s="22">
        <f>F7/'Dane - 31 grudnia 2020 r'!$B$3</f>
        <v>13682391.715680895</v>
      </c>
      <c r="H7" s="18">
        <f t="shared" si="0"/>
        <v>0.95599567331630553</v>
      </c>
      <c r="I7" s="22">
        <f>'Dane - 31 grudnia 2020 r'!AK11</f>
        <v>62589486.810000002</v>
      </c>
      <c r="J7" s="22">
        <f>I7/'Dane - 31 grudnia 2020 r'!$B$3</f>
        <v>13736307.870075718</v>
      </c>
      <c r="K7" s="18">
        <f>J7/E7</f>
        <v>0.95976282246642319</v>
      </c>
      <c r="L7" s="22">
        <f>'Dane - 31 grudnia 2020 r'!AQ11</f>
        <v>45559783.340000004</v>
      </c>
      <c r="M7" s="22">
        <f>L7/'Dane - 31 grudnia 2020 r'!$B$3</f>
        <v>9998855.1168660168</v>
      </c>
      <c r="N7" s="18">
        <f t="shared" si="1"/>
        <v>0.69862509628966751</v>
      </c>
      <c r="O7" s="23">
        <f>'Dane - 31 grudnia 2020 r'!X11</f>
        <v>14</v>
      </c>
      <c r="P7" s="234"/>
    </row>
    <row r="8" spans="1:16" x14ac:dyDescent="0.2">
      <c r="A8" s="20" t="s">
        <v>75</v>
      </c>
      <c r="B8" s="21" t="s">
        <v>86</v>
      </c>
      <c r="C8" s="2" t="s">
        <v>83</v>
      </c>
      <c r="D8" s="22">
        <v>16475600</v>
      </c>
      <c r="E8" s="22">
        <v>12356700</v>
      </c>
      <c r="F8" s="22">
        <f>'Dane - 31 grudnia 2020 r'!Z12</f>
        <v>28266681.932499997</v>
      </c>
      <c r="G8" s="22">
        <f>F8/'Dane - 31 grudnia 2020 r'!$B$3</f>
        <v>6203595.2885987051</v>
      </c>
      <c r="H8" s="18">
        <f t="shared" si="0"/>
        <v>0.50204304455062476</v>
      </c>
      <c r="I8" s="22">
        <f>'Dane - 31 grudnia 2020 r'!AK12</f>
        <v>24812510.690000001</v>
      </c>
      <c r="J8" s="22">
        <f>I8/'Dane - 31 grudnia 2020 r'!$B$3</f>
        <v>5445519.7388346326</v>
      </c>
      <c r="K8" s="18">
        <f t="shared" ref="K8:K56" si="3">J8/E8</f>
        <v>0.4406936915871254</v>
      </c>
      <c r="L8" s="22">
        <f>'Dane - 31 grudnia 2020 r'!AQ12</f>
        <v>21858393.739999998</v>
      </c>
      <c r="M8" s="22">
        <f>L8/'Dane - 31 grudnia 2020 r'!$B$3</f>
        <v>4797189.4524305938</v>
      </c>
      <c r="N8" s="18">
        <f t="shared" si="1"/>
        <v>0.38822577649619994</v>
      </c>
      <c r="O8" s="23">
        <f>'Dane - 31 grudnia 2020 r'!X12</f>
        <v>8</v>
      </c>
      <c r="P8" s="234"/>
    </row>
    <row r="9" spans="1:16" ht="21" x14ac:dyDescent="0.2">
      <c r="A9" s="20" t="s">
        <v>75</v>
      </c>
      <c r="B9" s="21" t="s">
        <v>87</v>
      </c>
      <c r="C9" s="2" t="s">
        <v>88</v>
      </c>
      <c r="D9" s="22">
        <v>320000</v>
      </c>
      <c r="E9" s="22">
        <v>240000</v>
      </c>
      <c r="F9" s="22">
        <f>'Dane - 31 grudnia 2020 r'!Z13</f>
        <v>396743.38</v>
      </c>
      <c r="G9" s="22">
        <f>F9/'Dane - 31 grudnia 2020 r'!$B$3</f>
        <v>87071.958740261165</v>
      </c>
      <c r="H9" s="18">
        <f t="shared" si="0"/>
        <v>0.36279982808442152</v>
      </c>
      <c r="I9" s="22">
        <f>'Dane - 31 grudnia 2020 r'!AK13</f>
        <v>396743.35000000003</v>
      </c>
      <c r="J9" s="22">
        <f>I9/'Dane - 31 grudnia 2020 r'!$B$3</f>
        <v>87071.952156260304</v>
      </c>
      <c r="K9" s="18">
        <f t="shared" si="3"/>
        <v>0.36279980065108458</v>
      </c>
      <c r="L9" s="22">
        <f>'Dane - 31 grudnia 2020 r'!AQ13</f>
        <v>396743.35</v>
      </c>
      <c r="M9" s="22">
        <f>L9/'Dane - 31 grudnia 2020 r'!$B$3</f>
        <v>87071.952156260289</v>
      </c>
      <c r="N9" s="18">
        <f t="shared" si="1"/>
        <v>0.36279980065108453</v>
      </c>
      <c r="O9" s="23">
        <f>'Dane - 31 grudnia 2020 r'!X13</f>
        <v>12</v>
      </c>
      <c r="P9" s="234"/>
    </row>
    <row r="10" spans="1:16" x14ac:dyDescent="0.2">
      <c r="A10" s="20" t="s">
        <v>75</v>
      </c>
      <c r="B10" s="21" t="s">
        <v>89</v>
      </c>
      <c r="C10" s="2" t="s">
        <v>90</v>
      </c>
      <c r="D10" s="22">
        <v>5920000</v>
      </c>
      <c r="E10" s="22">
        <v>4440000</v>
      </c>
      <c r="F10" s="22">
        <f>'Dane - 31 grudnia 2020 r'!Z14</f>
        <v>18807078.579999998</v>
      </c>
      <c r="G10" s="22">
        <f>F10/'Dane - 31 grudnia 2020 r'!$B$3</f>
        <v>4127527.3960276525</v>
      </c>
      <c r="H10" s="18">
        <f t="shared" si="0"/>
        <v>0.92962328739361544</v>
      </c>
      <c r="I10" s="22">
        <f>'Dane - 31 grudnia 2020 r'!AK14</f>
        <v>13118506.710000001</v>
      </c>
      <c r="J10" s="22">
        <f>I10/'Dane - 31 grudnia 2020 r'!$B$3</f>
        <v>2879075.3231647103</v>
      </c>
      <c r="K10" s="18">
        <f t="shared" si="3"/>
        <v>0.64844038810016003</v>
      </c>
      <c r="L10" s="22">
        <f>'Dane - 31 grudnia 2020 r'!AQ14</f>
        <v>10410481.140000001</v>
      </c>
      <c r="M10" s="22">
        <f>L10/'Dane - 31 grudnia 2020 r'!$B$3</f>
        <v>2284753.8988258536</v>
      </c>
      <c r="N10" s="18">
        <f t="shared" si="1"/>
        <v>0.51458421144726429</v>
      </c>
      <c r="O10" s="23">
        <f>'Dane - 31 grudnia 2020 r'!X14</f>
        <v>11</v>
      </c>
      <c r="P10" s="234"/>
    </row>
    <row r="11" spans="1:16" x14ac:dyDescent="0.2">
      <c r="A11" s="20" t="s">
        <v>75</v>
      </c>
      <c r="B11" s="21" t="s">
        <v>91</v>
      </c>
      <c r="C11" s="2" t="s">
        <v>92</v>
      </c>
      <c r="D11" s="22">
        <v>16580474</v>
      </c>
      <c r="E11" s="22">
        <v>8290237</v>
      </c>
      <c r="F11" s="22">
        <f>'Dane - 31 grudnia 2020 r'!Z15</f>
        <v>27490381</v>
      </c>
      <c r="G11" s="22">
        <f>F11/'Dane - 31 grudnia 2020 r'!$B$3</f>
        <v>6033223.0878964122</v>
      </c>
      <c r="H11" s="18">
        <f t="shared" si="0"/>
        <v>0.72775037527834396</v>
      </c>
      <c r="I11" s="22">
        <f>'Dane - 31 grudnia 2020 r'!AK15</f>
        <v>26835697.870000001</v>
      </c>
      <c r="J11" s="22">
        <f>I11/'Dane - 31 grudnia 2020 r'!$B$3</f>
        <v>5889541.9444749262</v>
      </c>
      <c r="K11" s="18">
        <f t="shared" si="3"/>
        <v>0.71041900786128631</v>
      </c>
      <c r="L11" s="22">
        <f>'Dane - 31 grudnia 2020 r'!AQ15</f>
        <v>26835697.870000001</v>
      </c>
      <c r="M11" s="22">
        <f>L11/'Dane - 31 grudnia 2020 r'!$B$3</f>
        <v>5889541.9444749262</v>
      </c>
      <c r="N11" s="18">
        <f t="shared" si="1"/>
        <v>0.71041900786128631</v>
      </c>
      <c r="O11" s="23">
        <f>'Dane - 31 grudnia 2020 r'!X15</f>
        <v>154</v>
      </c>
      <c r="P11" s="234"/>
    </row>
    <row r="12" spans="1:16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- 31 grudnia 2020 r'!Z16</f>
        <v>2025000</v>
      </c>
      <c r="G12" s="22">
        <f>F12/'Dane - 31 grudnia 2020 r'!$B$3</f>
        <v>444420.05925600789</v>
      </c>
      <c r="H12" s="18">
        <f t="shared" si="0"/>
        <v>0.63038306277447931</v>
      </c>
      <c r="I12" s="22">
        <f>'Dane - 31 grudnia 2020 r'!AK16</f>
        <v>212737.2</v>
      </c>
      <c r="J12" s="22">
        <f>I12/'Dane - 31 grudnia 2020 r'!$B$3</f>
        <v>46688.730385164054</v>
      </c>
      <c r="K12" s="18">
        <f t="shared" si="3"/>
        <v>6.6225149482502202E-2</v>
      </c>
      <c r="L12" s="22">
        <f>'Dane - 31 grudnia 2020 r'!AQ16</f>
        <v>212737.2</v>
      </c>
      <c r="M12" s="22">
        <f>L12/'Dane - 31 grudnia 2020 r'!$B$3</f>
        <v>46688.730385164054</v>
      </c>
      <c r="N12" s="18">
        <f t="shared" si="1"/>
        <v>6.6225149482502202E-2</v>
      </c>
      <c r="O12" s="23">
        <f>'Dane - 31 grudnia 2020 r'!X16</f>
        <v>3</v>
      </c>
      <c r="P12" s="234"/>
    </row>
    <row r="13" spans="1:16" x14ac:dyDescent="0.2">
      <c r="A13" s="20" t="s">
        <v>75</v>
      </c>
      <c r="B13" s="21" t="s">
        <v>95</v>
      </c>
      <c r="C13" s="2" t="s">
        <v>96</v>
      </c>
      <c r="D13" s="22">
        <v>13038008</v>
      </c>
      <c r="E13" s="22">
        <v>9778506</v>
      </c>
      <c r="F13" s="22">
        <f>'Dane - 31 grudnia 2020 r'!Z17</f>
        <v>20595066.575000003</v>
      </c>
      <c r="G13" s="22">
        <f>F13/'Dane - 31 grudnia 2020 r'!$B$3</f>
        <v>4519931.2136508292</v>
      </c>
      <c r="H13" s="18">
        <f t="shared" si="0"/>
        <v>0.4622312665810942</v>
      </c>
      <c r="I13" s="22">
        <f>'Dane - 31 grudnia 2020 r'!AK17</f>
        <v>16416966.689999999</v>
      </c>
      <c r="J13" s="22">
        <f>I13/'Dane - 31 grudnia 2020 r'!$B$3</f>
        <v>3602977.4366289917</v>
      </c>
      <c r="K13" s="18">
        <f t="shared" si="3"/>
        <v>0.368458886933136</v>
      </c>
      <c r="L13" s="22">
        <f>'Dane - 31 grudnia 2020 r'!AQ17</f>
        <v>10657976.300000001</v>
      </c>
      <c r="M13" s="22">
        <f>L13/'Dane - 31 grudnia 2020 r'!$B$3</f>
        <v>2339070.8438494462</v>
      </c>
      <c r="N13" s="18">
        <f t="shared" si="1"/>
        <v>0.23920533912332273</v>
      </c>
      <c r="O13" s="23">
        <f>'Dane - 31 grudnia 2020 r'!X17</f>
        <v>134</v>
      </c>
      <c r="P13" s="234"/>
    </row>
    <row r="14" spans="1:16" x14ac:dyDescent="0.2">
      <c r="A14" s="20" t="s">
        <v>75</v>
      </c>
      <c r="B14" s="21" t="s">
        <v>97</v>
      </c>
      <c r="C14" s="2" t="s">
        <v>98</v>
      </c>
      <c r="D14" s="22">
        <v>8397340</v>
      </c>
      <c r="E14" s="22">
        <v>6298005</v>
      </c>
      <c r="F14" s="22">
        <f>'Dane - 31 grudnia 2020 r'!Z18</f>
        <v>17389575.727499999</v>
      </c>
      <c r="G14" s="22">
        <f>F14/'Dane - 31 grudnia 2020 r'!$B$3</f>
        <v>3816432.7285196972</v>
      </c>
      <c r="H14" s="18">
        <f t="shared" si="0"/>
        <v>0.60597486482143115</v>
      </c>
      <c r="I14" s="22">
        <f>'Dane - 31 grudnia 2020 r'!AK18</f>
        <v>13116935.620000001</v>
      </c>
      <c r="J14" s="22">
        <f>I14/'Dane - 31 grudnia 2020 r'!$B$3</f>
        <v>2878730.5212334031</v>
      </c>
      <c r="K14" s="18">
        <f t="shared" si="3"/>
        <v>0.45708609650729132</v>
      </c>
      <c r="L14" s="22">
        <f>'Dane - 31 grudnia 2020 r'!AQ18</f>
        <v>9451629.8800000008</v>
      </c>
      <c r="M14" s="22">
        <f>L14/'Dane - 31 grudnia 2020 r'!$B$3</f>
        <v>2074317.9809063978</v>
      </c>
      <c r="N14" s="18">
        <f t="shared" si="1"/>
        <v>0.329361120054112</v>
      </c>
      <c r="O14" s="23">
        <f>'Dane - 31 grudnia 2020 r'!X18</f>
        <v>241</v>
      </c>
      <c r="P14" s="234"/>
    </row>
    <row r="15" spans="1:16" x14ac:dyDescent="0.2">
      <c r="A15" s="40" t="s">
        <v>75</v>
      </c>
      <c r="B15" s="41" t="s">
        <v>99</v>
      </c>
      <c r="C15" s="42" t="s">
        <v>100</v>
      </c>
      <c r="D15" s="43">
        <v>80120000</v>
      </c>
      <c r="E15" s="43">
        <v>51310000</v>
      </c>
      <c r="F15" s="43">
        <f>'Dane - 31 grudnia 2020 r'!Z19</f>
        <v>216418112.5</v>
      </c>
      <c r="G15" s="43">
        <f>F15/'Dane - 31 grudnia 2020 r'!$B$3</f>
        <v>47496568.089542411</v>
      </c>
      <c r="H15" s="44">
        <f t="shared" si="0"/>
        <v>0.92567858291838645</v>
      </c>
      <c r="I15" s="43">
        <f>'Dane - 31 grudnia 2020 r'!AK19</f>
        <v>194996875</v>
      </c>
      <c r="J15" s="43">
        <f>I15/'Dane - 31 grudnia 2020 r'!$B$3</f>
        <v>42795319.872709319</v>
      </c>
      <c r="K15" s="44">
        <f t="shared" si="3"/>
        <v>0.83405417799082671</v>
      </c>
      <c r="L15" s="43">
        <f>'Dane - 31 grudnia 2020 r'!AQ19</f>
        <v>194996875</v>
      </c>
      <c r="M15" s="43">
        <f>L15/'Dane - 31 grudnia 2020 r'!$B$3</f>
        <v>42795319.872709319</v>
      </c>
      <c r="N15" s="44">
        <f t="shared" si="1"/>
        <v>0.83405417799082671</v>
      </c>
      <c r="O15" s="45">
        <f>'Dane - 31 grudnia 2020 r'!X19</f>
        <v>3847</v>
      </c>
      <c r="P15" s="234"/>
    </row>
    <row r="16" spans="1:16" x14ac:dyDescent="0.2">
      <c r="A16" s="20" t="s">
        <v>75</v>
      </c>
      <c r="B16" s="21" t="s">
        <v>229</v>
      </c>
      <c r="C16" s="2" t="s">
        <v>100</v>
      </c>
      <c r="D16" s="22">
        <v>35120000</v>
      </c>
      <c r="E16" s="22">
        <v>17560000</v>
      </c>
      <c r="F16" s="22">
        <f>'Dane - 31 grudnia 2020 r'!Z20</f>
        <v>75439000</v>
      </c>
      <c r="G16" s="22">
        <f>F16/'Dane - 31 grudnia 2020 r'!$B$3</f>
        <v>16556348.074179744</v>
      </c>
      <c r="H16" s="18">
        <f t="shared" si="0"/>
        <v>0.9428444233587554</v>
      </c>
      <c r="I16" s="22">
        <f>'Dane - 31 grudnia 2020 r'!AK20</f>
        <v>75439000</v>
      </c>
      <c r="J16" s="22">
        <f>I16/'Dane - 31 grudnia 2020 r'!$B$3</f>
        <v>16556348.074179744</v>
      </c>
      <c r="K16" s="18">
        <f t="shared" si="3"/>
        <v>0.9428444233587554</v>
      </c>
      <c r="L16" s="22">
        <f>'Dane - 31 grudnia 2020 r'!AQ20</f>
        <v>75439000</v>
      </c>
      <c r="M16" s="22">
        <f>L16/'Dane - 31 grudnia 2020 r'!$B$3</f>
        <v>16556348.074179744</v>
      </c>
      <c r="N16" s="18">
        <f t="shared" si="1"/>
        <v>0.9428444233587554</v>
      </c>
      <c r="O16" s="23">
        <f>'Dane - 31 grudnia 2020 r'!X20</f>
        <v>2645</v>
      </c>
      <c r="P16" s="234"/>
    </row>
    <row r="17" spans="1:16" x14ac:dyDescent="0.2">
      <c r="A17" s="20" t="s">
        <v>75</v>
      </c>
      <c r="B17" s="21" t="s">
        <v>230</v>
      </c>
      <c r="C17" s="2" t="s">
        <v>228</v>
      </c>
      <c r="D17" s="22">
        <v>45000000</v>
      </c>
      <c r="E17" s="22">
        <v>33750000</v>
      </c>
      <c r="F17" s="22">
        <f>'Dane - 31 grudnia 2020 r'!Z21</f>
        <v>140979112.5</v>
      </c>
      <c r="G17" s="22">
        <f>F17/'Dane - 31 grudnia 2020 r'!$B$3</f>
        <v>30940220.015362669</v>
      </c>
      <c r="H17" s="18">
        <f t="shared" si="0"/>
        <v>0.91674725971444948</v>
      </c>
      <c r="I17" s="22">
        <f>'Dane - 31 grudnia 2020 r'!AK21</f>
        <v>119557875</v>
      </c>
      <c r="J17" s="22">
        <f>I17/'Dane - 31 grudnia 2020 r'!$B$3</f>
        <v>26238971.798529573</v>
      </c>
      <c r="K17" s="18">
        <f t="shared" si="3"/>
        <v>0.77745101625272806</v>
      </c>
      <c r="L17" s="22">
        <f>'Dane - 31 grudnia 2020 r'!AQ21</f>
        <v>119557875</v>
      </c>
      <c r="M17" s="22">
        <f>L17/'Dane - 31 grudnia 2020 r'!$B$3</f>
        <v>26238971.798529573</v>
      </c>
      <c r="N17" s="18">
        <f t="shared" si="1"/>
        <v>0.77745101625272806</v>
      </c>
      <c r="O17" s="23">
        <f>'Dane - 31 grudnia 2020 r'!X21</f>
        <v>1202</v>
      </c>
      <c r="P17" s="234"/>
    </row>
    <row r="18" spans="1:16" ht="21" x14ac:dyDescent="0.2">
      <c r="A18" s="20" t="s">
        <v>75</v>
      </c>
      <c r="B18" s="21" t="s">
        <v>101</v>
      </c>
      <c r="C18" s="2" t="s">
        <v>102</v>
      </c>
      <c r="D18" s="22">
        <v>23080000</v>
      </c>
      <c r="E18" s="22">
        <v>17310000</v>
      </c>
      <c r="F18" s="22">
        <f>'Dane - 31 grudnia 2020 r'!Z22</f>
        <v>60852928.370000005</v>
      </c>
      <c r="G18" s="22">
        <f>F18/'Dane - 31 grudnia 2020 r'!$B$3</f>
        <v>13355191.126961485</v>
      </c>
      <c r="H18" s="18">
        <f t="shared" si="0"/>
        <v>0.77153039439407767</v>
      </c>
      <c r="I18" s="22">
        <f>'Dane - 31 grudnia 2020 r'!AK22</f>
        <v>45947965.359999999</v>
      </c>
      <c r="J18" s="22">
        <f>I18/'Dane - 31 grudnia 2020 r'!$B$3</f>
        <v>10084048.142214419</v>
      </c>
      <c r="K18" s="18">
        <f t="shared" si="3"/>
        <v>0.58255621849881101</v>
      </c>
      <c r="L18" s="22">
        <f>'Dane - 31 grudnia 2020 r'!AQ22</f>
        <v>25224388.109999999</v>
      </c>
      <c r="M18" s="22">
        <f>L18/'Dane - 31 grudnia 2020 r'!$B$3</f>
        <v>5535913.115329749</v>
      </c>
      <c r="N18" s="18">
        <f t="shared" si="1"/>
        <v>0.31981011642575097</v>
      </c>
      <c r="O18" s="23">
        <f>'Dane - 31 grudnia 2020 r'!X22</f>
        <v>368</v>
      </c>
      <c r="P18" s="234"/>
    </row>
    <row r="19" spans="1:16" x14ac:dyDescent="0.2">
      <c r="A19" s="20" t="s">
        <v>75</v>
      </c>
      <c r="B19" s="21" t="s">
        <v>103</v>
      </c>
      <c r="C19" s="2" t="s">
        <v>104</v>
      </c>
      <c r="D19" s="22">
        <v>31410000</v>
      </c>
      <c r="E19" s="22">
        <v>23557500</v>
      </c>
      <c r="F19" s="22">
        <f>'Dane - 31 grudnia 2020 r'!Z23</f>
        <v>66072770.350000009</v>
      </c>
      <c r="G19" s="22">
        <f>F19/'Dane - 31 grudnia 2020 r'!$B$3</f>
        <v>14500772.599583017</v>
      </c>
      <c r="H19" s="18">
        <f t="shared" si="0"/>
        <v>0.6155480250274018</v>
      </c>
      <c r="I19" s="22">
        <f>'Dane - 31 grudnia 2020 r'!AK23</f>
        <v>5786345.3799999999</v>
      </c>
      <c r="J19" s="22">
        <f>I19/'Dane - 31 grudnia 2020 r'!$B$3</f>
        <v>1269910.1020520136</v>
      </c>
      <c r="K19" s="18">
        <f t="shared" si="3"/>
        <v>5.3906828061212504E-2</v>
      </c>
      <c r="L19" s="22">
        <f>'Dane - 31 grudnia 2020 r'!AQ23</f>
        <v>133331.1</v>
      </c>
      <c r="M19" s="22">
        <f>L19/'Dane - 31 grudnia 2020 r'!$B$3</f>
        <v>29261.735981564801</v>
      </c>
      <c r="N19" s="18">
        <f t="shared" si="1"/>
        <v>1.2421409734294725E-3</v>
      </c>
      <c r="O19" s="23">
        <f>'Dane - 31 grudnia 2020 r'!X23</f>
        <v>9</v>
      </c>
      <c r="P19" s="234"/>
    </row>
    <row r="20" spans="1:16" x14ac:dyDescent="0.2">
      <c r="A20" s="20" t="s">
        <v>75</v>
      </c>
      <c r="B20" s="21" t="s">
        <v>105</v>
      </c>
      <c r="C20" s="2" t="s">
        <v>106</v>
      </c>
      <c r="D20" s="22">
        <v>9106668</v>
      </c>
      <c r="E20" s="22">
        <v>6830001</v>
      </c>
      <c r="F20" s="22">
        <f>'Dane - 31 grudnia 2020 r'!Z24</f>
        <v>25832979.780000001</v>
      </c>
      <c r="G20" s="22">
        <f>F20/'Dane - 31 grudnia 2020 r'!$B$3</f>
        <v>5669478.7183144959</v>
      </c>
      <c r="H20" s="18">
        <f t="shared" si="0"/>
        <v>0.83008461028256009</v>
      </c>
      <c r="I20" s="22">
        <f>'Dane - 31 grudnia 2020 r'!AK24</f>
        <v>10262895.91</v>
      </c>
      <c r="J20" s="22">
        <f>I20/'Dane - 31 grudnia 2020 r'!$B$3</f>
        <v>2252363.8560298476</v>
      </c>
      <c r="K20" s="18">
        <f t="shared" si="3"/>
        <v>0.32977504044726313</v>
      </c>
      <c r="L20" s="22">
        <f>'Dane - 31 grudnia 2020 r'!AQ24</f>
        <v>820728.57</v>
      </c>
      <c r="M20" s="22">
        <f>L20/'Dane - 31 grudnia 2020 r'!$B$3</f>
        <v>180122.587512345</v>
      </c>
      <c r="N20" s="18">
        <f t="shared" si="1"/>
        <v>2.6372263710114391E-2</v>
      </c>
      <c r="O20" s="23">
        <f>'Dane - 31 grudnia 2020 r'!X24</f>
        <v>6</v>
      </c>
      <c r="P20" s="234"/>
    </row>
    <row r="21" spans="1:16" x14ac:dyDescent="0.2">
      <c r="A21" s="20" t="s">
        <v>75</v>
      </c>
      <c r="B21" s="21" t="s">
        <v>107</v>
      </c>
      <c r="C21" s="2" t="s">
        <v>108</v>
      </c>
      <c r="D21" s="22">
        <v>0</v>
      </c>
      <c r="E21" s="22">
        <v>0</v>
      </c>
      <c r="F21" s="22">
        <f>'Dane - 31 grudnia 2020 r'!Z25</f>
        <v>0</v>
      </c>
      <c r="G21" s="22">
        <f>F21/'Dane - 31 grudnia 2020 r'!$B$3</f>
        <v>0</v>
      </c>
      <c r="H21" s="18">
        <v>0</v>
      </c>
      <c r="I21" s="22">
        <f>'Dane - 31 grudnia 2020 r'!AK25</f>
        <v>0</v>
      </c>
      <c r="J21" s="22">
        <f>I21/'Dane - 31 grudnia 2020 r'!$B$3</f>
        <v>0</v>
      </c>
      <c r="K21" s="18">
        <v>0</v>
      </c>
      <c r="L21" s="22">
        <f>'Dane - 31 grudnia 2020 r'!AQ25</f>
        <v>0</v>
      </c>
      <c r="M21" s="22">
        <f>L21/'Dane - 31 grudnia 2020 r'!$B$3</f>
        <v>0</v>
      </c>
      <c r="N21" s="18">
        <v>0</v>
      </c>
      <c r="O21" s="23">
        <f>'Dane - 31 grudnia 2020 r'!X25</f>
        <v>0</v>
      </c>
      <c r="P21" s="234"/>
    </row>
    <row r="22" spans="1:16" x14ac:dyDescent="0.2">
      <c r="A22" s="20" t="s">
        <v>75</v>
      </c>
      <c r="B22" s="21" t="s">
        <v>109</v>
      </c>
      <c r="C22" s="2" t="s">
        <v>110</v>
      </c>
      <c r="D22" s="22">
        <v>2350000</v>
      </c>
      <c r="E22" s="22">
        <v>1762500</v>
      </c>
      <c r="F22" s="22">
        <f>'Dane - 31 grudnia 2020 r'!Z26</f>
        <v>888300</v>
      </c>
      <c r="G22" s="22">
        <f>F22/'Dane - 31 grudnia 2020 r'!$B$3</f>
        <v>194952.26599363546</v>
      </c>
      <c r="H22" s="18">
        <f t="shared" si="0"/>
        <v>0.11061121474816196</v>
      </c>
      <c r="I22" s="22">
        <f>'Dane - 31 grudnia 2020 r'!AK26</f>
        <v>131250</v>
      </c>
      <c r="J22" s="22">
        <f>I22/'Dane - 31 grudnia 2020 r'!$B$3</f>
        <v>28805.003840667181</v>
      </c>
      <c r="K22" s="18">
        <f t="shared" si="3"/>
        <v>1.6343264590449463E-2</v>
      </c>
      <c r="L22" s="22">
        <f>'Dane - 31 grudnia 2020 r'!AQ26</f>
        <v>0</v>
      </c>
      <c r="M22" s="22">
        <f>L22/'Dane - 31 grudnia 2020 r'!$B$3</f>
        <v>0</v>
      </c>
      <c r="N22" s="18">
        <f t="shared" si="1"/>
        <v>0</v>
      </c>
      <c r="O22" s="23">
        <f>'Dane - 31 grudnia 2020 r'!X26</f>
        <v>4</v>
      </c>
      <c r="P22" s="234"/>
    </row>
    <row r="23" spans="1:16" ht="12" thickBot="1" x14ac:dyDescent="0.25">
      <c r="A23" s="24" t="s">
        <v>75</v>
      </c>
      <c r="B23" s="25" t="s">
        <v>111</v>
      </c>
      <c r="C23" s="3" t="s">
        <v>112</v>
      </c>
      <c r="D23" s="26">
        <v>1304000</v>
      </c>
      <c r="E23" s="26">
        <v>978000</v>
      </c>
      <c r="F23" s="22">
        <f>'Dane - 31 grudnia 2020 r'!Z27</f>
        <v>2097907.63</v>
      </c>
      <c r="G23" s="22">
        <f>F23/'Dane - 31 grudnia 2020 r'!$B$3</f>
        <v>460420.85592011415</v>
      </c>
      <c r="H23" s="27">
        <f t="shared" si="0"/>
        <v>0.47077797128846027</v>
      </c>
      <c r="I23" s="22">
        <f>'Dane - 31 grudnia 2020 r'!AK27</f>
        <v>861062.21</v>
      </c>
      <c r="J23" s="22">
        <f>I23/'Dane - 31 grudnia 2020 r'!$B$3</f>
        <v>188974.47821793042</v>
      </c>
      <c r="K23" s="27">
        <f t="shared" si="3"/>
        <v>0.19322543785064461</v>
      </c>
      <c r="L23" s="22">
        <f>'Dane - 31 grudnia 2020 r'!AQ27</f>
        <v>789062.21</v>
      </c>
      <c r="M23" s="22">
        <f>L23/'Dane - 31 grudnia 2020 r'!$B$3</f>
        <v>173172.87611105014</v>
      </c>
      <c r="N23" s="27">
        <f t="shared" si="1"/>
        <v>0.17706838048164636</v>
      </c>
      <c r="O23" s="23">
        <f>'Dane - 31 grudnia 2020 r'!X27</f>
        <v>8</v>
      </c>
      <c r="P23" s="234"/>
    </row>
    <row r="24" spans="1:16" ht="32.25" thickBot="1" x14ac:dyDescent="0.25">
      <c r="A24" s="255" t="s">
        <v>75</v>
      </c>
      <c r="B24" s="255"/>
      <c r="C24" s="46" t="s">
        <v>15</v>
      </c>
      <c r="D24" s="47">
        <f>SUM(D10:D23)+SUM(D3:D6)-D16-D17</f>
        <v>236283330</v>
      </c>
      <c r="E24" s="47">
        <f t="shared" ref="E24:O24" si="4">SUM(E10:E23)+SUM(E3:E6)-E16-E17</f>
        <v>164287379</v>
      </c>
      <c r="F24" s="47">
        <f t="shared" si="4"/>
        <v>570117032.78500009</v>
      </c>
      <c r="G24" s="47">
        <f t="shared" si="4"/>
        <v>125121701.47810818</v>
      </c>
      <c r="H24" s="48">
        <f>G24/E24</f>
        <v>0.76160263947060824</v>
      </c>
      <c r="I24" s="47">
        <f t="shared" si="4"/>
        <v>426166111.18000007</v>
      </c>
      <c r="J24" s="47">
        <f t="shared" si="4"/>
        <v>93529268.337539822</v>
      </c>
      <c r="K24" s="48">
        <f t="shared" si="3"/>
        <v>0.56930282111043862</v>
      </c>
      <c r="L24" s="47">
        <f t="shared" si="4"/>
        <v>355862762.36000001</v>
      </c>
      <c r="M24" s="47">
        <f t="shared" si="4"/>
        <v>78100024.659277976</v>
      </c>
      <c r="N24" s="48">
        <f t="shared" si="1"/>
        <v>0.47538663733431391</v>
      </c>
      <c r="O24" s="49">
        <f t="shared" si="4"/>
        <v>5091</v>
      </c>
      <c r="P24" s="234"/>
    </row>
    <row r="25" spans="1:16" x14ac:dyDescent="0.2">
      <c r="A25" s="28" t="s">
        <v>113</v>
      </c>
      <c r="B25" s="29" t="s">
        <v>114</v>
      </c>
      <c r="C25" s="4" t="s">
        <v>115</v>
      </c>
      <c r="D25" s="30">
        <v>14764000</v>
      </c>
      <c r="E25" s="30">
        <v>11073000</v>
      </c>
      <c r="F25" s="30">
        <f>'Dane - 31 grudnia 2020 r'!Z29</f>
        <v>28526769.647500001</v>
      </c>
      <c r="G25" s="30">
        <f>F25/'Dane - 31 grudnia 2020 r'!$B$3</f>
        <v>6260675.8800614513</v>
      </c>
      <c r="H25" s="31">
        <f t="shared" si="0"/>
        <v>0.56540015172595059</v>
      </c>
      <c r="I25" s="30">
        <f>'Dane - 31 grudnia 2020 r'!AK29</f>
        <v>12782614.68</v>
      </c>
      <c r="J25" s="30">
        <f>I25/'Dane - 31 grudnia 2020 r'!$B$3</f>
        <v>2805358.2091517611</v>
      </c>
      <c r="K25" s="31">
        <f t="shared" si="3"/>
        <v>0.25335123355475131</v>
      </c>
      <c r="L25" s="30">
        <f>'Dane - 31 grudnia 2020 r'!AQ29</f>
        <v>1530380.25</v>
      </c>
      <c r="M25" s="30">
        <f>L25/'Dane - 31 grudnia 2020 r'!$B$3</f>
        <v>335867.49698233296</v>
      </c>
      <c r="N25" s="31">
        <f t="shared" si="1"/>
        <v>3.0332113879014987E-2</v>
      </c>
      <c r="O25" s="32">
        <f>'Dane - 31 grudnia 2020 r'!X29</f>
        <v>7</v>
      </c>
      <c r="P25" s="234"/>
    </row>
    <row r="26" spans="1:16" x14ac:dyDescent="0.2">
      <c r="A26" s="20" t="s">
        <v>113</v>
      </c>
      <c r="B26" s="21" t="s">
        <v>116</v>
      </c>
      <c r="C26" s="2" t="s">
        <v>117</v>
      </c>
      <c r="D26" s="22">
        <v>2500000</v>
      </c>
      <c r="E26" s="22">
        <v>1875000</v>
      </c>
      <c r="F26" s="30">
        <f>'Dane - 31 grudnia 2020 r'!Z30</f>
        <v>6363905.3300000001</v>
      </c>
      <c r="G26" s="30">
        <f>F26/'Dane - 31 grudnia 2020 r'!$B$3</f>
        <v>1396665.2759793701</v>
      </c>
      <c r="H26" s="18">
        <f t="shared" si="0"/>
        <v>0.74488814718899743</v>
      </c>
      <c r="I26" s="30">
        <f>'Dane - 31 grudnia 2020 r'!AK30</f>
        <v>1693889.67</v>
      </c>
      <c r="J26" s="30">
        <f>I26/'Dane - 31 grudnia 2020 r'!$B$3</f>
        <v>371752.36914298253</v>
      </c>
      <c r="K26" s="18">
        <f t="shared" si="3"/>
        <v>0.19826793020959069</v>
      </c>
      <c r="L26" s="30">
        <f>'Dane - 31 grudnia 2020 r'!AQ30</f>
        <v>360963.22</v>
      </c>
      <c r="M26" s="30">
        <f>L26/'Dane - 31 grudnia 2020 r'!$B$3</f>
        <v>79219.405245254035</v>
      </c>
      <c r="N26" s="18">
        <f t="shared" si="1"/>
        <v>4.2250349464135487E-2</v>
      </c>
      <c r="O26" s="32">
        <f>'Dane - 31 grudnia 2020 r'!X30</f>
        <v>12</v>
      </c>
      <c r="P26" s="234"/>
    </row>
    <row r="27" spans="1:16" x14ac:dyDescent="0.2">
      <c r="A27" s="40" t="s">
        <v>113</v>
      </c>
      <c r="B27" s="41" t="s">
        <v>118</v>
      </c>
      <c r="C27" s="42" t="s">
        <v>119</v>
      </c>
      <c r="D27" s="43">
        <v>112746600</v>
      </c>
      <c r="E27" s="43">
        <v>84559950</v>
      </c>
      <c r="F27" s="43">
        <f>SUM(F28:F30)</f>
        <v>249302059.49000001</v>
      </c>
      <c r="G27" s="43">
        <f t="shared" ref="G27:O27" si="5">SUM(G28:G30)</f>
        <v>54713499.284538575</v>
      </c>
      <c r="H27" s="44">
        <f t="shared" si="0"/>
        <v>0.64703798056335859</v>
      </c>
      <c r="I27" s="43">
        <f t="shared" si="5"/>
        <v>137387368.94</v>
      </c>
      <c r="J27" s="43">
        <f t="shared" si="5"/>
        <v>30151951.923625588</v>
      </c>
      <c r="K27" s="44">
        <f t="shared" si="3"/>
        <v>0.35657485516045823</v>
      </c>
      <c r="L27" s="43">
        <f t="shared" si="5"/>
        <v>74903816.180000007</v>
      </c>
      <c r="M27" s="43">
        <f t="shared" si="5"/>
        <v>16438893.04948974</v>
      </c>
      <c r="N27" s="44">
        <f t="shared" si="1"/>
        <v>0.19440518885701494</v>
      </c>
      <c r="O27" s="45">
        <f t="shared" si="5"/>
        <v>554</v>
      </c>
      <c r="P27" s="234"/>
    </row>
    <row r="28" spans="1:16" x14ac:dyDescent="0.2">
      <c r="A28" s="20" t="s">
        <v>113</v>
      </c>
      <c r="B28" s="21" t="s">
        <v>120</v>
      </c>
      <c r="C28" s="2" t="s">
        <v>121</v>
      </c>
      <c r="D28" s="22">
        <v>65161660</v>
      </c>
      <c r="E28" s="22">
        <v>48871245</v>
      </c>
      <c r="F28" s="22">
        <f>'Dane - 31 grudnia 2020 r'!Z32</f>
        <v>174203045.39750001</v>
      </c>
      <c r="G28" s="22">
        <f>F28/'Dane - 31 grudnia 2020 r'!$B$3</f>
        <v>38231766.794140242</v>
      </c>
      <c r="H28" s="18">
        <f t="shared" si="0"/>
        <v>0.78229574045310779</v>
      </c>
      <c r="I28" s="22">
        <f>'Dane - 31 grudnia 2020 r'!AK32</f>
        <v>109872276.66999999</v>
      </c>
      <c r="J28" s="22">
        <f>I28/'Dane - 31 grudnia 2020 r'!$B$3</f>
        <v>24113305.53495007</v>
      </c>
      <c r="K28" s="18">
        <f t="shared" si="3"/>
        <v>0.49340477278510236</v>
      </c>
      <c r="L28" s="22">
        <f>'Dane - 31 grudnia 2020 r'!AQ32</f>
        <v>67116825.799999997</v>
      </c>
      <c r="M28" s="22">
        <f>L28/'Dane - 31 grudnia 2020 r'!$B$3</f>
        <v>14729907.999561066</v>
      </c>
      <c r="N28" s="18">
        <f t="shared" si="1"/>
        <v>0.30140234814073319</v>
      </c>
      <c r="O28" s="23">
        <f>'Dane - 31 grudnia 2020 r'!X32</f>
        <v>411</v>
      </c>
      <c r="P28" s="234"/>
    </row>
    <row r="29" spans="1:16" x14ac:dyDescent="0.2">
      <c r="A29" s="20" t="s">
        <v>113</v>
      </c>
      <c r="B29" s="21" t="s">
        <v>122</v>
      </c>
      <c r="C29" s="2" t="s">
        <v>123</v>
      </c>
      <c r="D29" s="22">
        <v>8382000</v>
      </c>
      <c r="E29" s="22">
        <v>6286500</v>
      </c>
      <c r="F29" s="22">
        <f>'Dane - 31 grudnia 2020 r'!Z33</f>
        <v>13754175.365000002</v>
      </c>
      <c r="G29" s="22">
        <f>F29/'Dane - 31 grudnia 2020 r'!$B$3</f>
        <v>3018583.4225831237</v>
      </c>
      <c r="H29" s="18">
        <f t="shared" si="0"/>
        <v>0.48016915972053187</v>
      </c>
      <c r="I29" s="22">
        <f>'Dane - 31 grudnia 2020 r'!AK33</f>
        <v>5759355.0499999998</v>
      </c>
      <c r="J29" s="22">
        <f>I29/'Dane - 31 grudnia 2020 r'!$B$3</f>
        <v>1263986.6235048831</v>
      </c>
      <c r="K29" s="18">
        <f t="shared" si="3"/>
        <v>0.20106364805613347</v>
      </c>
      <c r="L29" s="22">
        <f>'Dane - 31 grudnia 2020 r'!AQ33</f>
        <v>3356065.12</v>
      </c>
      <c r="M29" s="22">
        <f>L29/'Dane - 31 grudnia 2020 r'!$B$3</f>
        <v>736544.52320860315</v>
      </c>
      <c r="N29" s="18">
        <f t="shared" si="1"/>
        <v>0.11716289242163416</v>
      </c>
      <c r="O29" s="23">
        <f>'Dane - 31 grudnia 2020 r'!X33</f>
        <v>106</v>
      </c>
      <c r="P29" s="234"/>
    </row>
    <row r="30" spans="1:16" x14ac:dyDescent="0.2">
      <c r="A30" s="20" t="s">
        <v>113</v>
      </c>
      <c r="B30" s="21" t="s">
        <v>124</v>
      </c>
      <c r="C30" s="2" t="s">
        <v>125</v>
      </c>
      <c r="D30" s="22">
        <v>39202940</v>
      </c>
      <c r="E30" s="22">
        <v>29402205</v>
      </c>
      <c r="F30" s="22">
        <f>'Dane - 31 grudnia 2020 r'!Z34</f>
        <v>61344838.727499999</v>
      </c>
      <c r="G30" s="22">
        <f>F30/'Dane - 31 grudnia 2020 r'!$B$3</f>
        <v>13463149.067815209</v>
      </c>
      <c r="H30" s="18">
        <f t="shared" si="0"/>
        <v>0.45789589820951215</v>
      </c>
      <c r="I30" s="22">
        <f>'Dane - 31 grudnia 2020 r'!AK34</f>
        <v>21755737.219999999</v>
      </c>
      <c r="J30" s="22">
        <f>I30/'Dane - 31 grudnia 2020 r'!$B$3</f>
        <v>4774659.7651706357</v>
      </c>
      <c r="K30" s="18">
        <f t="shared" si="3"/>
        <v>0.16239121403209847</v>
      </c>
      <c r="L30" s="22">
        <f>'Dane - 31 grudnia 2020 r'!AQ34</f>
        <v>4430925.26</v>
      </c>
      <c r="M30" s="22">
        <f>L30/'Dane - 31 grudnia 2020 r'!$B$3</f>
        <v>972440.52672007028</v>
      </c>
      <c r="N30" s="18">
        <f t="shared" si="1"/>
        <v>3.3073727862249457E-2</v>
      </c>
      <c r="O30" s="23">
        <f>'Dane - 31 grudnia 2020 r'!X34</f>
        <v>37</v>
      </c>
      <c r="P30" s="234"/>
    </row>
    <row r="31" spans="1:16" x14ac:dyDescent="0.2">
      <c r="A31" s="20" t="s">
        <v>113</v>
      </c>
      <c r="B31" s="21" t="s">
        <v>126</v>
      </c>
      <c r="C31" s="2" t="s">
        <v>127</v>
      </c>
      <c r="D31" s="22">
        <v>0</v>
      </c>
      <c r="E31" s="22">
        <v>0</v>
      </c>
      <c r="F31" s="22">
        <f>'Dane - 31 grudnia 2020 r'!Z35</f>
        <v>0</v>
      </c>
      <c r="G31" s="22">
        <f>F31/'Dane - 31 grudnia 2020 r'!$B$3</f>
        <v>0</v>
      </c>
      <c r="H31" s="18">
        <v>0</v>
      </c>
      <c r="I31" s="22">
        <f>'Dane - 31 grudnia 2020 r'!AK35</f>
        <v>0</v>
      </c>
      <c r="J31" s="22">
        <f>I31/'Dane - 31 grudnia 2020 r'!$B$3</f>
        <v>0</v>
      </c>
      <c r="K31" s="18">
        <v>0</v>
      </c>
      <c r="L31" s="22">
        <f>'Dane - 31 grudnia 2020 r'!AQ35</f>
        <v>0</v>
      </c>
      <c r="M31" s="22">
        <f>L31/'Dane - 31 grudnia 2020 r'!$B$3</f>
        <v>0</v>
      </c>
      <c r="N31" s="18">
        <v>0</v>
      </c>
      <c r="O31" s="23">
        <f>'Dane - 31 grudnia 2020 r'!X35</f>
        <v>0</v>
      </c>
      <c r="P31" s="234"/>
    </row>
    <row r="32" spans="1:16" x14ac:dyDescent="0.2">
      <c r="A32" s="20" t="s">
        <v>113</v>
      </c>
      <c r="B32" s="21" t="s">
        <v>128</v>
      </c>
      <c r="C32" s="2" t="s">
        <v>129</v>
      </c>
      <c r="D32" s="22">
        <v>49274168</v>
      </c>
      <c r="E32" s="22">
        <v>36955626</v>
      </c>
      <c r="F32" s="22">
        <f>'Dane - 31 grudnia 2020 r'!Z36</f>
        <v>156299862.565</v>
      </c>
      <c r="G32" s="22">
        <f>F32/'Dane - 31 grudnia 2020 r'!$B$3</f>
        <v>34302614.411280587</v>
      </c>
      <c r="H32" s="18">
        <f t="shared" si="0"/>
        <v>0.92821088760018811</v>
      </c>
      <c r="I32" s="22">
        <f>'Dane - 31 grudnia 2020 r'!AK36</f>
        <v>156164574.12000003</v>
      </c>
      <c r="J32" s="22">
        <f>I32/'Dane - 31 grudnia 2020 r'!$B$3</f>
        <v>34272923.103259087</v>
      </c>
      <c r="K32" s="18">
        <f t="shared" si="3"/>
        <v>0.92740745626279164</v>
      </c>
      <c r="L32" s="22">
        <f>'Dane - 31 grudnia 2020 r'!AQ36</f>
        <v>156164574.12</v>
      </c>
      <c r="M32" s="22">
        <f>L32/'Dane - 31 grudnia 2020 r'!$B$3</f>
        <v>34272923.103259087</v>
      </c>
      <c r="N32" s="18">
        <f t="shared" si="1"/>
        <v>0.92740745626279164</v>
      </c>
      <c r="O32" s="23">
        <f>'Dane - 31 grudnia 2020 r'!X36</f>
        <v>906</v>
      </c>
      <c r="P32" s="234"/>
    </row>
    <row r="33" spans="1:16" x14ac:dyDescent="0.2">
      <c r="A33" s="20" t="s">
        <v>113</v>
      </c>
      <c r="B33" s="21" t="s">
        <v>130</v>
      </c>
      <c r="C33" s="2" t="s">
        <v>131</v>
      </c>
      <c r="D33" s="22">
        <v>1880000</v>
      </c>
      <c r="E33" s="22">
        <v>1410000</v>
      </c>
      <c r="F33" s="22">
        <f>'Dane - 31 grudnia 2020 r'!Z37</f>
        <v>4190609.58</v>
      </c>
      <c r="G33" s="22">
        <f>F33/'Dane - 31 grudnia 2020 r'!$B$3</f>
        <v>919699.23845056514</v>
      </c>
      <c r="H33" s="18">
        <f t="shared" si="0"/>
        <v>0.65226896344011709</v>
      </c>
      <c r="I33" s="22">
        <f>'Dane - 31 grudnia 2020 r'!AK37</f>
        <v>2516929.2599999998</v>
      </c>
      <c r="J33" s="22">
        <f>I33/'Dane - 31 grudnia 2020 r'!$B$3</f>
        <v>552382.14857895311</v>
      </c>
      <c r="K33" s="18">
        <f t="shared" si="3"/>
        <v>0.3917603890630873</v>
      </c>
      <c r="L33" s="22">
        <f>'Dane - 31 grudnia 2020 r'!AQ37</f>
        <v>1314264.4500000002</v>
      </c>
      <c r="M33" s="22">
        <f>L33/'Dane - 31 grudnia 2020 r'!$B$3</f>
        <v>288437.27641830361</v>
      </c>
      <c r="N33" s="18">
        <f t="shared" si="1"/>
        <v>0.20456544426830042</v>
      </c>
      <c r="O33" s="23">
        <f>'Dane - 31 grudnia 2020 r'!X37</f>
        <v>8</v>
      </c>
      <c r="P33" s="234"/>
    </row>
    <row r="34" spans="1:16" x14ac:dyDescent="0.2">
      <c r="A34" s="24" t="s">
        <v>113</v>
      </c>
      <c r="B34" s="25" t="s">
        <v>132</v>
      </c>
      <c r="C34" s="3" t="s">
        <v>133</v>
      </c>
      <c r="D34" s="22">
        <v>0</v>
      </c>
      <c r="E34" s="22">
        <v>0</v>
      </c>
      <c r="F34" s="22">
        <f>'Dane - 31 grudnia 2020 r'!Z38</f>
        <v>0</v>
      </c>
      <c r="G34" s="22">
        <f>F34/'Dane - 31 grudnia 2020 r'!$B$3</f>
        <v>0</v>
      </c>
      <c r="H34" s="27">
        <v>0</v>
      </c>
      <c r="I34" s="22">
        <f>'Dane - 31 grudnia 2020 r'!AK38</f>
        <v>0</v>
      </c>
      <c r="J34" s="22">
        <f>I34/'Dane - 31 grudnia 2020 r'!$B$3</f>
        <v>0</v>
      </c>
      <c r="K34" s="27">
        <v>0</v>
      </c>
      <c r="L34" s="22">
        <f>'Dane - 31 grudnia 2020 r'!AQ38</f>
        <v>0</v>
      </c>
      <c r="M34" s="22">
        <f>L34/'Dane - 31 grudnia 2020 r'!$B$3</f>
        <v>0</v>
      </c>
      <c r="N34" s="27">
        <v>0</v>
      </c>
      <c r="O34" s="23">
        <f>'Dane - 31 grudnia 2020 r'!X38</f>
        <v>0</v>
      </c>
      <c r="P34" s="234"/>
    </row>
    <row r="35" spans="1:16" ht="12" thickBot="1" x14ac:dyDescent="0.25">
      <c r="A35" s="223" t="s">
        <v>113</v>
      </c>
      <c r="B35" s="25" t="s">
        <v>231</v>
      </c>
      <c r="C35" s="3" t="s">
        <v>232</v>
      </c>
      <c r="D35" s="233">
        <v>15000000</v>
      </c>
      <c r="E35" s="233">
        <v>11250000</v>
      </c>
      <c r="F35" s="22">
        <f>'Dane - 31 grudnia 2020 r'!Z39</f>
        <v>28097291.822499998</v>
      </c>
      <c r="G35" s="22">
        <f>F35/'Dane - 31 grudnia 2020 r'!$B$3</f>
        <v>6166419.8008339731</v>
      </c>
      <c r="H35" s="27">
        <f t="shared" si="0"/>
        <v>0.54812620451857541</v>
      </c>
      <c r="I35" s="22">
        <f>'Dane - 31 grudnia 2020 r'!AK39</f>
        <v>27816857.140000001</v>
      </c>
      <c r="J35" s="22">
        <f>I35/'Dane - 31 grudnia 2020 r'!$B$3</f>
        <v>6104873.7276418312</v>
      </c>
      <c r="K35" s="27">
        <f t="shared" si="3"/>
        <v>0.54265544245705166</v>
      </c>
      <c r="L35" s="22">
        <f>'Dane - 31 grudnia 2020 r'!AQ39</f>
        <v>27816857.140000001</v>
      </c>
      <c r="M35" s="22">
        <f>L35/'Dane - 31 grudnia 2020 r'!$B$3</f>
        <v>6104873.7276418312</v>
      </c>
      <c r="N35" s="27">
        <f t="shared" si="1"/>
        <v>0.54265544245705166</v>
      </c>
      <c r="O35" s="23">
        <f>'Dane - 31 grudnia 2020 r'!X39</f>
        <v>603</v>
      </c>
      <c r="P35" s="234"/>
    </row>
    <row r="36" spans="1:16" ht="32.25" thickBot="1" x14ac:dyDescent="0.25">
      <c r="A36" s="255" t="s">
        <v>113</v>
      </c>
      <c r="B36" s="255"/>
      <c r="C36" s="46" t="s">
        <v>35</v>
      </c>
      <c r="D36" s="47">
        <f>SUM(D31:D34)+SUM(D25:D27)+D35</f>
        <v>196164768</v>
      </c>
      <c r="E36" s="47">
        <f>SUM(E31:E34)+SUM(E25:E27)+E35</f>
        <v>147123576</v>
      </c>
      <c r="F36" s="47">
        <f t="shared" ref="F36:G36" si="6">SUM(F31:F34)+SUM(F25:F27)+F35</f>
        <v>472780498.43500006</v>
      </c>
      <c r="G36" s="47">
        <f t="shared" si="6"/>
        <v>103759573.89114451</v>
      </c>
      <c r="H36" s="48">
        <f t="shared" si="0"/>
        <v>0.7052545670256446</v>
      </c>
      <c r="I36" s="47">
        <f>SUM(I31:I34)+SUM(I25:I27)+I35</f>
        <v>338362233.81</v>
      </c>
      <c r="J36" s="47">
        <f>SUM(J31:J34)+SUM(J25:J27)+J35</f>
        <v>74259241.481400207</v>
      </c>
      <c r="K36" s="48">
        <f t="shared" si="3"/>
        <v>0.50474059630932444</v>
      </c>
      <c r="L36" s="47">
        <f>SUM(L31:L34)+SUM(L25:L27)+L35</f>
        <v>262090855.36000001</v>
      </c>
      <c r="M36" s="47">
        <f>SUM(M31:M34)+SUM(M25:M27)+M35</f>
        <v>57520214.059036545</v>
      </c>
      <c r="N36" s="48">
        <f t="shared" si="1"/>
        <v>0.39096530700855547</v>
      </c>
      <c r="O36" s="49">
        <f>SUM(O31:O34)+SUM(O25:O27)+O35</f>
        <v>2090</v>
      </c>
      <c r="P36" s="234"/>
    </row>
    <row r="37" spans="1:16" x14ac:dyDescent="0.2">
      <c r="A37" s="34" t="s">
        <v>134</v>
      </c>
      <c r="B37" s="35">
        <v>3.1</v>
      </c>
      <c r="C37" s="36" t="s">
        <v>135</v>
      </c>
      <c r="D37" s="37">
        <v>20531936</v>
      </c>
      <c r="E37" s="37">
        <v>16193028</v>
      </c>
      <c r="F37" s="37">
        <f t="shared" ref="F37:O37" si="7">SUM(F38:F39)</f>
        <v>54785322.429999992</v>
      </c>
      <c r="G37" s="37">
        <f t="shared" si="7"/>
        <v>12023553.69911116</v>
      </c>
      <c r="H37" s="38">
        <f t="shared" si="0"/>
        <v>0.74251422890834007</v>
      </c>
      <c r="I37" s="37">
        <f t="shared" si="7"/>
        <v>18570793.640000001</v>
      </c>
      <c r="J37" s="37">
        <f t="shared" si="7"/>
        <v>4075670.7209480964</v>
      </c>
      <c r="K37" s="38">
        <f t="shared" si="3"/>
        <v>0.25169293358525019</v>
      </c>
      <c r="L37" s="37">
        <f t="shared" si="7"/>
        <v>18570793.640000001</v>
      </c>
      <c r="M37" s="37">
        <f t="shared" si="7"/>
        <v>4075670.7209480964</v>
      </c>
      <c r="N37" s="38">
        <f t="shared" si="1"/>
        <v>0.25169293358525019</v>
      </c>
      <c r="O37" s="39">
        <f t="shared" si="7"/>
        <v>47</v>
      </c>
      <c r="P37" s="234"/>
    </row>
    <row r="38" spans="1:16" x14ac:dyDescent="0.2">
      <c r="A38" s="20" t="s">
        <v>134</v>
      </c>
      <c r="B38" s="21" t="s">
        <v>136</v>
      </c>
      <c r="C38" s="2" t="s">
        <v>135</v>
      </c>
      <c r="D38" s="22">
        <v>9103367</v>
      </c>
      <c r="E38" s="22">
        <v>8193030</v>
      </c>
      <c r="F38" s="22">
        <f>'Dane - 31 grudnia 2020 r'!Z42</f>
        <v>23274941.429999996</v>
      </c>
      <c r="G38" s="22">
        <f>F38/'Dane - 31 grudnia 2020 r'!$B$3</f>
        <v>5108074.4935805984</v>
      </c>
      <c r="H38" s="18">
        <f t="shared" si="0"/>
        <v>0.62346585983214986</v>
      </c>
      <c r="I38" s="22">
        <f>'Dane - 31 grudnia 2020 r'!AK42</f>
        <v>18561833.640000001</v>
      </c>
      <c r="J38" s="22">
        <f>I38/'Dane - 31 grudnia 2020 r'!$B$3</f>
        <v>4073704.2993525737</v>
      </c>
      <c r="K38" s="18">
        <f t="shared" si="3"/>
        <v>0.49721584070271607</v>
      </c>
      <c r="L38" s="22">
        <f>'Dane - 31 grudnia 2020 r'!AQ42</f>
        <v>18561833.640000001</v>
      </c>
      <c r="M38" s="22">
        <f>L38/'Dane - 31 grudnia 2020 r'!$B$3</f>
        <v>4073704.2993525737</v>
      </c>
      <c r="N38" s="18">
        <f t="shared" si="1"/>
        <v>0.49721584070271607</v>
      </c>
      <c r="O38" s="23">
        <f>'Dane - 31 grudnia 2020 r'!X42</f>
        <v>45</v>
      </c>
      <c r="P38" s="234"/>
    </row>
    <row r="39" spans="1:16" x14ac:dyDescent="0.2">
      <c r="A39" s="20" t="s">
        <v>134</v>
      </c>
      <c r="B39" s="21" t="s">
        <v>137</v>
      </c>
      <c r="C39" s="2" t="s">
        <v>138</v>
      </c>
      <c r="D39" s="22">
        <v>11428569</v>
      </c>
      <c r="E39" s="22">
        <v>7999998</v>
      </c>
      <c r="F39" s="22">
        <f>'Dane - 31 grudnia 2020 r'!Z43</f>
        <v>31510381</v>
      </c>
      <c r="G39" s="22">
        <f>F39/'Dane - 31 grudnia 2020 r'!$B$3</f>
        <v>6915479.2055305615</v>
      </c>
      <c r="H39" s="18">
        <f t="shared" si="0"/>
        <v>0.86443511680009943</v>
      </c>
      <c r="I39" s="22">
        <f>'Dane - 31 grudnia 2020 r'!AK43</f>
        <v>8960</v>
      </c>
      <c r="J39" s="22">
        <f>I39/'Dane - 31 grudnia 2020 r'!$B$3</f>
        <v>1966.4215955228794</v>
      </c>
      <c r="K39" s="18">
        <f t="shared" si="3"/>
        <v>2.4580276089105013E-4</v>
      </c>
      <c r="L39" s="22">
        <f>'Dane - 31 grudnia 2020 r'!AQ43</f>
        <v>8960</v>
      </c>
      <c r="M39" s="22">
        <f>L39/'Dane - 31 grudnia 2020 r'!$B$3</f>
        <v>1966.4215955228794</v>
      </c>
      <c r="N39" s="18">
        <f t="shared" si="1"/>
        <v>2.4580276089105013E-4</v>
      </c>
      <c r="O39" s="23">
        <f>'Dane - 31 grudnia 2020 r'!X43</f>
        <v>2</v>
      </c>
      <c r="P39" s="234"/>
    </row>
    <row r="40" spans="1:16" ht="12" thickBot="1" x14ac:dyDescent="0.25">
      <c r="A40" s="24" t="s">
        <v>134</v>
      </c>
      <c r="B40" s="25" t="s">
        <v>139</v>
      </c>
      <c r="C40" s="3" t="s">
        <v>140</v>
      </c>
      <c r="D40" s="26">
        <v>9292889</v>
      </c>
      <c r="E40" s="26">
        <v>7434311</v>
      </c>
      <c r="F40" s="22">
        <f>'Dane - 31 grudnia 2020 r'!Z44</f>
        <v>28152050.291999999</v>
      </c>
      <c r="G40" s="22">
        <f>F40/'Dane - 31 grudnia 2020 r'!$B$3</f>
        <v>6178437.4612092618</v>
      </c>
      <c r="H40" s="27">
        <f t="shared" si="0"/>
        <v>0.83107062123299147</v>
      </c>
      <c r="I40" s="22">
        <f>'Dane - 31 grudnia 2020 r'!AK44</f>
        <v>25858294.66</v>
      </c>
      <c r="J40" s="22">
        <f>I40/'Dane - 31 grudnia 2020 r'!$B$3</f>
        <v>5675034.4913859321</v>
      </c>
      <c r="K40" s="27">
        <f t="shared" si="3"/>
        <v>0.76335715460194387</v>
      </c>
      <c r="L40" s="22">
        <f>'Dane - 31 grudnia 2020 r'!AQ44</f>
        <v>24135090.280000001</v>
      </c>
      <c r="M40" s="22">
        <f>L40/'Dane - 31 grudnia 2020 r'!$B$3</f>
        <v>5296848.5196971362</v>
      </c>
      <c r="N40" s="27">
        <f t="shared" si="1"/>
        <v>0.71248680875701009</v>
      </c>
      <c r="O40" s="23">
        <f>'Dane - 31 grudnia 2020 r'!X44</f>
        <v>3</v>
      </c>
      <c r="P40" s="234"/>
    </row>
    <row r="41" spans="1:16" ht="12" thickBot="1" x14ac:dyDescent="0.25">
      <c r="A41" s="255" t="s">
        <v>134</v>
      </c>
      <c r="B41" s="255"/>
      <c r="C41" s="46" t="s">
        <v>46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82937372.721999988</v>
      </c>
      <c r="G41" s="47">
        <f t="shared" si="8"/>
        <v>18201991.160320424</v>
      </c>
      <c r="H41" s="48">
        <f t="shared" si="0"/>
        <v>0.77037838075292453</v>
      </c>
      <c r="I41" s="47">
        <f t="shared" si="8"/>
        <v>44429088.299999997</v>
      </c>
      <c r="J41" s="47">
        <f t="shared" si="8"/>
        <v>9750705.2123340294</v>
      </c>
      <c r="K41" s="48">
        <f t="shared" si="3"/>
        <v>0.41268740471933929</v>
      </c>
      <c r="L41" s="47">
        <f t="shared" si="8"/>
        <v>42705883.920000002</v>
      </c>
      <c r="M41" s="47">
        <f t="shared" si="8"/>
        <v>9372519.2406452335</v>
      </c>
      <c r="N41" s="48">
        <f t="shared" si="1"/>
        <v>0.39668111760893743</v>
      </c>
      <c r="O41" s="49">
        <f t="shared" si="8"/>
        <v>50</v>
      </c>
      <c r="P41" s="234"/>
    </row>
    <row r="42" spans="1:16" x14ac:dyDescent="0.2">
      <c r="A42" s="28" t="s">
        <v>141</v>
      </c>
      <c r="B42" s="29" t="s">
        <v>142</v>
      </c>
      <c r="C42" s="4" t="s">
        <v>143</v>
      </c>
      <c r="D42" s="30">
        <v>25000</v>
      </c>
      <c r="E42" s="30">
        <v>21250</v>
      </c>
      <c r="F42" s="30">
        <f>'Dane - 31 grudnia 2020 r'!Z46</f>
        <v>84839.35</v>
      </c>
      <c r="G42" s="30">
        <f>F42/'Dane - 31 grudnia 2020 r'!$B$3</f>
        <v>18619.411829254914</v>
      </c>
      <c r="H42" s="31">
        <f t="shared" si="0"/>
        <v>0.87620761549434889</v>
      </c>
      <c r="I42" s="30">
        <f>'Dane - 31 grudnia 2020 r'!AK46</f>
        <v>84839.35</v>
      </c>
      <c r="J42" s="30">
        <f>I42/'Dane - 31 grudnia 2020 r'!$B$3</f>
        <v>18619.411829254914</v>
      </c>
      <c r="K42" s="31">
        <f t="shared" si="3"/>
        <v>0.87620761549434889</v>
      </c>
      <c r="L42" s="30">
        <f>'Dane - 31 grudnia 2020 r'!AQ46</f>
        <v>84839.35</v>
      </c>
      <c r="M42" s="30">
        <f>L42/'Dane - 31 grudnia 2020 r'!$B$3</f>
        <v>18619.411829254914</v>
      </c>
      <c r="N42" s="31">
        <f t="shared" si="1"/>
        <v>0.87620761549434889</v>
      </c>
      <c r="O42" s="32">
        <f>'Dane - 31 grudnia 2020 r'!X46</f>
        <v>5</v>
      </c>
      <c r="P42" s="234"/>
    </row>
    <row r="43" spans="1:16" x14ac:dyDescent="0.2">
      <c r="A43" s="20" t="s">
        <v>141</v>
      </c>
      <c r="B43" s="21" t="s">
        <v>144</v>
      </c>
      <c r="C43" s="2" t="s">
        <v>145</v>
      </c>
      <c r="D43" s="22">
        <v>90857860</v>
      </c>
      <c r="E43" s="22">
        <v>77229181</v>
      </c>
      <c r="F43" s="30">
        <f>'Dane - 31 grudnia 2020 r'!Z47</f>
        <v>234819449.5275</v>
      </c>
      <c r="G43" s="30">
        <f>F43/'Dane - 31 grudnia 2020 r'!$B$3</f>
        <v>51535048.727641836</v>
      </c>
      <c r="H43" s="18">
        <f t="shared" si="0"/>
        <v>0.66730021036532594</v>
      </c>
      <c r="I43" s="30">
        <f>'Dane - 31 grudnia 2020 r'!AK47</f>
        <v>190130365.59999999</v>
      </c>
      <c r="J43" s="30">
        <f>I43/'Dane - 31 grudnia 2020 r'!$B$3</f>
        <v>41727283.133984417</v>
      </c>
      <c r="K43" s="18">
        <f t="shared" si="3"/>
        <v>0.54030461793948603</v>
      </c>
      <c r="L43" s="30">
        <f>'Dane - 31 grudnia 2020 r'!AQ47</f>
        <v>152194948.60300002</v>
      </c>
      <c r="M43" s="30">
        <f>L43/'Dane - 31 grudnia 2020 r'!$B$3</f>
        <v>33401722.506968074</v>
      </c>
      <c r="N43" s="18">
        <f t="shared" si="1"/>
        <v>0.43250131717657442</v>
      </c>
      <c r="O43" s="32">
        <f>'Dane - 31 grudnia 2020 r'!X47</f>
        <v>1909</v>
      </c>
      <c r="P43" s="234"/>
    </row>
    <row r="44" spans="1:16" ht="12" thickBot="1" x14ac:dyDescent="0.25">
      <c r="A44" s="24" t="s">
        <v>141</v>
      </c>
      <c r="B44" s="25" t="s">
        <v>146</v>
      </c>
      <c r="C44" s="3" t="s">
        <v>147</v>
      </c>
      <c r="D44" s="26">
        <v>2881840</v>
      </c>
      <c r="E44" s="26">
        <v>2449564</v>
      </c>
      <c r="F44" s="30">
        <f>'Dane - 31 grudnia 2020 r'!Z48</f>
        <v>4093732.06</v>
      </c>
      <c r="G44" s="30">
        <f>F44/'Dane - 31 grudnia 2020 r'!$B$3</f>
        <v>898437.84922638</v>
      </c>
      <c r="H44" s="27">
        <f t="shared" si="0"/>
        <v>0.36677459712274513</v>
      </c>
      <c r="I44" s="30">
        <f>'Dane - 31 grudnia 2020 r'!AK48</f>
        <v>3035370.7800000003</v>
      </c>
      <c r="J44" s="30">
        <f>I44/'Dane - 31 grudnia 2020 r'!$B$3</f>
        <v>666162.79600570619</v>
      </c>
      <c r="K44" s="27">
        <f t="shared" si="3"/>
        <v>0.27195157832402261</v>
      </c>
      <c r="L44" s="30">
        <f>'Dane - 31 grudnia 2020 r'!AQ48</f>
        <v>2595891.9000000004</v>
      </c>
      <c r="M44" s="30">
        <f>L44/'Dane - 31 grudnia 2020 r'!$B$3</f>
        <v>569711.81828157592</v>
      </c>
      <c r="N44" s="27">
        <f t="shared" si="1"/>
        <v>0.23257682521525297</v>
      </c>
      <c r="O44" s="32">
        <f>'Dane - 31 grudnia 2020 r'!X48</f>
        <v>70</v>
      </c>
      <c r="P44" s="234"/>
    </row>
    <row r="45" spans="1:16" ht="12" thickBot="1" x14ac:dyDescent="0.25">
      <c r="A45" s="255" t="s">
        <v>141</v>
      </c>
      <c r="B45" s="255"/>
      <c r="C45" s="46" t="s">
        <v>51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238998020.9375</v>
      </c>
      <c r="G45" s="47">
        <f t="shared" si="9"/>
        <v>52452105.988697469</v>
      </c>
      <c r="H45" s="48">
        <f t="shared" si="0"/>
        <v>0.65811931341648733</v>
      </c>
      <c r="I45" s="47">
        <f t="shared" si="9"/>
        <v>193250575.72999999</v>
      </c>
      <c r="J45" s="47">
        <f t="shared" si="9"/>
        <v>42412065.341819376</v>
      </c>
      <c r="K45" s="48">
        <f t="shared" si="3"/>
        <v>0.53214639902824812</v>
      </c>
      <c r="L45" s="47">
        <f t="shared" si="9"/>
        <v>154875679.85300002</v>
      </c>
      <c r="M45" s="47">
        <f>SUM(M42:M44)</f>
        <v>33990053.737078905</v>
      </c>
      <c r="N45" s="48">
        <f t="shared" si="1"/>
        <v>0.42647497954145297</v>
      </c>
      <c r="O45" s="49">
        <f t="shared" si="9"/>
        <v>1984</v>
      </c>
      <c r="P45" s="234"/>
    </row>
    <row r="46" spans="1:16" x14ac:dyDescent="0.2">
      <c r="A46" s="28" t="s">
        <v>148</v>
      </c>
      <c r="B46" s="29" t="s">
        <v>149</v>
      </c>
      <c r="C46" s="4" t="s">
        <v>150</v>
      </c>
      <c r="D46" s="30">
        <v>17704480</v>
      </c>
      <c r="E46" s="30">
        <v>13278360</v>
      </c>
      <c r="F46" s="30">
        <f>'Dane - 31 grudnia 2020 r'!Z50</f>
        <v>27666666.127500001</v>
      </c>
      <c r="G46" s="30">
        <f>F46/'Dane - 31 grudnia 2020 r'!$B$3</f>
        <v>6071911.8023702409</v>
      </c>
      <c r="H46" s="31">
        <f t="shared" si="0"/>
        <v>0.45727874544523878</v>
      </c>
      <c r="I46" s="30">
        <f>'Dane - 31 grudnia 2020 r'!AK50</f>
        <v>24385446.469999999</v>
      </c>
      <c r="J46" s="30">
        <f>I46/'Dane - 31 grudnia 2020 r'!$B$3</f>
        <v>5351793.3655217821</v>
      </c>
      <c r="K46" s="31">
        <f t="shared" si="3"/>
        <v>0.40304626215299044</v>
      </c>
      <c r="L46" s="30">
        <f>'Dane - 31 grudnia 2020 r'!AQ50</f>
        <v>17917541.079999998</v>
      </c>
      <c r="M46" s="30">
        <f>L46/'Dane - 31 grudnia 2020 r'!$B$3</f>
        <v>3932303.5399978049</v>
      </c>
      <c r="N46" s="31">
        <f t="shared" si="1"/>
        <v>0.2961437662480762</v>
      </c>
      <c r="O46" s="32">
        <f>'Dane - 31 grudnia 2020 r'!X50</f>
        <v>27</v>
      </c>
      <c r="P46" s="234"/>
    </row>
    <row r="47" spans="1:16" x14ac:dyDescent="0.2">
      <c r="A47" s="20" t="s">
        <v>148</v>
      </c>
      <c r="B47" s="21" t="s">
        <v>151</v>
      </c>
      <c r="C47" s="2" t="s">
        <v>152</v>
      </c>
      <c r="D47" s="22">
        <v>2509002</v>
      </c>
      <c r="E47" s="22">
        <v>2509002</v>
      </c>
      <c r="F47" s="30">
        <f>'Dane - 31 grudnia 2020 r'!Z51</f>
        <v>0</v>
      </c>
      <c r="G47" s="30">
        <f>F47/'Dane - 31 grudnia 2020 r'!$B$3</f>
        <v>0</v>
      </c>
      <c r="H47" s="18">
        <f t="shared" si="0"/>
        <v>0</v>
      </c>
      <c r="I47" s="30">
        <f>'Dane - 31 grudnia 2020 r'!AK51</f>
        <v>0</v>
      </c>
      <c r="J47" s="30">
        <f>I47/'Dane - 31 grudnia 2020 r'!$B$3</f>
        <v>0</v>
      </c>
      <c r="K47" s="18">
        <f t="shared" si="3"/>
        <v>0</v>
      </c>
      <c r="L47" s="30">
        <f>'Dane - 31 grudnia 2020 r'!AQ51</f>
        <v>0</v>
      </c>
      <c r="M47" s="30">
        <f>L47/'Dane - 31 grudnia 2020 r'!$B$3</f>
        <v>0</v>
      </c>
      <c r="N47" s="18">
        <f t="shared" si="1"/>
        <v>0</v>
      </c>
      <c r="O47" s="32">
        <f>'Dane - 31 grudnia 2020 r'!X51</f>
        <v>0</v>
      </c>
      <c r="P47" s="234"/>
    </row>
    <row r="48" spans="1:16" x14ac:dyDescent="0.2">
      <c r="A48" s="20" t="s">
        <v>148</v>
      </c>
      <c r="B48" s="21" t="s">
        <v>153</v>
      </c>
      <c r="C48" s="2" t="s">
        <v>154</v>
      </c>
      <c r="D48" s="22">
        <v>18287520</v>
      </c>
      <c r="E48" s="22">
        <v>13715640</v>
      </c>
      <c r="F48" s="30">
        <f>'Dane - 31 grudnia 2020 r'!Z52</f>
        <v>47375533.862499997</v>
      </c>
      <c r="G48" s="30">
        <f>F48/'Dane - 31 grudnia 2020 r'!$B$3</f>
        <v>10397351.884670252</v>
      </c>
      <c r="H48" s="18">
        <f t="shared" si="0"/>
        <v>0.75806538263400414</v>
      </c>
      <c r="I48" s="30">
        <f>'Dane - 31 grudnia 2020 r'!AK52</f>
        <v>21436436.829999998</v>
      </c>
      <c r="J48" s="30">
        <f>I48/'Dane - 31 grudnia 2020 r'!$B$3</f>
        <v>4704583.9635685282</v>
      </c>
      <c r="K48" s="18">
        <f t="shared" si="3"/>
        <v>0.34300870856690086</v>
      </c>
      <c r="L48" s="30">
        <f>'Dane - 31 grudnia 2020 r'!AQ52</f>
        <v>11887802.800000001</v>
      </c>
      <c r="M48" s="30">
        <f>L48/'Dane - 31 grudnia 2020 r'!$B$3</f>
        <v>2608976.8023702404</v>
      </c>
      <c r="N48" s="18">
        <f t="shared" si="1"/>
        <v>0.19021910770261108</v>
      </c>
      <c r="O48" s="32">
        <f>'Dane - 31 grudnia 2020 r'!X52</f>
        <v>20</v>
      </c>
      <c r="P48" s="234"/>
    </row>
    <row r="49" spans="1:16" ht="12" thickBot="1" x14ac:dyDescent="0.25">
      <c r="A49" s="24" t="s">
        <v>148</v>
      </c>
      <c r="B49" s="25" t="s">
        <v>155</v>
      </c>
      <c r="C49" s="3" t="s">
        <v>156</v>
      </c>
      <c r="D49" s="26">
        <v>73213336</v>
      </c>
      <c r="E49" s="26">
        <v>54910002</v>
      </c>
      <c r="F49" s="30">
        <f>'Dane - 31 grudnia 2020 r'!Z53</f>
        <v>116586733.38500001</v>
      </c>
      <c r="G49" s="30">
        <f>F49/'Dane - 31 grudnia 2020 r'!$B$3</f>
        <v>25586905.16514869</v>
      </c>
      <c r="H49" s="27">
        <f t="shared" si="0"/>
        <v>0.46597895161520281</v>
      </c>
      <c r="I49" s="30">
        <f>'Dane - 31 grudnia 2020 r'!AK53</f>
        <v>94061773.359999999</v>
      </c>
      <c r="J49" s="30">
        <f>I49/'Dane - 31 grudnia 2020 r'!$B$3</f>
        <v>20643426.61253155</v>
      </c>
      <c r="K49" s="27">
        <f t="shared" si="3"/>
        <v>0.37595020689548603</v>
      </c>
      <c r="L49" s="30">
        <f>'Dane - 31 grudnia 2020 r'!AQ53</f>
        <v>87886608.400000006</v>
      </c>
      <c r="M49" s="30">
        <f>L49/'Dane - 31 grudnia 2020 r'!$B$3</f>
        <v>19288183.561944477</v>
      </c>
      <c r="N49" s="27">
        <f t="shared" si="1"/>
        <v>0.35126903768724099</v>
      </c>
      <c r="O49" s="32">
        <f>'Dane - 31 grudnia 2020 r'!X53</f>
        <v>148</v>
      </c>
      <c r="P49" s="234"/>
    </row>
    <row r="50" spans="1:16" ht="12" thickBot="1" x14ac:dyDescent="0.25">
      <c r="A50" s="255" t="s">
        <v>148</v>
      </c>
      <c r="B50" s="255"/>
      <c r="C50" s="46" t="s">
        <v>55</v>
      </c>
      <c r="D50" s="47">
        <f>SUM(D46:D49)</f>
        <v>111714338</v>
      </c>
      <c r="E50" s="47">
        <f t="shared" ref="E50:O50" si="10">SUM(E46:E49)</f>
        <v>84413004</v>
      </c>
      <c r="F50" s="47">
        <f t="shared" si="10"/>
        <v>191628933.375</v>
      </c>
      <c r="G50" s="47">
        <f t="shared" si="10"/>
        <v>42056168.852189183</v>
      </c>
      <c r="H50" s="48">
        <f t="shared" si="0"/>
        <v>0.49821907596357051</v>
      </c>
      <c r="I50" s="47">
        <f t="shared" si="10"/>
        <v>139883656.66</v>
      </c>
      <c r="J50" s="47">
        <f t="shared" si="10"/>
        <v>30699803.941621862</v>
      </c>
      <c r="K50" s="48">
        <f t="shared" si="3"/>
        <v>0.36368571768423102</v>
      </c>
      <c r="L50" s="47">
        <f t="shared" si="10"/>
        <v>117691952.28</v>
      </c>
      <c r="M50" s="47">
        <f t="shared" si="10"/>
        <v>25829463.904312521</v>
      </c>
      <c r="N50" s="48">
        <f t="shared" si="1"/>
        <v>0.3059891566507042</v>
      </c>
      <c r="O50" s="49">
        <f t="shared" si="10"/>
        <v>195</v>
      </c>
      <c r="P50" s="234"/>
    </row>
    <row r="51" spans="1:16" x14ac:dyDescent="0.2">
      <c r="A51" s="28" t="s">
        <v>157</v>
      </c>
      <c r="B51" s="29" t="s">
        <v>158</v>
      </c>
      <c r="C51" s="4" t="s">
        <v>159</v>
      </c>
      <c r="D51" s="30">
        <v>259996</v>
      </c>
      <c r="E51" s="30">
        <v>194996</v>
      </c>
      <c r="F51" s="30">
        <f>'Dane - 31 grudnia 2020 r'!Z55</f>
        <v>845865.63000000012</v>
      </c>
      <c r="G51" s="30">
        <f>F51/'Dane - 31 grudnia 2020 r'!$B$3</f>
        <v>185639.33501591138</v>
      </c>
      <c r="H51" s="31">
        <f t="shared" si="0"/>
        <v>0.95201611836094779</v>
      </c>
      <c r="I51" s="30">
        <f>'Dane - 31 grudnia 2020 r'!AK55</f>
        <v>0</v>
      </c>
      <c r="J51" s="30">
        <f>I51/'Dane - 31 grudnia 2020 r'!$B$3</f>
        <v>0</v>
      </c>
      <c r="K51" s="31">
        <f t="shared" si="3"/>
        <v>0</v>
      </c>
      <c r="L51" s="30">
        <f>'Dane - 31 grudnia 2020 r'!AQ55</f>
        <v>0</v>
      </c>
      <c r="M51" s="30">
        <f>L51/'Dane - 31 grudnia 2020 r'!$B$3</f>
        <v>0</v>
      </c>
      <c r="N51" s="31">
        <f t="shared" si="1"/>
        <v>0</v>
      </c>
      <c r="O51" s="32">
        <f>'Dane - 31 grudnia 2020 r'!X55</f>
        <v>1</v>
      </c>
      <c r="P51" s="234"/>
    </row>
    <row r="52" spans="1:16" ht="21" x14ac:dyDescent="0.2">
      <c r="A52" s="20" t="s">
        <v>157</v>
      </c>
      <c r="B52" s="21" t="s">
        <v>160</v>
      </c>
      <c r="C52" s="2" t="s">
        <v>161</v>
      </c>
      <c r="D52" s="22">
        <v>0</v>
      </c>
      <c r="E52" s="22">
        <v>0</v>
      </c>
      <c r="F52" s="30">
        <f>'Dane - 31 grudnia 2020 r'!Z56</f>
        <v>0</v>
      </c>
      <c r="G52" s="30">
        <f>F52/'Dane - 31 grudnia 2020 r'!$B$3</f>
        <v>0</v>
      </c>
      <c r="H52" s="18">
        <v>0</v>
      </c>
      <c r="I52" s="30">
        <f>'Dane - 31 grudnia 2020 r'!AK56</f>
        <v>0</v>
      </c>
      <c r="J52" s="30">
        <f>I52/'Dane - 31 grudnia 2020 r'!$B$3</f>
        <v>0</v>
      </c>
      <c r="K52" s="18">
        <v>0</v>
      </c>
      <c r="L52" s="30">
        <f>'Dane - 31 grudnia 2020 r'!AQ56</f>
        <v>0</v>
      </c>
      <c r="M52" s="30">
        <f>L52/'Dane - 31 grudnia 2020 r'!$B$3</f>
        <v>0</v>
      </c>
      <c r="N52" s="18">
        <v>0</v>
      </c>
      <c r="O52" s="32">
        <f>'Dane - 31 grudnia 2020 r'!X56</f>
        <v>0</v>
      </c>
      <c r="P52" s="234"/>
    </row>
    <row r="53" spans="1:16" ht="12" thickBot="1" x14ac:dyDescent="0.25">
      <c r="A53" s="24" t="s">
        <v>157</v>
      </c>
      <c r="B53" s="25" t="s">
        <v>162</v>
      </c>
      <c r="C53" s="3" t="s">
        <v>163</v>
      </c>
      <c r="D53" s="26">
        <v>0</v>
      </c>
      <c r="E53" s="26">
        <v>0</v>
      </c>
      <c r="F53" s="30">
        <f>'Dane - 31 grudnia 2020 r'!Z57</f>
        <v>0</v>
      </c>
      <c r="G53" s="30">
        <f>F53/'Dane - 31 grudnia 2020 r'!$B$3</f>
        <v>0</v>
      </c>
      <c r="H53" s="27">
        <v>0</v>
      </c>
      <c r="I53" s="30">
        <f>'Dane - 31 grudnia 2020 r'!AK57</f>
        <v>0</v>
      </c>
      <c r="J53" s="30">
        <f>I53/'Dane - 31 grudnia 2020 r'!$B$3</f>
        <v>0</v>
      </c>
      <c r="K53" s="27">
        <v>0</v>
      </c>
      <c r="L53" s="30">
        <f>'Dane - 31 grudnia 2020 r'!AQ57</f>
        <v>0</v>
      </c>
      <c r="M53" s="30">
        <f>L53/'Dane - 31 grudnia 2020 r'!$B$3</f>
        <v>0</v>
      </c>
      <c r="N53" s="27">
        <v>0</v>
      </c>
      <c r="O53" s="32">
        <f>'Dane - 31 grudnia 2020 r'!X57</f>
        <v>0</v>
      </c>
      <c r="P53" s="234"/>
    </row>
    <row r="54" spans="1:16" ht="21.75" thickBot="1" x14ac:dyDescent="0.25">
      <c r="A54" s="255" t="s">
        <v>157</v>
      </c>
      <c r="B54" s="255"/>
      <c r="C54" s="46" t="s">
        <v>60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845865.63000000012</v>
      </c>
      <c r="G54" s="47">
        <f t="shared" si="11"/>
        <v>185639.33501591138</v>
      </c>
      <c r="H54" s="48">
        <f t="shared" si="0"/>
        <v>0.95201611836094779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4"/>
    </row>
    <row r="55" spans="1:16" ht="19.5" customHeight="1" thickBot="1" x14ac:dyDescent="0.25">
      <c r="A55" s="255" t="s">
        <v>166</v>
      </c>
      <c r="B55" s="255"/>
      <c r="C55" s="46" t="s">
        <v>164</v>
      </c>
      <c r="D55" s="47">
        <v>42497556</v>
      </c>
      <c r="E55" s="47">
        <v>31873167</v>
      </c>
      <c r="F55" s="47">
        <f>'Dane - 31 grudnia 2020 r'!Z59</f>
        <v>79614104.327500001</v>
      </c>
      <c r="G55" s="47">
        <f>F55/'Dane - 31 grudnia 2020 r'!$B$3</f>
        <v>17472644.426094592</v>
      </c>
      <c r="H55" s="48">
        <f t="shared" si="0"/>
        <v>0.54819291807728399</v>
      </c>
      <c r="I55" s="47">
        <f>'Dane - 31 grudnia 2020 r'!AK59-'Dane - 31 grudnia 2020 r'!AM59</f>
        <v>68964835.519999996</v>
      </c>
      <c r="J55" s="47">
        <f>I55/'Dane - 31 grudnia 2020 r'!B3</f>
        <v>15135484.586853946</v>
      </c>
      <c r="K55" s="48">
        <f t="shared" si="3"/>
        <v>0.47486603972720831</v>
      </c>
      <c r="L55" s="47">
        <f>'Dane - 31 grudnia 2020 r'!AQ59</f>
        <v>68964835.519999996</v>
      </c>
      <c r="M55" s="47">
        <f>L55/'Dane - 31 grudnia 2020 r'!$B$3</f>
        <v>15135484.586853946</v>
      </c>
      <c r="N55" s="48">
        <f t="shared" si="1"/>
        <v>0.47486603972720831</v>
      </c>
      <c r="O55" s="49">
        <f>'Dane - 31 grudnia 2020 r'!X59</f>
        <v>116</v>
      </c>
      <c r="P55" s="234"/>
    </row>
    <row r="56" spans="1:16" ht="24" customHeight="1" thickBot="1" x14ac:dyDescent="0.25">
      <c r="A56" s="33" t="s">
        <v>165</v>
      </c>
      <c r="B56" s="33"/>
      <c r="C56" s="5" t="s">
        <v>65</v>
      </c>
      <c r="D56" s="230">
        <f>D55+D54+D50+D45+D41+D36+D24</f>
        <v>710509513</v>
      </c>
      <c r="E56" s="230">
        <f t="shared" ref="E56:O56" si="12">E55+E54+E50+E45+E41+E36+E24</f>
        <v>531219456</v>
      </c>
      <c r="F56" s="230">
        <f t="shared" si="12"/>
        <v>1636921828.2120001</v>
      </c>
      <c r="G56" s="230">
        <f t="shared" si="12"/>
        <v>359249825.13157028</v>
      </c>
      <c r="H56" s="231">
        <f t="shared" si="0"/>
        <v>0.67627384703991389</v>
      </c>
      <c r="I56" s="230">
        <f t="shared" si="12"/>
        <v>1211056501.2</v>
      </c>
      <c r="J56" s="230">
        <f t="shared" si="12"/>
        <v>265786568.90156922</v>
      </c>
      <c r="K56" s="231">
        <f t="shared" si="3"/>
        <v>0.50033289613091514</v>
      </c>
      <c r="L56" s="230">
        <f t="shared" si="12"/>
        <v>1002191969.2930001</v>
      </c>
      <c r="M56" s="230">
        <f t="shared" si="12"/>
        <v>219947760.18720514</v>
      </c>
      <c r="N56" s="231">
        <f t="shared" si="1"/>
        <v>0.41404311853217429</v>
      </c>
      <c r="O56" s="232">
        <f t="shared" si="12"/>
        <v>9527</v>
      </c>
      <c r="P56" s="234"/>
    </row>
    <row r="57" spans="1:16" x14ac:dyDescent="0.2">
      <c r="A57" s="6" t="s">
        <v>227</v>
      </c>
      <c r="P57" s="234"/>
    </row>
    <row r="58" spans="1:16" x14ac:dyDescent="0.2">
      <c r="A58" s="6" t="s">
        <v>210</v>
      </c>
      <c r="P58" s="234"/>
    </row>
    <row r="59" spans="1:16" x14ac:dyDescent="0.2">
      <c r="A59" s="6" t="s">
        <v>217</v>
      </c>
      <c r="P59" s="234"/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showGridLines="0" tabSelected="1" zoomScaleNormal="100" workbookViewId="0">
      <selection activeCell="G31" sqref="G31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89" t="s">
        <v>187</v>
      </c>
      <c r="B1" s="292" t="s">
        <v>188</v>
      </c>
      <c r="C1" s="196" t="s">
        <v>204</v>
      </c>
      <c r="D1" s="196" t="s">
        <v>205</v>
      </c>
      <c r="E1" s="196" t="s">
        <v>206</v>
      </c>
      <c r="F1" s="196" t="s">
        <v>212</v>
      </c>
      <c r="G1" s="196" t="s">
        <v>207</v>
      </c>
      <c r="H1" s="196" t="s">
        <v>213</v>
      </c>
      <c r="I1" s="196" t="s">
        <v>208</v>
      </c>
      <c r="J1" s="196" t="s">
        <v>209</v>
      </c>
      <c r="K1" s="301" t="s">
        <v>216</v>
      </c>
      <c r="L1" s="304" t="s">
        <v>214</v>
      </c>
      <c r="M1" s="307" t="s">
        <v>215</v>
      </c>
    </row>
    <row r="2" spans="1:13" ht="15.75" x14ac:dyDescent="0.25">
      <c r="A2" s="290"/>
      <c r="B2" s="293"/>
      <c r="C2" s="197"/>
      <c r="D2" s="197"/>
      <c r="E2" s="197"/>
      <c r="F2" s="197"/>
      <c r="G2" s="197"/>
      <c r="H2" s="197"/>
      <c r="I2" s="197"/>
      <c r="J2" s="197"/>
      <c r="K2" s="302"/>
      <c r="L2" s="305"/>
      <c r="M2" s="308"/>
    </row>
    <row r="3" spans="1:13" ht="16.5" thickBot="1" x14ac:dyDescent="0.3">
      <c r="A3" s="291"/>
      <c r="B3" s="294"/>
      <c r="C3" s="198"/>
      <c r="D3" s="198"/>
      <c r="E3" s="198"/>
      <c r="F3" s="198"/>
      <c r="G3" s="198"/>
      <c r="H3" s="198"/>
      <c r="I3" s="198"/>
      <c r="J3" s="198"/>
      <c r="K3" s="303"/>
      <c r="L3" s="306"/>
      <c r="M3" s="309"/>
    </row>
    <row r="4" spans="1:13" ht="18.75" thickTop="1" thickBot="1" x14ac:dyDescent="0.3">
      <c r="A4" s="285" t="s">
        <v>189</v>
      </c>
      <c r="B4" s="286"/>
      <c r="C4" s="286"/>
      <c r="D4" s="286"/>
      <c r="E4" s="286"/>
      <c r="F4" s="286"/>
      <c r="G4" s="286"/>
      <c r="H4" s="286"/>
      <c r="I4" s="286"/>
      <c r="J4" s="286"/>
      <c r="K4" s="177"/>
      <c r="L4" s="177"/>
      <c r="M4" s="200"/>
    </row>
    <row r="5" spans="1:13" ht="33" thickTop="1" thickBot="1" x14ac:dyDescent="0.3">
      <c r="A5" s="91" t="s">
        <v>190</v>
      </c>
      <c r="B5" s="102" t="s">
        <v>99</v>
      </c>
      <c r="C5" s="102">
        <f>'Dane - 31 grudnia 2020 r'!C19</f>
        <v>3969</v>
      </c>
      <c r="D5" s="103">
        <f>'Dane - 31 grudnia 2020 r'!D19/'Dane - 31 grudnia 2020 r'!$B$3</f>
        <v>76877011.083068147</v>
      </c>
      <c r="E5" s="102">
        <f>'Dane - 31 grudnia 2020 r'!X19</f>
        <v>3847</v>
      </c>
      <c r="F5" s="103">
        <f>'Dane - 31 grudnia 2020 r'!Y19/'Dane - 31 grudnia 2020 r'!$B$3</f>
        <v>74366322.835509717</v>
      </c>
      <c r="G5" s="102">
        <f>'Dane - 31 grudnia 2020 r'!AB19</f>
        <v>3852</v>
      </c>
      <c r="H5" s="103">
        <f>'Dane - 31 grudnia 2020 r'!AD19/'Dane - 31 grudnia 2020 r'!$B$3</f>
        <v>69326196.093492821</v>
      </c>
      <c r="I5" s="102">
        <f>'Dane - 31 grudnia 2020 r'!AO19</f>
        <v>3751</v>
      </c>
      <c r="J5" s="103">
        <f>'Dane - 31 grudnia 2020 r'!AP19/'Dane - 31 grudnia 2020 r'!$B$3</f>
        <v>68097991.879732251</v>
      </c>
      <c r="K5" s="104">
        <v>4360</v>
      </c>
      <c r="L5" s="104">
        <f>G5</f>
        <v>3852</v>
      </c>
      <c r="M5" s="183">
        <f>L5/K5</f>
        <v>0.88348623853211006</v>
      </c>
    </row>
    <row r="6" spans="1:13" ht="43.5" customHeight="1" thickTop="1" thickBot="1" x14ac:dyDescent="0.3">
      <c r="A6" s="287" t="s">
        <v>191</v>
      </c>
      <c r="B6" s="102" t="s">
        <v>89</v>
      </c>
      <c r="C6" s="102">
        <f>'Dane - 31 grudnia 2020 r'!C14</f>
        <v>13</v>
      </c>
      <c r="D6" s="103">
        <f>'Dane - 31 grudnia 2020 r'!D14/'Dane - 31 grudnia 2020 r'!$B$3</f>
        <v>6644772.4679029956</v>
      </c>
      <c r="E6" s="102">
        <f>'Dane - 31 grudnia 2020 r'!X14</f>
        <v>11</v>
      </c>
      <c r="F6" s="103">
        <f>'Dane - 31 grudnia 2020 r'!Y14/'Dane - 31 grudnia 2020 r'!$B$3</f>
        <v>5503369.8716119835</v>
      </c>
      <c r="G6" s="102">
        <f>'Dane - 31 grudnia 2020 r'!AB14</f>
        <v>8</v>
      </c>
      <c r="H6" s="103">
        <f>'Dane - 31 grudnia 2020 r'!AD14/'Dane - 31 grudnia 2020 r'!$B$3</f>
        <v>3030285.3703500498</v>
      </c>
      <c r="I6" s="102">
        <f>'Dane - 31 grudnia 2020 r'!AO14</f>
        <v>8</v>
      </c>
      <c r="J6" s="103">
        <f>'Dane - 31 grudnia 2020 r'!AP14/'Dane - 31 grudnia 2020 r'!$B$3</f>
        <v>3046338.5427411394</v>
      </c>
      <c r="K6" s="295">
        <v>122</v>
      </c>
      <c r="L6" s="297">
        <f>G6+G7+G8</f>
        <v>258</v>
      </c>
      <c r="M6" s="300">
        <f>L6/K6</f>
        <v>2.1147540983606556</v>
      </c>
    </row>
    <row r="7" spans="1:13" ht="39.75" customHeight="1" thickTop="1" thickBot="1" x14ac:dyDescent="0.3">
      <c r="A7" s="288"/>
      <c r="B7" s="102" t="s">
        <v>101</v>
      </c>
      <c r="C7" s="102">
        <f>'Dane - 31 grudnia 2020 r'!C22</f>
        <v>501</v>
      </c>
      <c r="D7" s="103">
        <f>'Dane - 31 grudnia 2020 r'!D22/'Dane - 31 grudnia 2020 r'!$B$3</f>
        <v>28322350.514649406</v>
      </c>
      <c r="E7" s="102">
        <f>'Dane - 31 grudnia 2020 r'!X22</f>
        <v>368</v>
      </c>
      <c r="F7" s="103">
        <f>'Dane - 31 grudnia 2020 r'!Y22/'Dane - 31 grudnia 2020 r'!$B$3</f>
        <v>17806921.613080215</v>
      </c>
      <c r="G7" s="102">
        <f>'Dane - 31 grudnia 2020 r'!AB22</f>
        <v>246</v>
      </c>
      <c r="H7" s="103">
        <f>'Dane - 31 grudnia 2020 r'!AD22/'Dane - 31 grudnia 2020 r'!$B$3</f>
        <v>10911411.300340174</v>
      </c>
      <c r="I7" s="102">
        <f>'Dane - 31 grudnia 2020 r'!AO22</f>
        <v>173</v>
      </c>
      <c r="J7" s="103">
        <f>'Dane - 31 grudnia 2020 r'!AP22/'Dane - 31 grudnia 2020 r'!$B$3</f>
        <v>7381217.5507516749</v>
      </c>
      <c r="K7" s="296"/>
      <c r="L7" s="298"/>
      <c r="M7" s="300"/>
    </row>
    <row r="8" spans="1:13" ht="51" customHeight="1" thickTop="1" thickBot="1" x14ac:dyDescent="0.3">
      <c r="A8" s="288"/>
      <c r="B8" s="102" t="s">
        <v>103</v>
      </c>
      <c r="C8" s="102">
        <f>'Dane - 31 grudnia 2020 r'!C23</f>
        <v>34</v>
      </c>
      <c r="D8" s="103">
        <f>'Dane - 31 grudnia 2020 r'!D23/'Dane - 31 grudnia 2020 r'!$B$3</f>
        <v>100186850.05815868</v>
      </c>
      <c r="E8" s="102">
        <f>'Dane - 31 grudnia 2020 r'!X23</f>
        <v>9</v>
      </c>
      <c r="F8" s="103">
        <f>'Dane - 31 grudnia 2020 r'!Y23/'Dane - 31 grudnia 2020 r'!$B$3</f>
        <v>19334363.476352464</v>
      </c>
      <c r="G8" s="102">
        <f>'Dane - 31 grudnia 2020 r'!AB23</f>
        <v>4</v>
      </c>
      <c r="H8" s="103">
        <f>'Dane - 31 grudnia 2020 r'!AD23/'Dane - 31 grudnia 2020 r'!$B$3</f>
        <v>60160.182157357624</v>
      </c>
      <c r="I8" s="102">
        <f>'Dane - 31 grudnia 2020 r'!AO23</f>
        <v>2</v>
      </c>
      <c r="J8" s="103">
        <f>'Dane - 31 grudnia 2020 r'!AP23/'Dane - 31 grudnia 2020 r'!$B$3</f>
        <v>39015.650170086694</v>
      </c>
      <c r="K8" s="296"/>
      <c r="L8" s="299"/>
      <c r="M8" s="300"/>
    </row>
    <row r="9" spans="1:13" ht="17.25" thickTop="1" thickBot="1" x14ac:dyDescent="0.3">
      <c r="A9" s="279" t="s">
        <v>192</v>
      </c>
      <c r="B9" s="280"/>
      <c r="C9" s="195"/>
      <c r="D9" s="195"/>
      <c r="E9" s="195"/>
      <c r="F9" s="195"/>
      <c r="G9" s="195"/>
      <c r="H9" s="195"/>
      <c r="I9" s="195"/>
      <c r="J9" s="195"/>
      <c r="K9" s="178">
        <v>231675328</v>
      </c>
      <c r="L9" s="178">
        <f>'Dane - 31 grudnia 2020 r'!AP6/'Dane - 31 grudnia 2020 r'!$B$3</f>
        <v>119097293.20092174</v>
      </c>
      <c r="M9" s="183">
        <f>L9/K9</f>
        <v>0.51406981584556877</v>
      </c>
    </row>
    <row r="10" spans="1:13" ht="18.75" thickTop="1" thickBot="1" x14ac:dyDescent="0.3">
      <c r="A10" s="275" t="s">
        <v>211</v>
      </c>
      <c r="B10" s="276"/>
      <c r="C10" s="276"/>
      <c r="D10" s="276"/>
      <c r="E10" s="276"/>
      <c r="F10" s="276"/>
      <c r="G10" s="276"/>
      <c r="H10" s="276"/>
      <c r="I10" s="276"/>
      <c r="J10" s="276"/>
      <c r="K10" s="177"/>
      <c r="L10" s="177"/>
      <c r="M10" s="200"/>
    </row>
    <row r="11" spans="1:13" ht="16.5" thickTop="1" thickBot="1" x14ac:dyDescent="0.3">
      <c r="A11" s="277" t="s">
        <v>193</v>
      </c>
      <c r="B11" s="102" t="s">
        <v>120</v>
      </c>
      <c r="C11" s="102">
        <f>'Dane - 31 grudnia 2020 r'!C32</f>
        <v>709</v>
      </c>
      <c r="D11" s="103">
        <f>'Dane - 31 grudnia 2020 r'!D32/'Dane - 31 grudnia 2020 r'!$B$3</f>
        <v>107082250.01865469</v>
      </c>
      <c r="E11" s="102">
        <f>'Dane - 31 grudnia 2020 r'!X32</f>
        <v>411</v>
      </c>
      <c r="F11" s="103">
        <f>'Dane - 31 grudnia 2020 r'!Y32/'Dane - 31 grudnia 2020 r'!$B$3</f>
        <v>50975689.364643909</v>
      </c>
      <c r="G11" s="102">
        <f>'Dane - 31 grudnia 2020 r'!AB32</f>
        <v>302</v>
      </c>
      <c r="H11" s="103">
        <f>'Dane - 31 grudnia 2020 r'!AD32/'Dane - 31 grudnia 2020 r'!$B$3</f>
        <v>28122733.753977835</v>
      </c>
      <c r="I11" s="102">
        <f>'Dane - 31 grudnia 2020 r'!AO32</f>
        <v>223</v>
      </c>
      <c r="J11" s="103">
        <f>'Dane - 31 grudnia 2020 r'!AP32/'Dane - 31 grudnia 2020 r'!$B$3</f>
        <v>19639863.070339076</v>
      </c>
      <c r="K11" s="295">
        <v>560</v>
      </c>
      <c r="L11" s="297">
        <f>G11+G12+G13</f>
        <v>363</v>
      </c>
      <c r="M11" s="300">
        <f>L11/K11</f>
        <v>0.64821428571428574</v>
      </c>
    </row>
    <row r="12" spans="1:13" ht="16.5" thickTop="1" thickBot="1" x14ac:dyDescent="0.3">
      <c r="A12" s="278"/>
      <c r="B12" s="102" t="s">
        <v>122</v>
      </c>
      <c r="C12" s="102">
        <f>'Dane - 31 grudnia 2020 r'!C33</f>
        <v>179</v>
      </c>
      <c r="D12" s="103">
        <f>'Dane - 31 grudnia 2020 r'!D33/'Dane - 31 grudnia 2020 r'!$B$3</f>
        <v>10209919.251618566</v>
      </c>
      <c r="E12" s="102">
        <f>'Dane - 31 grudnia 2020 r'!X33</f>
        <v>106</v>
      </c>
      <c r="F12" s="103">
        <f>'Dane - 31 grudnia 2020 r'!Y33/'Dane - 31 grudnia 2020 r'!$B$3</f>
        <v>4024777.9392077252</v>
      </c>
      <c r="G12" s="102">
        <f>'Dane - 31 grudnia 2020 r'!AB33</f>
        <v>39</v>
      </c>
      <c r="H12" s="103">
        <f>'Dane - 31 grudnia 2020 r'!AD33/'Dane - 31 grudnia 2020 r'!$B$3</f>
        <v>1221806.8254142434</v>
      </c>
      <c r="I12" s="102">
        <f>'Dane - 31 grudnia 2020 r'!AO33</f>
        <v>25</v>
      </c>
      <c r="J12" s="103">
        <f>'Dane - 31 grudnia 2020 r'!AP33/'Dane - 31 grudnia 2020 r'!$B$3</f>
        <v>982059.3701305826</v>
      </c>
      <c r="K12" s="296"/>
      <c r="L12" s="298"/>
      <c r="M12" s="300"/>
    </row>
    <row r="13" spans="1:13" ht="16.5" thickTop="1" thickBot="1" x14ac:dyDescent="0.3">
      <c r="A13" s="278"/>
      <c r="B13" s="105" t="s">
        <v>124</v>
      </c>
      <c r="C13" s="102">
        <f>'Dane - 31 grudnia 2020 r'!C34</f>
        <v>116</v>
      </c>
      <c r="D13" s="103">
        <f>'Dane - 31 grudnia 2020 r'!D34/'Dane - 31 grudnia 2020 r'!$B$3</f>
        <v>68674746.915395588</v>
      </c>
      <c r="E13" s="102">
        <f>'Dane - 31 grudnia 2020 r'!X34</f>
        <v>37</v>
      </c>
      <c r="F13" s="103">
        <f>'Dane - 31 grudnia 2020 r'!Y34/'Dane - 31 grudnia 2020 r'!$B$3</f>
        <v>17950865.453747395</v>
      </c>
      <c r="G13" s="102">
        <f>'Dane - 31 grudnia 2020 r'!AB34</f>
        <v>22</v>
      </c>
      <c r="H13" s="103">
        <f>'Dane - 31 grudnia 2020 r'!AD34/'Dane - 31 grudnia 2020 r'!$B$3</f>
        <v>2306374.4826072645</v>
      </c>
      <c r="I13" s="102">
        <f>'Dane - 31 grudnia 2020 r'!AO34</f>
        <v>13</v>
      </c>
      <c r="J13" s="103">
        <f>'Dane - 31 grudnia 2020 r'!AP34/'Dane - 31 grudnia 2020 r'!$B$3</f>
        <v>1296587.3828596512</v>
      </c>
      <c r="K13" s="296"/>
      <c r="L13" s="299"/>
      <c r="M13" s="300"/>
    </row>
    <row r="14" spans="1:13" ht="17.25" thickTop="1" thickBot="1" x14ac:dyDescent="0.3">
      <c r="A14" s="279" t="s">
        <v>192</v>
      </c>
      <c r="B14" s="280"/>
      <c r="C14" s="195"/>
      <c r="D14" s="195"/>
      <c r="E14" s="195"/>
      <c r="F14" s="195"/>
      <c r="G14" s="195"/>
      <c r="H14" s="195"/>
      <c r="I14" s="195"/>
      <c r="J14" s="195"/>
      <c r="K14" s="108">
        <v>217264768</v>
      </c>
      <c r="L14" s="178">
        <f>'Dane - 31 grudnia 2020 r'!AP28/'Dane - 31 grudnia 2020 r'!$B$3</f>
        <v>76693606.316251516</v>
      </c>
      <c r="M14" s="183">
        <f>L14/K14</f>
        <v>0.35299605648096388</v>
      </c>
    </row>
    <row r="15" spans="1:13" ht="18.75" thickTop="1" thickBot="1" x14ac:dyDescent="0.3">
      <c r="A15" s="281" t="s">
        <v>194</v>
      </c>
      <c r="B15" s="282"/>
      <c r="C15" s="282"/>
      <c r="D15" s="282"/>
      <c r="E15" s="282"/>
      <c r="F15" s="282"/>
      <c r="G15" s="282"/>
      <c r="H15" s="282"/>
      <c r="I15" s="282"/>
      <c r="J15" s="282"/>
      <c r="K15" s="177"/>
      <c r="L15" s="177"/>
      <c r="M15" s="200"/>
    </row>
    <row r="16" spans="1:13" ht="64.5" thickTop="1" thickBot="1" x14ac:dyDescent="0.3">
      <c r="A16" s="92" t="s">
        <v>195</v>
      </c>
      <c r="B16" s="176" t="s">
        <v>136</v>
      </c>
      <c r="C16" s="102">
        <f>'Dane - 31 grudnia 2020 r'!C42</f>
        <v>50</v>
      </c>
      <c r="D16" s="103">
        <f>'Dane - 31 grudnia 2020 r'!D42/'Dane - 31 grudnia 2020 r'!$B$3</f>
        <v>6583012.0377482725</v>
      </c>
      <c r="E16" s="102">
        <f>'Dane - 31 grudnia 2020 r'!X42</f>
        <v>45</v>
      </c>
      <c r="F16" s="103">
        <f>'Dane - 31 grudnia 2020 r'!Y42/'Dane - 31 grudnia 2020 r'!$B$3</f>
        <v>5675638.3298584446</v>
      </c>
      <c r="G16" s="102">
        <f>'Dane - 31 grudnia 2020 r'!AB42</f>
        <v>45</v>
      </c>
      <c r="H16" s="103">
        <f>'Dane - 31 grudnia 2020 r'!AD42/'Dane - 31 grudnia 2020 r'!$B$3</f>
        <v>4829679.1616372215</v>
      </c>
      <c r="I16" s="102">
        <f>'Dane - 31 grudnia 2020 r'!AO42</f>
        <v>40</v>
      </c>
      <c r="J16" s="103">
        <f>'Dane - 31 grudnia 2020 r'!AP42/'Dane - 31 grudnia 2020 r'!$B$3</f>
        <v>4526338.1389224185</v>
      </c>
      <c r="K16" s="193">
        <v>20</v>
      </c>
      <c r="L16" s="104">
        <f>G16</f>
        <v>45</v>
      </c>
      <c r="M16" s="183">
        <f>L16/K16</f>
        <v>2.25</v>
      </c>
    </row>
    <row r="17" spans="1:13" ht="17.25" thickTop="1" thickBot="1" x14ac:dyDescent="0.3">
      <c r="A17" s="279" t="s">
        <v>192</v>
      </c>
      <c r="B17" s="280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- 31 grudnia 2020 r'!AP40/'Dane - 31 grudnia 2020 r'!$B$3</f>
        <v>11150207.96883573</v>
      </c>
      <c r="M17" s="183">
        <f>L17/K17</f>
        <v>0.37385661001651244</v>
      </c>
    </row>
    <row r="18" spans="1:13" ht="18.75" thickTop="1" thickBot="1" x14ac:dyDescent="0.3">
      <c r="A18" s="283" t="s">
        <v>196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177"/>
      <c r="L18" s="177"/>
      <c r="M18" s="200"/>
    </row>
    <row r="19" spans="1:13" ht="33" thickTop="1" thickBot="1" x14ac:dyDescent="0.3">
      <c r="A19" s="179" t="s">
        <v>167</v>
      </c>
      <c r="B19" s="180" t="s">
        <v>144</v>
      </c>
      <c r="C19" s="181">
        <f>'Dane - 31 grudnia 2020 r'!C47</f>
        <v>3157</v>
      </c>
      <c r="D19" s="182">
        <f>'Dane - 31 grudnia 2020 r'!D47/'Dane - 31 grudnia 2020 r'!$B$3</f>
        <v>101146013.8834632</v>
      </c>
      <c r="E19" s="181">
        <f>'Dane - 31 grudnia 2020 r'!X47</f>
        <v>1909</v>
      </c>
      <c r="F19" s="182">
        <f>'Dane - 31 grudnia 2020 r'!Y47/'Dane - 31 grudnia 2020 r'!$B$3</f>
        <v>60629469.24832657</v>
      </c>
      <c r="G19" s="181">
        <f>'Dane - 31 grudnia 2020 r'!AB47</f>
        <v>1491</v>
      </c>
      <c r="H19" s="182">
        <f>'Dane - 31 grudnia 2020 r'!AD47/'Dane - 31 grudnia 2020 r'!$B$3</f>
        <v>45955016.848458245</v>
      </c>
      <c r="I19" s="181">
        <f>'Dane - 31 grudnia 2020 r'!AO47</f>
        <v>1299</v>
      </c>
      <c r="J19" s="182">
        <f>'Dane - 31 grudnia 2020 r'!AP47/'Dane - 31 grudnia 2020 r'!$B$3</f>
        <v>39296144.538571276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279" t="s">
        <v>192</v>
      </c>
      <c r="B20" s="280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- 31 grudnia 2020 r'!AP45/'Dane - 31 grudnia 2020 r'!$B$3</f>
        <v>39988298.939975865</v>
      </c>
      <c r="M20" s="183">
        <f>L20/K20</f>
        <v>0.42647498408223844</v>
      </c>
    </row>
    <row r="21" spans="1:13" ht="18.75" thickTop="1" thickBot="1" x14ac:dyDescent="0.3">
      <c r="A21" s="281" t="s">
        <v>197</v>
      </c>
      <c r="B21" s="282"/>
      <c r="C21" s="282"/>
      <c r="D21" s="282"/>
      <c r="E21" s="282"/>
      <c r="F21" s="282"/>
      <c r="G21" s="282"/>
      <c r="H21" s="282"/>
      <c r="I21" s="282"/>
      <c r="J21" s="282"/>
      <c r="K21" s="177"/>
      <c r="L21" s="177"/>
      <c r="M21" s="200"/>
    </row>
    <row r="22" spans="1:13" ht="96" thickTop="1" thickBot="1" x14ac:dyDescent="0.3">
      <c r="A22" s="93" t="s">
        <v>168</v>
      </c>
      <c r="B22" s="106" t="s">
        <v>149</v>
      </c>
      <c r="C22" s="102">
        <f>'Dane - 31 grudnia 2020 r'!C50</f>
        <v>38</v>
      </c>
      <c r="D22" s="103">
        <f>'Dane - 31 grudnia 2020 r'!D50/'Dane - 31 grudnia 2020 r'!$B$3</f>
        <v>16584604.69219796</v>
      </c>
      <c r="E22" s="102">
        <f>'Dane - 31 grudnia 2020 r'!X50</f>
        <v>27</v>
      </c>
      <c r="F22" s="103">
        <f>'Dane - 31 grudnia 2020 r'!Y50/'Dane - 31 grudnia 2020 r'!$B$3</f>
        <v>8095882.4294963237</v>
      </c>
      <c r="G22" s="102">
        <f>'Dane - 31 grudnia 2020 r'!AB50</f>
        <v>24</v>
      </c>
      <c r="H22" s="103">
        <f>'Dane - 31 grudnia 2020 r'!AD50/'Dane - 31 grudnia 2020 r'!$B$3</f>
        <v>6633476.6948315604</v>
      </c>
      <c r="I22" s="102">
        <f>'Dane - 31 grudnia 2020 r'!AO50</f>
        <v>17</v>
      </c>
      <c r="J22" s="103">
        <f>'Dane - 31 grudnia 2020 r'!AP50/'Dane - 31 grudnia 2020 r'!$B$3</f>
        <v>5243071.4122681888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198</v>
      </c>
      <c r="B23" s="107" t="s">
        <v>155</v>
      </c>
      <c r="C23" s="102">
        <f>'Dane - 31 grudnia 2020 r'!C53</f>
        <v>331</v>
      </c>
      <c r="D23" s="103">
        <f>'Dane - 31 grudnia 2020 r'!D53/'Dane - 31 grudnia 2020 r'!$B$3</f>
        <v>85603716.74091956</v>
      </c>
      <c r="E23" s="102">
        <f>'Dane - 31 grudnia 2020 r'!X53</f>
        <v>148</v>
      </c>
      <c r="F23" s="103">
        <f>'Dane - 31 grudnia 2020 r'!Y53/'Dane - 31 grudnia 2020 r'!$B$3</f>
        <v>34115873.620103151</v>
      </c>
      <c r="G23" s="102">
        <f>'Dane - 31 grudnia 2020 r'!AB53</f>
        <v>53</v>
      </c>
      <c r="H23" s="103">
        <f>'Dane - 31 grudnia 2020 r'!AD53/'Dane - 31 grudnia 2020 r'!$B$3</f>
        <v>9643861.4835948646</v>
      </c>
      <c r="I23" s="102">
        <f>'Dane - 31 grudnia 2020 r'!AO53</f>
        <v>137</v>
      </c>
      <c r="J23" s="103">
        <f>'Dane - 31 grudnia 2020 r'!AP53/'Dane - 31 grudnia 2020 r'!$B$3</f>
        <v>25717578.178426426</v>
      </c>
      <c r="K23" s="193">
        <v>55</v>
      </c>
      <c r="L23" s="104">
        <f>G23</f>
        <v>53</v>
      </c>
      <c r="M23" s="183">
        <f>L23/K23</f>
        <v>0.96363636363636362</v>
      </c>
    </row>
    <row r="24" spans="1:13" ht="17.25" thickTop="1" thickBot="1" x14ac:dyDescent="0.3">
      <c r="A24" s="279" t="s">
        <v>192</v>
      </c>
      <c r="B24" s="280"/>
      <c r="C24" s="195"/>
      <c r="D24" s="195"/>
      <c r="E24" s="195"/>
      <c r="F24" s="195"/>
      <c r="G24" s="195"/>
      <c r="H24" s="195"/>
      <c r="I24" s="195"/>
      <c r="J24" s="195"/>
      <c r="K24" s="178">
        <v>92149002</v>
      </c>
      <c r="L24" s="178">
        <f>'Dane - 31 grudnia 2020 r'!AP49/'Dane - 31 grudnia 2020 r'!$B$3</f>
        <v>34439285.341819383</v>
      </c>
      <c r="M24" s="183">
        <f>L24/K24</f>
        <v>0.3737347621173302</v>
      </c>
    </row>
    <row r="25" spans="1:13" ht="18.75" thickTop="1" thickBot="1" x14ac:dyDescent="0.3">
      <c r="A25" s="271" t="s">
        <v>199</v>
      </c>
      <c r="B25" s="272"/>
      <c r="C25" s="272"/>
      <c r="D25" s="272"/>
      <c r="E25" s="272"/>
      <c r="F25" s="272"/>
      <c r="G25" s="272"/>
      <c r="H25" s="272"/>
      <c r="I25" s="272"/>
      <c r="J25" s="272"/>
      <c r="K25" s="177"/>
      <c r="L25" s="177"/>
      <c r="M25" s="200"/>
    </row>
    <row r="26" spans="1:13" ht="33" thickTop="1" thickBot="1" x14ac:dyDescent="0.3">
      <c r="A26" s="92" t="s">
        <v>200</v>
      </c>
      <c r="B26" s="176" t="s">
        <v>158</v>
      </c>
      <c r="C26" s="102">
        <f>'Dane - 31 grudnia 2020 r'!C54</f>
        <v>10</v>
      </c>
      <c r="D26" s="103">
        <f>'Dane - 31 grudnia 2020 r'!D54/'Dane - 31 grudnia 2020 r'!$B$3</f>
        <v>803453.32601777685</v>
      </c>
      <c r="E26" s="102">
        <f>'Dane - 31 grudnia 2020 r'!X54</f>
        <v>1</v>
      </c>
      <c r="F26" s="103">
        <f>'Dane - 31 grudnia 2020 r'!Y54/'Dane - 31 grudnia 2020 r'!$B$3</f>
        <v>247519.11335454849</v>
      </c>
      <c r="G26" s="102">
        <f>'Dane - 31 grudnia 2020 r'!AB54</f>
        <v>0</v>
      </c>
      <c r="H26" s="103">
        <f>'Dane - 31 grudnia 2020 r'!AD54/'Dane - 31 grudnia 2020 r'!$B$3</f>
        <v>0</v>
      </c>
      <c r="I26" s="102">
        <f>'Dane - 31 grudnia 2020 r'!AO54</f>
        <v>0</v>
      </c>
      <c r="J26" s="103">
        <f>'Dane - 31 grudnia 2020 r'!AP54/'Dane - 31 grudnia 2020 r'!$B$3</f>
        <v>0</v>
      </c>
      <c r="K26" s="193">
        <v>10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273" t="s">
        <v>192</v>
      </c>
      <c r="B27" s="274"/>
      <c r="C27" s="192"/>
      <c r="D27" s="192"/>
      <c r="E27" s="192"/>
      <c r="F27" s="192"/>
      <c r="G27" s="192"/>
      <c r="H27" s="192"/>
      <c r="I27" s="192"/>
      <c r="J27" s="192"/>
      <c r="K27" s="109">
        <v>3333334</v>
      </c>
      <c r="L27" s="202">
        <f>'Dane - 31 grudnia 2020 r'!AP54/'Dane - 31 grudnia 2020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1" x14ac:dyDescent="0.25">
      <c r="A33"/>
    </row>
    <row r="34" spans="1:11" x14ac:dyDescent="0.25">
      <c r="A34"/>
      <c r="K34" s="235"/>
    </row>
    <row r="36" spans="1:11" x14ac:dyDescent="0.25">
      <c r="K36" s="236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- 31 grudnia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2021-05-13T14:05:17Z</dcterms:modified>
</cp:coreProperties>
</file>