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filterPrivacy="1" codeName="Ten_skoroszyt" defaultThemeVersion="164011"/>
  <workbookProtection workbookAlgorithmName="SHA-512" workbookHashValue="MmpUhZ9YjzzN8XapSt6aQxj2+enJbFizicDFQCKJgAHPky8RMnp2LGxRAiTVAMKGASMuVGGeQJWWfAcAKnC61A==" workbookSaltValue="dzXOK9flYU2zjtAFZwgBTg==" workbookSpinCount="100000" lockStructure="1"/>
  <bookViews>
    <workbookView xWindow="0" yWindow="0" windowWidth="28800" windowHeight="11550"/>
  </bookViews>
  <sheets>
    <sheet name="1. Kosztorys" sheetId="6" r:id="rId1"/>
    <sheet name="2. Harmon." sheetId="7" r:id="rId2"/>
    <sheet name="3. Wniosek o transzę " sheetId="8" r:id="rId3"/>
    <sheet name="4. Rozlicz. transzy" sheetId="9" r:id="rId4"/>
    <sheet name="7. Trwałość" sheetId="12" r:id="rId5"/>
    <sheet name="Arkusz3" sheetId="3" state="hidden" r:id="rId6"/>
  </sheets>
  <definedNames>
    <definedName name="data_umowy">'1. Kosztorys'!$G$7</definedName>
    <definedName name="dofin_i_własne">Tabela1[[10]:[11]]</definedName>
    <definedName name="forma_opieki">'1. Kosztorys'!$D$4</definedName>
    <definedName name="formy_opieki_lista">Arkusz3!$B$3:$B$5</definedName>
    <definedName name="harmonogram">'2. Harmon.'!$D$11:$G$22</definedName>
    <definedName name="instytucja_opieki">'1. Kosztorys'!$D$5</definedName>
    <definedName name="liczba_miejsc">'1. Kosztorys'!$D$6</definedName>
    <definedName name="liczba_miejsc_utworz">'7. Trwałość'!$A$27</definedName>
    <definedName name="nazwa_adres">'1. Kosztorys'!$D$3</definedName>
    <definedName name="nr_transzy_rozlicz">'4.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Kosztorys'!$B$2:$J$36</definedName>
    <definedName name="_xlnm.Print_Area" localSheetId="1">'2. Harmon.'!$B$2:$K$28</definedName>
    <definedName name="_xlnm.Print_Area" localSheetId="2">'3. Wniosek o transzę '!$B$2:$G$15</definedName>
    <definedName name="_xlnm.Print_Area" localSheetId="3">'4. Rozlicz. transzy'!$B$2:$L$50</definedName>
    <definedName name="_xlnm.Print_Area" localSheetId="4">'7. Trwałość'!$A$1:$C$62</definedName>
    <definedName name="początek_realizacji">'4. Rozlicz. transzy'!$D$6</definedName>
    <definedName name="rodzaj_kosztów">Arkusz3!$B$7:$B$8</definedName>
    <definedName name="rozlicz_transz_tworzeni_ogółem">Tabela1[[#Totals],[9]]</definedName>
    <definedName name="rozlicz_transz_tworzenie_dof">Tabela1[[#Totals],[10]]</definedName>
    <definedName name="suma_bieżące">koszty_tworzenia[[#Totals],[8]]</definedName>
    <definedName name="suma_dofin_tworzenie">koszty_tworzenia[[#Totals],[7]]</definedName>
    <definedName name="suma_majątkowe">koszty_tworzenia[[#Totals],[9]]</definedName>
    <definedName name="trwałość">Tabela3[Stosunek liczby miejsc wykorzystanych („obsadzonych”) do liczby miejsc utworzonych w ramach dofinansowania 
z programu (w %)2)]</definedName>
    <definedName name="wpis">'4.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9" l="1"/>
  <c r="P18" i="9"/>
  <c r="P19" i="9"/>
  <c r="P17" i="9"/>
  <c r="P16" i="9"/>
  <c r="P15" i="9"/>
  <c r="P14" i="9"/>
  <c r="P12" i="9"/>
  <c r="P13" i="9"/>
  <c r="S19" i="9"/>
  <c r="S18" i="9"/>
  <c r="S17" i="9"/>
  <c r="S16" i="9"/>
  <c r="S15" i="9"/>
  <c r="S12" i="9"/>
  <c r="S14" i="9"/>
  <c r="R19" i="9"/>
  <c r="R18" i="9"/>
  <c r="R17" i="9"/>
  <c r="R16" i="9"/>
  <c r="R15" i="9"/>
  <c r="R14" i="9"/>
  <c r="R13" i="9"/>
  <c r="U19" i="9"/>
  <c r="U17" i="9"/>
  <c r="U16" i="9"/>
  <c r="U15" i="9"/>
  <c r="U14" i="9"/>
  <c r="U13" i="9"/>
  <c r="V12" i="9"/>
  <c r="V14" i="9"/>
  <c r="V19" i="9"/>
  <c r="V17" i="9"/>
  <c r="V16" i="9"/>
  <c r="V15" i="9"/>
  <c r="P20" i="9"/>
  <c r="S20" i="9"/>
  <c r="T12" i="9"/>
  <c r="T14" i="9"/>
  <c r="T15" i="9"/>
  <c r="T16" i="9"/>
  <c r="T17" i="9"/>
  <c r="T13" i="9"/>
  <c r="T20" i="9"/>
  <c r="V20" i="9"/>
  <c r="U20" i="9"/>
  <c r="R20" i="9"/>
  <c r="Q13" i="9"/>
  <c r="Q14" i="9"/>
  <c r="Q15" i="9"/>
  <c r="Q16" i="9"/>
  <c r="Q17" i="9"/>
  <c r="Q18" i="9"/>
  <c r="Q19" i="9"/>
  <c r="Q12" i="9"/>
  <c r="Q20" i="9"/>
  <c r="J22" i="6"/>
  <c r="F23" i="7" s="1"/>
  <c r="F22" i="7" s="1"/>
  <c r="G22" i="7" s="1"/>
  <c r="H14" i="6"/>
  <c r="H15" i="6"/>
  <c r="H16" i="6"/>
  <c r="H22" i="6" s="1"/>
  <c r="H17" i="6"/>
  <c r="H18" i="6"/>
  <c r="H19" i="6"/>
  <c r="H21" i="6"/>
  <c r="I22" i="6"/>
  <c r="G22" i="6"/>
  <c r="F22" i="6"/>
  <c r="E14" i="6"/>
  <c r="D14" i="6" s="1"/>
  <c r="E15" i="6"/>
  <c r="E16" i="6"/>
  <c r="E17" i="6"/>
  <c r="E18" i="6"/>
  <c r="D18" i="6" s="1"/>
  <c r="E19" i="6"/>
  <c r="E20" i="6"/>
  <c r="E21" i="6"/>
  <c r="D21" i="6" s="1"/>
  <c r="H20" i="6"/>
  <c r="A17" i="12"/>
  <c r="B21" i="12"/>
  <c r="C21" i="12"/>
  <c r="C35" i="12"/>
  <c r="C34" i="12"/>
  <c r="C36" i="12"/>
  <c r="C37" i="12"/>
  <c r="C38" i="12"/>
  <c r="C39" i="12"/>
  <c r="C40" i="12"/>
  <c r="C41" i="12"/>
  <c r="C42" i="12"/>
  <c r="C43" i="12"/>
  <c r="C32" i="12"/>
  <c r="C33" i="12"/>
  <c r="D13" i="7"/>
  <c r="D21" i="7"/>
  <c r="D20" i="7"/>
  <c r="D19" i="7"/>
  <c r="D14" i="7"/>
  <c r="G4" i="7"/>
  <c r="F27" i="6"/>
  <c r="H23" i="7"/>
  <c r="I23" i="7"/>
  <c r="J12" i="7"/>
  <c r="J13" i="7"/>
  <c r="J14" i="7"/>
  <c r="J15" i="7"/>
  <c r="J16" i="7"/>
  <c r="J17" i="7"/>
  <c r="J18" i="7"/>
  <c r="J19" i="7"/>
  <c r="J20" i="7"/>
  <c r="J21" i="7"/>
  <c r="J22" i="7"/>
  <c r="J11" i="7"/>
  <c r="J23" i="7"/>
  <c r="E29" i="6"/>
  <c r="D29" i="6"/>
  <c r="F28" i="6"/>
  <c r="F29" i="6"/>
  <c r="I6" i="7"/>
  <c r="D5" i="9"/>
  <c r="F6" i="7"/>
  <c r="H5" i="9"/>
  <c r="F5" i="8"/>
  <c r="D3" i="9"/>
  <c r="D3" i="8"/>
  <c r="G3" i="7"/>
  <c r="D4" i="9"/>
  <c r="D4" i="8"/>
  <c r="G5" i="7"/>
  <c r="J29" i="9"/>
  <c r="J13" i="9"/>
  <c r="E23" i="7"/>
  <c r="D5" i="8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L33" i="9"/>
  <c r="K33" i="9"/>
  <c r="J32" i="9"/>
  <c r="J31" i="9"/>
  <c r="J30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2" i="9"/>
  <c r="J33" i="9"/>
  <c r="G21" i="7"/>
  <c r="G20" i="7"/>
  <c r="G19" i="7"/>
  <c r="G18" i="7"/>
  <c r="G17" i="7"/>
  <c r="G16" i="7"/>
  <c r="G15" i="7"/>
  <c r="G14" i="7"/>
  <c r="G13" i="7"/>
  <c r="G12" i="7"/>
  <c r="K16" i="7"/>
  <c r="K17" i="7"/>
  <c r="K12" i="7"/>
  <c r="D12" i="7"/>
  <c r="K18" i="7"/>
  <c r="D18" i="7"/>
  <c r="K13" i="7"/>
  <c r="K19" i="7"/>
  <c r="K14" i="7"/>
  <c r="K20" i="7"/>
  <c r="K15" i="7"/>
  <c r="D15" i="7"/>
  <c r="K21" i="7"/>
  <c r="D16" i="7"/>
  <c r="D17" i="7"/>
  <c r="E22" i="7"/>
  <c r="G11" i="7"/>
  <c r="K11" i="7"/>
  <c r="D11" i="7"/>
  <c r="K22" i="7" l="1"/>
  <c r="G23" i="7"/>
  <c r="D17" i="6"/>
  <c r="D16" i="6"/>
  <c r="D15" i="6"/>
  <c r="D20" i="6"/>
  <c r="D19" i="6"/>
  <c r="E22" i="6"/>
  <c r="D22" i="6" l="1"/>
  <c r="L20" i="6" s="1"/>
  <c r="D22" i="7"/>
  <c r="K23" i="7"/>
  <c r="D10" i="8" l="1"/>
  <c r="C10" i="8"/>
  <c r="F10" i="8" s="1"/>
</calcChain>
</file>

<file path=xl/sharedStrings.xml><?xml version="1.0" encoding="utf-8"?>
<sst xmlns="http://schemas.openxmlformats.org/spreadsheetml/2006/main" count="243" uniqueCount="185">
  <si>
    <t>podpisy osób uprawnionych do reprezentowania Beneficjenta</t>
  </si>
  <si>
    <t>data:</t>
  </si>
  <si>
    <t>………………….</t>
  </si>
  <si>
    <t>Lp.</t>
  </si>
  <si>
    <t>Zakup pomocy dydaktycznych</t>
  </si>
  <si>
    <t>Wydatki bieżące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</si>
  <si>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</si>
  <si>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</si>
  <si>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</si>
  <si>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</si>
  <si>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</si>
  <si>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 xml:space="preserve">   …………………………………………………</t>
  </si>
  <si>
    <t>Inne (wskazać, jakie)</t>
  </si>
  <si>
    <t>nazwa i adres Beneficjenta</t>
  </si>
  <si>
    <t>Remont</t>
  </si>
  <si>
    <t>Zakup i montaż wyposażenia (w tym m. in. meble, wyposażenie wypoczynkowe, wyposażenie sanitarne, wyposażenie kuchenne)</t>
  </si>
  <si>
    <t>z tego:</t>
  </si>
  <si>
    <t>Kategoria kosztów związanych z utworzeniem nowych miejsc opieki</t>
  </si>
  <si>
    <t xml:space="preserve"> z tego: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</si>
  <si>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</si>
  <si>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</si>
  <si>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</si>
  <si>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</si>
  <si>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</si>
  <si>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</si>
  <si>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</si>
  <si>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</si>
  <si>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</si>
  <si>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</si>
  <si>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</si>
  <si>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</si>
  <si>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</si>
  <si>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</si>
  <si>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</si>
  <si>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</si>
  <si>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</si>
  <si>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</si>
  <si>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</si>
  <si>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</si>
  <si>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</si>
  <si>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</si>
  <si>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</si>
  <si>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</si>
  <si>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</si>
  <si>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</si>
  <si>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Dofinansowanie tworzenia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</si>
  <si>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</si>
  <si>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</si>
  <si>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</si>
  <si>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</si>
  <si>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</si>
  <si>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</si>
  <si>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</si>
  <si>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</si>
  <si>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</si>
  <si>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</si>
  <si>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</si>
  <si>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</si>
  <si>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</si>
  <si>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</si>
  <si>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</si>
  <si>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</si>
  <si>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</si>
  <si>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Rodzaj wydatku (bieżący/majątkowy)</t>
  </si>
  <si>
    <t>bieżący</t>
  </si>
  <si>
    <t>majątkowy</t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</si>
  <si>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</si>
  <si>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</si>
  <si>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</si>
  <si>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</si>
  <si>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</si>
  <si>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</si>
  <si>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</si>
  <si>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</si>
  <si>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</si>
  <si>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</si>
  <si>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</si>
  <si>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</si>
  <si>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</si>
  <si>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</si>
  <si>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</si>
  <si>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</si>
  <si>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</si>
  <si>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</si>
  <si>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</si>
  <si>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</si>
  <si>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</si>
  <si>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</si>
  <si>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</si>
  <si>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</si>
  <si>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</si>
  <si>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</si>
  <si>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</si>
  <si>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</si>
  <si>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</si>
  <si>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</si>
  <si>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</si>
  <si>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</si>
  <si>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</si>
  <si>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</si>
  <si>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</si>
  <si>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</si>
  <si>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</si>
  <si>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</si>
  <si>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</si>
  <si>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</si>
  <si>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</si>
  <si>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</si>
  <si>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</si>
  <si>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 xml:space="preserve">Okres sprawozdawczy: </t>
  </si>
  <si>
    <t xml:space="preserve">       </t>
  </si>
  <si>
    <t xml:space="preserve">              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</si>
  <si>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</si>
  <si>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</si>
  <si>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</si>
  <si>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</si>
  <si>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</si>
  <si>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</si>
  <si>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</si>
  <si>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Z TRWAŁOŚCI ZADANIA</t>
  </si>
  <si>
    <t>(podpis/y osoby/osób upoważnionej/upoważnionych)</t>
  </si>
  <si>
    <t>Nr transzy</t>
  </si>
  <si>
    <t>Koszty pośrednie związane z tworzeniem instytucji (w tym koszty szkolenia, naboru personelu i dzieci, promocji, koszty obsługi księgowej, prawnej, z wyłączeniem zakupu 
i utrzymania samochodu oraz zakupu paliwa) 
— maksymalnie 15% całości kosztów tworzenia.</t>
  </si>
  <si>
    <t>* Koszty majątkowe stanowią koszty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</si>
  <si>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Razem transza na tworzenie: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</si>
  <si>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</si>
  <si>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W związku z realizacją powyższego zadania uzyskano przychody, w tym z tytułu oprocentowania (TAK/NIE)</t>
  </si>
  <si>
    <t>gotówka</t>
  </si>
  <si>
    <t>przelew bankowy</t>
  </si>
  <si>
    <t>karta płatnicza</t>
  </si>
  <si>
    <t>zadanie realizowane na podstawie zawartej
z Wojewodą Mazowieckim umowy nr</t>
  </si>
  <si>
    <t>Resortowy program rozwoju instytucji opieki nad dziećmi 
w wieku do lat 3 „MALUCH+” 2021
 KOSZTORYS REALIZACJI ZADANIA – MODUŁ 3</t>
  </si>
  <si>
    <t>DOFINANSOWANIE OBNIŻENIA OPŁAT RODZICÓW ZA POBYT DZIECI</t>
  </si>
  <si>
    <t>Rodzaj dofinansowania</t>
  </si>
  <si>
    <t>Liczba dzieci</t>
  </si>
  <si>
    <t>Liczba miesięcy</t>
  </si>
  <si>
    <t>1.</t>
  </si>
  <si>
    <t>2.</t>
  </si>
  <si>
    <r>
      <t xml:space="preserve">Razem 
</t>
    </r>
    <r>
      <rPr>
        <sz val="9"/>
        <rFont val="Times New Roman"/>
        <family val="1"/>
        <charset val="238"/>
      </rPr>
      <t>(3*4*stawka)</t>
    </r>
  </si>
  <si>
    <t xml:space="preserve"> Resortowy program rozwoju instytucji opieki nad dziećmi 
w wieku do lat 3 „MALUCH+” 2021
HARMONOGRAM ZAPOTRZEBOWANIA 
NA ŚRODKI FINANSOWE – MODUŁ 3</t>
  </si>
  <si>
    <t xml:space="preserve">Harmonogram wypłaty dofinansowania w 2021 r. na realizację zadania wynikającego z Resortowego programu rozwoju instytucji opieki nad dziećmi w wieku do lat 3 „MALUCH+” 2021 (moduł 3) </t>
  </si>
  <si>
    <t>Dofinansowanie funkcjonowania</t>
  </si>
  <si>
    <t>Planowana liczba miejsc z wył. dzieci niepełnosprawnych/mies.</t>
  </si>
  <si>
    <t>Planowana liczba miejsc dla dzieci niepełnosprawnych/mies.</t>
  </si>
  <si>
    <t>Resortowy program rozwoju instytucji opieki nad dziećmi 
w wieku do lat 3 „MALUCH+” 2021
 WNIOSEK O TRANSZĘ NA TWORZENIE MIEJSC – MODUŁ 3</t>
  </si>
  <si>
    <t>Resortowy program rozwoju instytucji opieki nad dziećmi 
w wieku do lat 3 „MALUCH+” 2021
ROZLICZENIE TRANSZY NA TWORZENIE – MODUŁ 3</t>
  </si>
  <si>
    <t>data zakończenia rzeczowej 
i finansowej realizacji zadania:
(nie później niż 31 grudnia 2021 r.)</t>
  </si>
  <si>
    <t>Resortowy program rozwoju instytucji opieki nad dziećmi w wieku do lat 3 „MALUCH+” 2021</t>
  </si>
  <si>
    <t>„MALUCH +” 2021</t>
  </si>
  <si>
    <t>Razem dofinansowanie funkcjonowania – bieżące</t>
  </si>
  <si>
    <t>RAZEM tworzenie 
i funkcjonowanie</t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</si>
  <si>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18 umowy)</t>
    </r>
  </si>
  <si>
    <t xml:space="preserve">2. Oświadczam, iż wyżej wymienione faktury lub inne dokumenty księgowe o równoważnej wartości dowodowej w kwocie określonej w kolumnie nr 10, nie były i nie będą przedkładane innym instytucjom celem uzyskania pożyczki lub dotacji na dofinansowanie zadania z budżetu państwa ani z budżetu środków europejskich. </t>
  </si>
  <si>
    <t>4. Ja, niżej podpisana/podpisany, niniejszym oświadczam, że informacje zawarte w powyższym zestawieniu są zgodne z prawdą. Jestem świadoma/świadom odpowiedzialności karnej, wynikającej z art. 271 i art. 286 kodeksu karnego, która grozi w razie poświadczenia nieprawdy i wprowadzenia w błąd.</t>
  </si>
  <si>
    <r>
      <t>Stosunek liczby miejsc wykorzystanych („obsadzonych”) do liczby miejsc utworzonych w ramach dofinansowania 
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</si>
  <si>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 podatku VAT na zasadach obowiązującego w Polsce prawa. Jednocześnie zobowiązuję się do zwrotu zrefundowanej w ramach zadania części poniesionego podatku VAT, jeżeli zaistnieją przesłanki umożliwiające odzyskanie tego podatku.</t>
    </r>
  </si>
  <si>
    <r>
      <t xml:space="preserve">2) </t>
    </r>
    <r>
      <rPr>
        <sz val="9"/>
        <color theme="1"/>
        <rFont val="Times New Roman"/>
        <family val="1"/>
        <charset val="238"/>
      </rPr>
      <t>W przypadku, gdy liczba wykorzystanych miejsc w dowolnym miesiącu wynosiła poniżej 60% miejsc utworzonych z programu, proszę załączyć do sprawozdania potwierdzenie przelewu zwrotu odpowiedniej części dofinansowania ze środków publicznych.</t>
    </r>
  </si>
  <si>
    <t xml:space="preserve"> Wojewodą Mazowieckim a .........................................................................................</t>
  </si>
  <si>
    <t>............................................</t>
  </si>
  <si>
    <t xml:space="preserve"> (nazwa podmiotu przyjmującego dofinansowanie)</t>
  </si>
  <si>
    <r>
      <t xml:space="preserve">Liczba </t>
    </r>
    <r>
      <rPr>
        <b/>
        <sz val="10"/>
        <rFont val="Times New Roman"/>
        <family val="1"/>
        <charset val="238"/>
      </rPr>
      <t>tworzonych</t>
    </r>
    <r>
      <rPr>
        <sz val="10"/>
        <rFont val="Times New Roman"/>
        <family val="1"/>
        <charset val="238"/>
      </rPr>
      <t xml:space="preserve"> miejsc opieki wg umowy</t>
    </r>
  </si>
  <si>
    <r>
      <rPr>
        <sz val="10"/>
        <rFont val="Times New Roman"/>
        <family val="1"/>
        <charset val="238"/>
      </rPr>
      <t xml:space="preserve">Jeżeli </t>
    </r>
    <r>
      <rPr>
        <b/>
        <sz val="10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>, należy podać łączną kwotę przychodów</t>
    </r>
  </si>
  <si>
    <t>Sprawozdania należy nadsyłać w terminie do dnia 31 stycznia za rok poprzedni.</t>
  </si>
  <si>
    <t xml:space="preserve">sporządziła/sporządził: </t>
  </si>
  <si>
    <t>nr telefonu i e-mail:</t>
  </si>
  <si>
    <r>
      <t xml:space="preserve">Liczba faktycznie </t>
    </r>
    <r>
      <rPr>
        <b/>
        <sz val="10"/>
        <rFont val="Times New Roman"/>
        <family val="1"/>
        <charset val="238"/>
      </rPr>
      <t>utworzonych</t>
    </r>
    <r>
      <rPr>
        <sz val="10"/>
        <rFont val="Times New Roman"/>
        <family val="1"/>
        <charset val="238"/>
      </rPr>
      <t xml:space="preserve"> miejsc opieki</t>
    </r>
  </si>
  <si>
    <t>W okresie objętym sprawozdaniem</t>
  </si>
  <si>
    <t>Wydatki związane z realizacją obowiązku informacyjnego (tylko ze środków własnych)</t>
  </si>
  <si>
    <r>
      <rPr>
        <sz val="10"/>
        <rFont val="Times New Roman"/>
        <family val="1"/>
        <charset val="238"/>
      </rPr>
      <t xml:space="preserve">Jeżeli </t>
    </r>
    <r>
      <rPr>
        <b/>
        <sz val="10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>, należy podać łączną kwotę kar umownych</t>
    </r>
  </si>
  <si>
    <t>Czy spełniono obowiązek działań informacyjnych (art. 35a ustawy o finansach publicznych oraz § 10 umowy)?</t>
  </si>
  <si>
    <t>Czy w związku z realizacją powyższego zadania naliczono kary umowne, które nie zostały jeszcze wyegzekwowane (TAK/NIE)</t>
  </si>
  <si>
    <t>obowiązek informacyjny (art. 35a ufp i § 10 umowy).</t>
  </si>
  <si>
    <t>został/nie został* wypełniony</t>
  </si>
  <si>
    <t>KOSZTY KWALIFIKOWALNE TWORZENIA MIEJSC</t>
  </si>
  <si>
    <t xml:space="preserve">Koszty ogółem, 
(4+7)
</t>
  </si>
  <si>
    <t>ze środków własnych 
i pozostałych źródeł,
(5+6)</t>
  </si>
  <si>
    <t>z dofinansowania,
(8+9)</t>
  </si>
  <si>
    <t>Miejsca w instytucji opieki z wyłączeniem miejsc dla dzieci niepełnosprawnych lub wymagających szczególnej opieki</t>
  </si>
  <si>
    <t>Miejsca dla dzieci niepełnosprawnych lub wymagających szczególnej opieki</t>
  </si>
  <si>
    <t>śr. własne bież.</t>
  </si>
  <si>
    <t>śr. własne maj.</t>
  </si>
  <si>
    <t>Tabela – Koszty tworzenia</t>
  </si>
  <si>
    <t>Sposób płatności (przelew bankowy / karta płatnicza /gotówka)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</si>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</sst>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"/>
    <numFmt numFmtId="166" formatCode="#,##0_ ;[Red]\-#,##0\ "/>
    <numFmt numFmtId="167" formatCode="d/m/yyyy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FFB7B7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hair">
        <color theme="6" tint="-0.499984740745262"/>
      </diagonal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hair">
        <color theme="6" tint="-0.499984740745262"/>
      </diagonal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hair">
        <color auto="1"/>
      </diagonal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5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2" fillId="0" borderId="10" xfId="0" applyFont="1" applyFill="1" applyBorder="1" applyAlignment="1" applyProtection="1">
      <alignment horizontal="right" vertical="center"/>
      <protection hidden="1"/>
    </xf>
    <xf numFmtId="0" fontId="20" fillId="0" borderId="9" xfId="0" applyFont="1" applyFill="1" applyBorder="1" applyProtection="1">
      <protection hidden="1"/>
    </xf>
    <xf numFmtId="0" fontId="6" fillId="0" borderId="7" xfId="0" applyFont="1" applyFill="1" applyBorder="1" applyAlignment="1" applyProtection="1">
      <alignment horizontal="center" vertical="top" wrapText="1"/>
      <protection hidden="1"/>
    </xf>
    <xf numFmtId="0" fontId="6" fillId="0" borderId="7" xfId="0" applyNumberFormat="1" applyFont="1" applyFill="1" applyBorder="1" applyAlignment="1" applyProtection="1">
      <alignment horizontal="center" vertical="top" wrapText="1"/>
      <protection hidden="1"/>
    </xf>
    <xf numFmtId="0" fontId="6" fillId="0" borderId="21" xfId="0" applyFont="1" applyFill="1" applyBorder="1" applyAlignment="1" applyProtection="1">
      <alignment horizontal="center" vertical="top" wrapText="1"/>
      <protection hidden="1"/>
    </xf>
    <xf numFmtId="0" fontId="10" fillId="0" borderId="36" xfId="0" applyFont="1" applyFill="1" applyBorder="1" applyAlignment="1" applyProtection="1">
      <alignment vertical="top"/>
      <protection hidden="1"/>
    </xf>
    <xf numFmtId="0" fontId="2" fillId="0" borderId="36" xfId="0" applyFont="1" applyFill="1" applyBorder="1" applyProtection="1">
      <protection hidden="1"/>
    </xf>
    <xf numFmtId="0" fontId="2" fillId="0" borderId="37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6" fillId="0" borderId="8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 applyProtection="1">
      <alignment horizontal="center" vertical="top" wrapText="1"/>
      <protection hidden="1"/>
    </xf>
    <xf numFmtId="0" fontId="6" fillId="0" borderId="33" xfId="0" applyFont="1" applyFill="1" applyBorder="1" applyAlignment="1" applyProtection="1">
      <alignment vertical="top" wrapText="1"/>
      <protection hidden="1"/>
    </xf>
    <xf numFmtId="0" fontId="2" fillId="0" borderId="31" xfId="0" applyFont="1" applyFill="1" applyBorder="1" applyProtection="1"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6" fillId="0" borderId="35" xfId="0" applyFont="1" applyFill="1" applyBorder="1" applyAlignment="1" applyProtection="1">
      <alignment horizontal="left"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 applyProtection="1">
      <alignment horizontal="center" vertical="top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Protection="1"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Protection="1"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165" fontId="7" fillId="0" borderId="51" xfId="0" applyNumberFormat="1" applyFont="1" applyBorder="1" applyAlignment="1" applyProtection="1">
      <alignment horizontal="center" vertical="center" wrapText="1"/>
      <protection hidden="1"/>
    </xf>
    <xf numFmtId="1" fontId="6" fillId="0" borderId="65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165" fontId="7" fillId="0" borderId="23" xfId="0" applyNumberFormat="1" applyFont="1" applyBorder="1" applyAlignment="1" applyProtection="1">
      <alignment horizontal="center" vertical="center" wrapText="1"/>
      <protection hidden="1"/>
    </xf>
    <xf numFmtId="1" fontId="6" fillId="0" borderId="66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8" fontId="6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NumberFormat="1" applyFont="1" applyBorder="1" applyAlignment="1" applyProtection="1">
      <alignment horizontal="center" vertical="center" wrapText="1"/>
      <protection hidden="1"/>
    </xf>
    <xf numFmtId="8" fontId="6" fillId="0" borderId="17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18" fillId="0" borderId="22" xfId="0" applyFont="1" applyBorder="1" applyAlignment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vertical="center"/>
      <protection hidden="1"/>
    </xf>
    <xf numFmtId="0" fontId="23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53" xfId="0" applyFont="1" applyBorder="1" applyAlignment="1" applyProtection="1">
      <alignment horizontal="center" vertical="center"/>
      <protection hidden="1"/>
    </xf>
    <xf numFmtId="0" fontId="2" fillId="2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8" fontId="9" fillId="2" borderId="57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5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0" applyFont="1" applyFill="1" applyBorder="1" applyAlignment="1" applyProtection="1">
      <alignment horizontal="center" vertical="center" wrapText="1"/>
      <protection hidden="1"/>
    </xf>
    <xf numFmtId="8" fontId="9" fillId="2" borderId="58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59" xfId="0" applyFont="1" applyFill="1" applyBorder="1" applyAlignment="1" applyProtection="1">
      <alignment horizontal="center" vertical="center" wrapText="1"/>
      <protection hidden="1"/>
    </xf>
    <xf numFmtId="8" fontId="26" fillId="2" borderId="60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10" fontId="30" fillId="0" borderId="61" xfId="5" applyNumberFormat="1" applyFont="1" applyBorder="1" applyAlignment="1" applyProtection="1">
      <alignment horizontal="right" vertical="center" wrapText="1" indent="13"/>
      <protection hidden="1"/>
    </xf>
    <xf numFmtId="0" fontId="24" fillId="0" borderId="0" xfId="0" applyFont="1" applyFill="1" applyProtection="1">
      <protection hidden="1"/>
    </xf>
    <xf numFmtId="14" fontId="12" fillId="2" borderId="10" xfId="0" applyNumberFormat="1" applyFont="1" applyFill="1" applyBorder="1" applyAlignment="1" applyProtection="1">
      <alignment vertical="center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12" xfId="2" applyFont="1" applyFill="1" applyBorder="1" applyAlignment="1" applyProtection="1">
      <alignment horizontal="justify" vertical="center" wrapText="1"/>
      <protection locked="0"/>
    </xf>
    <xf numFmtId="0" fontId="17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64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 applyProtection="1">
      <alignment horizontal="left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indent="15"/>
    </xf>
    <xf numFmtId="0" fontId="31" fillId="0" borderId="11" xfId="0" applyFont="1" applyBorder="1" applyAlignment="1" applyProtection="1">
      <alignment horizontal="center" vertical="center" wrapText="1"/>
    </xf>
    <xf numFmtId="0" fontId="31" fillId="0" borderId="61" xfId="0" applyFont="1" applyBorder="1" applyAlignment="1" applyProtection="1">
      <alignment horizontal="center" vertical="center" wrapText="1"/>
    </xf>
    <xf numFmtId="0" fontId="30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22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4" xfId="0" applyNumberFormat="1" applyFont="1" applyBorder="1" applyAlignment="1" applyProtection="1">
      <alignment horizontal="center" vertical="center"/>
      <protection hidden="1"/>
    </xf>
    <xf numFmtId="0" fontId="38" fillId="0" borderId="23" xfId="0" applyFont="1" applyBorder="1" applyProtection="1">
      <protection hidden="1"/>
    </xf>
    <xf numFmtId="0" fontId="38" fillId="0" borderId="25" xfId="0" applyFont="1" applyBorder="1" applyProtection="1">
      <protection hidden="1"/>
    </xf>
    <xf numFmtId="0" fontId="39" fillId="0" borderId="25" xfId="0" applyFont="1" applyBorder="1" applyAlignment="1" applyProtection="1">
      <alignment horizontal="left" vertical="center" wrapText="1"/>
      <protection hidden="1"/>
    </xf>
    <xf numFmtId="0" fontId="38" fillId="0" borderId="25" xfId="0" applyNumberFormat="1" applyFont="1" applyBorder="1" applyProtection="1">
      <protection hidden="1"/>
    </xf>
    <xf numFmtId="0" fontId="38" fillId="0" borderId="26" xfId="0" applyFont="1" applyBorder="1" applyProtection="1">
      <protection hidden="1"/>
    </xf>
    <xf numFmtId="8" fontId="38" fillId="0" borderId="14" xfId="0" applyNumberFormat="1" applyFont="1" applyBorder="1" applyProtection="1">
      <protection hidden="1"/>
    </xf>
    <xf numFmtId="49" fontId="17" fillId="3" borderId="14" xfId="0" applyNumberFormat="1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14" fontId="2" fillId="3" borderId="14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right" vertical="top" wrapText="1" indent="1"/>
      <protection hidden="1"/>
    </xf>
    <xf numFmtId="2" fontId="2" fillId="3" borderId="14" xfId="0" applyNumberFormat="1" applyFont="1" applyFill="1" applyBorder="1" applyAlignment="1" applyProtection="1">
      <alignment horizontal="right" vertical="top" wrapText="1" indent="1"/>
      <protection locked="0"/>
    </xf>
    <xf numFmtId="2" fontId="9" fillId="0" borderId="24" xfId="0" applyNumberFormat="1" applyFont="1" applyBorder="1" applyAlignment="1" applyProtection="1">
      <alignment horizontal="center" vertical="center"/>
      <protection hidden="1"/>
    </xf>
    <xf numFmtId="49" fontId="42" fillId="3" borderId="14" xfId="0" applyNumberFormat="1" applyFont="1" applyFill="1" applyBorder="1" applyAlignment="1" applyProtection="1">
      <alignment horizontal="left" vertical="top" wrapText="1"/>
      <protection locked="0"/>
    </xf>
    <xf numFmtId="0" fontId="42" fillId="3" borderId="14" xfId="0" applyFont="1" applyFill="1" applyBorder="1" applyAlignment="1" applyProtection="1">
      <alignment horizontal="center" vertical="top" wrapText="1"/>
      <protection locked="0"/>
    </xf>
    <xf numFmtId="8" fontId="9" fillId="0" borderId="16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6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4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8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2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2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0" applyNumberFormat="1" applyFont="1" applyProtection="1">
      <protection hidden="1"/>
    </xf>
    <xf numFmtId="0" fontId="3" fillId="0" borderId="0" xfId="0" applyFont="1" applyFill="1" applyProtection="1"/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right" indent="1"/>
    </xf>
    <xf numFmtId="0" fontId="7" fillId="0" borderId="8" xfId="0" applyFont="1" applyFill="1" applyBorder="1" applyAlignment="1" applyProtection="1">
      <alignment horizontal="center" vertical="center" wrapText="1"/>
    </xf>
    <xf numFmtId="8" fontId="6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64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8" fontId="6" fillId="0" borderId="70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166" fontId="6" fillId="0" borderId="6" xfId="0" applyNumberFormat="1" applyFont="1" applyFill="1" applyBorder="1" applyAlignment="1" applyProtection="1">
      <alignment horizontal="center" vertical="center"/>
      <protection hidden="1"/>
    </xf>
    <xf numFmtId="1" fontId="6" fillId="3" borderId="72" xfId="0" applyNumberFormat="1" applyFont="1" applyFill="1" applyBorder="1" applyAlignment="1" applyProtection="1">
      <alignment horizontal="center" vertical="center" wrapText="1"/>
      <protection locked="0"/>
    </xf>
    <xf numFmtId="8" fontId="6" fillId="2" borderId="72" xfId="0" applyNumberFormat="1" applyFont="1" applyFill="1" applyBorder="1" applyAlignment="1" applyProtection="1">
      <alignment horizontal="center" vertical="center" wrapText="1"/>
      <protection hidden="1"/>
    </xf>
    <xf numFmtId="8" fontId="43" fillId="0" borderId="52" xfId="0" applyNumberFormat="1" applyFont="1" applyBorder="1" applyAlignment="1" applyProtection="1">
      <alignment horizontal="center" vertical="center"/>
      <protection hidden="1"/>
    </xf>
    <xf numFmtId="166" fontId="6" fillId="0" borderId="4" xfId="1" applyNumberFormat="1" applyFont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8" fontId="6" fillId="0" borderId="69" xfId="0" applyNumberFormat="1" applyFont="1" applyFill="1" applyBorder="1" applyAlignment="1" applyProtection="1">
      <alignment horizontal="center" vertical="center"/>
    </xf>
    <xf numFmtId="8" fontId="6" fillId="3" borderId="34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8" fontId="6" fillId="2" borderId="75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72" xfId="1" applyNumberFormat="1" applyFont="1" applyBorder="1" applyAlignment="1" applyProtection="1">
      <alignment horizontal="center" vertical="center" wrapText="1"/>
      <protection hidden="1"/>
    </xf>
    <xf numFmtId="8" fontId="6" fillId="0" borderId="71" xfId="1" applyNumberFormat="1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4" fontId="2" fillId="0" borderId="0" xfId="0" applyNumberFormat="1" applyFont="1" applyFill="1" applyProtection="1">
      <protection hidden="1"/>
    </xf>
    <xf numFmtId="0" fontId="30" fillId="0" borderId="11" xfId="0" applyFont="1" applyBorder="1" applyAlignment="1" applyProtection="1">
      <alignment horizontal="center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166" fontId="7" fillId="3" borderId="16" xfId="0" applyNumberFormat="1" applyFont="1" applyFill="1" applyBorder="1" applyAlignment="1" applyProtection="1">
      <alignment horizontal="center" vertical="center"/>
      <protection locked="0"/>
    </xf>
    <xf numFmtId="166" fontId="7" fillId="3" borderId="18" xfId="0" applyNumberFormat="1" applyFont="1" applyFill="1" applyBorder="1" applyAlignment="1" applyProtection="1">
      <alignment horizontal="center" vertical="center"/>
      <protection locked="0"/>
    </xf>
    <xf numFmtId="14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horizontal="center" vertical="center"/>
    </xf>
    <xf numFmtId="167" fontId="30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right" vertical="top" wrapText="1"/>
    </xf>
    <xf numFmtId="0" fontId="17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7" fillId="0" borderId="12" xfId="2" applyFont="1" applyFill="1" applyBorder="1" applyAlignment="1" applyProtection="1">
      <alignment horizontal="justify" vertical="center" wrapText="1"/>
      <protection hidden="1"/>
    </xf>
    <xf numFmtId="8" fontId="9" fillId="0" borderId="26" xfId="1" applyNumberFormat="1" applyFont="1" applyFill="1" applyBorder="1" applyAlignment="1" applyProtection="1">
      <alignment horizontal="right" vertical="center" wrapText="1" indent="1"/>
      <protection hidden="1"/>
    </xf>
    <xf numFmtId="0" fontId="17" fillId="8" borderId="78" xfId="0" applyFont="1" applyFill="1" applyBorder="1" applyAlignment="1" applyProtection="1">
      <alignment horizontal="center" vertical="center"/>
    </xf>
    <xf numFmtId="3" fontId="17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0" xfId="0" applyNumberFormat="1" applyFont="1" applyFill="1" applyBorder="1" applyAlignment="1" applyProtection="1">
      <alignment vertical="center"/>
      <protection locked="0"/>
    </xf>
    <xf numFmtId="14" fontId="12" fillId="0" borderId="9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 applyProtection="1">
      <alignment vertical="center" wrapText="1"/>
      <protection hidden="1"/>
    </xf>
    <xf numFmtId="8" fontId="9" fillId="0" borderId="79" xfId="1" applyNumberFormat="1" applyFont="1" applyFill="1" applyBorder="1" applyAlignment="1" applyProtection="1">
      <alignment horizontal="right" vertical="center" wrapText="1" indent="1"/>
      <protection hidden="1"/>
    </xf>
    <xf numFmtId="8" fontId="10" fillId="0" borderId="41" xfId="1" applyNumberFormat="1" applyFont="1" applyFill="1" applyBorder="1" applyAlignment="1" applyProtection="1">
      <alignment horizontal="right" vertical="center" wrapText="1" indent="1"/>
    </xf>
    <xf numFmtId="8" fontId="10" fillId="0" borderId="40" xfId="1" applyNumberFormat="1" applyFont="1" applyFill="1" applyBorder="1" applyAlignment="1" applyProtection="1">
      <alignment horizontal="right" vertical="center" wrapText="1" indent="1"/>
      <protection hidden="1"/>
    </xf>
    <xf numFmtId="8" fontId="9" fillId="0" borderId="40" xfId="1" applyNumberFormat="1" applyFont="1" applyFill="1" applyBorder="1" applyAlignment="1" applyProtection="1">
      <alignment horizontal="right" vertical="center" wrapText="1" indent="1"/>
    </xf>
    <xf numFmtId="0" fontId="9" fillId="0" borderId="8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protection hidden="1"/>
    </xf>
    <xf numFmtId="8" fontId="9" fillId="2" borderId="89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90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91" xfId="1" applyNumberFormat="1" applyFont="1" applyFill="1" applyBorder="1" applyAlignment="1" applyProtection="1">
      <alignment horizontal="center" vertical="center" wrapText="1"/>
      <protection hidden="1"/>
    </xf>
    <xf numFmtId="0" fontId="45" fillId="0" borderId="80" xfId="0" applyNumberFormat="1" applyFont="1" applyFill="1" applyBorder="1" applyAlignment="1" applyProtection="1">
      <alignment horizontal="left" vertical="center" indent="1"/>
      <protection locked="0"/>
    </xf>
    <xf numFmtId="0" fontId="46" fillId="0" borderId="9" xfId="0" applyFont="1" applyFill="1" applyBorder="1" applyAlignment="1" applyProtection="1">
      <alignment horizontal="right" vertical="center" wrapText="1"/>
      <protection hidden="1"/>
    </xf>
    <xf numFmtId="8" fontId="46" fillId="0" borderId="6" xfId="0" applyNumberFormat="1" applyFont="1" applyFill="1" applyBorder="1" applyAlignment="1" applyProtection="1">
      <alignment horizontal="right" vertical="center" wrapText="1" indent="1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Fill="1" applyBorder="1" applyAlignment="1" applyProtection="1">
      <alignment horizontal="center" vertical="top" wrapText="1"/>
      <protection hidden="1"/>
    </xf>
    <xf numFmtId="0" fontId="14" fillId="0" borderId="9" xfId="0" applyFont="1" applyFill="1" applyBorder="1" applyAlignment="1" applyProtection="1">
      <alignment horizontal="center" vertical="top" wrapText="1"/>
      <protection hidden="1"/>
    </xf>
    <xf numFmtId="0" fontId="42" fillId="0" borderId="87" xfId="0" applyFont="1" applyFill="1" applyBorder="1" applyAlignment="1" applyProtection="1">
      <alignment horizontal="left" vertical="top" wrapText="1"/>
      <protection hidden="1"/>
    </xf>
    <xf numFmtId="0" fontId="42" fillId="0" borderId="78" xfId="0" applyFont="1" applyFill="1" applyBorder="1" applyAlignment="1" applyProtection="1">
      <alignment horizontal="left" vertical="top" wrapText="1"/>
      <protection hidden="1"/>
    </xf>
    <xf numFmtId="0" fontId="42" fillId="0" borderId="88" xfId="0" applyFont="1" applyFill="1" applyBorder="1" applyAlignment="1" applyProtection="1">
      <alignment horizontal="left" vertical="top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2" fillId="0" borderId="82" xfId="0" applyFont="1" applyFill="1" applyBorder="1" applyAlignment="1" applyProtection="1">
      <alignment horizontal="left" vertical="top" wrapText="1"/>
      <protection hidden="1"/>
    </xf>
    <xf numFmtId="0" fontId="42" fillId="0" borderId="83" xfId="0" applyFont="1" applyFill="1" applyBorder="1" applyAlignment="1" applyProtection="1">
      <alignment horizontal="left" vertical="top" wrapText="1"/>
      <protection hidden="1"/>
    </xf>
    <xf numFmtId="0" fontId="42" fillId="0" borderId="84" xfId="0" applyFont="1" applyFill="1" applyBorder="1" applyAlignment="1" applyProtection="1">
      <alignment horizontal="left" vertical="top" wrapText="1"/>
      <protection hidden="1"/>
    </xf>
    <xf numFmtId="0" fontId="42" fillId="0" borderId="85" xfId="0" applyFont="1" applyFill="1" applyBorder="1" applyAlignment="1" applyProtection="1">
      <alignment horizontal="left" vertical="top" wrapText="1"/>
      <protection hidden="1"/>
    </xf>
    <xf numFmtId="0" fontId="42" fillId="0" borderId="0" xfId="0" applyFont="1" applyFill="1" applyBorder="1" applyAlignment="1" applyProtection="1">
      <alignment horizontal="left" vertical="top" wrapText="1"/>
      <protection hidden="1"/>
    </xf>
    <xf numFmtId="0" fontId="42" fillId="0" borderId="86" xfId="0" applyFont="1" applyFill="1" applyBorder="1" applyAlignment="1" applyProtection="1">
      <alignment horizontal="left" vertical="top" wrapText="1"/>
      <protection hidden="1"/>
    </xf>
    <xf numFmtId="14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41" fillId="0" borderId="5" xfId="0" applyFont="1" applyFill="1" applyBorder="1" applyAlignment="1" applyProtection="1">
      <alignment horizontal="center" vertical="center"/>
      <protection hidden="1"/>
    </xf>
    <xf numFmtId="0" fontId="41" fillId="0" borderId="10" xfId="0" applyFont="1" applyFill="1" applyBorder="1" applyAlignment="1" applyProtection="1">
      <alignment horizontal="center" vertical="center"/>
      <protection hidden="1"/>
    </xf>
    <xf numFmtId="0" fontId="44" fillId="0" borderId="5" xfId="0" applyFont="1" applyFill="1" applyBorder="1" applyAlignment="1" applyProtection="1">
      <alignment horizontal="center" vertical="center" wrapText="1"/>
      <protection hidden="1"/>
    </xf>
    <xf numFmtId="0" fontId="44" fillId="0" borderId="10" xfId="0" applyFont="1" applyFill="1" applyBorder="1" applyAlignment="1" applyProtection="1">
      <alignment horizontal="center" vertical="center" wrapText="1"/>
      <protection hidden="1"/>
    </xf>
    <xf numFmtId="0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left" wrapText="1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0" fillId="0" borderId="6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77" xfId="0" applyFont="1" applyBorder="1" applyAlignment="1" applyProtection="1">
      <alignment horizontal="center" vertical="center" wrapText="1"/>
      <protection hidden="1"/>
    </xf>
    <xf numFmtId="0" fontId="6" fillId="0" borderId="71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44" xfId="0" applyNumberFormat="1" applyFont="1" applyBorder="1" applyAlignment="1" applyProtection="1">
      <alignment horizontal="center" vertical="center" wrapText="1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0" xfId="0" applyNumberFormat="1" applyFont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73" xfId="0" applyFont="1" applyBorder="1" applyAlignment="1" applyProtection="1">
      <alignment horizontal="center" vertical="center" wrapText="1"/>
      <protection hidden="1"/>
    </xf>
    <xf numFmtId="0" fontId="43" fillId="0" borderId="21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 applyProtection="1">
      <alignment horizontal="center" vertical="center"/>
      <protection hidden="1"/>
    </xf>
    <xf numFmtId="0" fontId="43" fillId="0" borderId="47" xfId="0" applyFont="1" applyBorder="1" applyAlignment="1" applyProtection="1">
      <alignment horizontal="center" vertical="center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3" fillId="0" borderId="8" xfId="0" applyFont="1" applyBorder="1" applyAlignment="1" applyProtection="1">
      <alignment horizontal="center" vertical="center" wrapText="1"/>
      <protection hidden="1"/>
    </xf>
    <xf numFmtId="0" fontId="43" fillId="0" borderId="71" xfId="0" applyFont="1" applyBorder="1" applyAlignment="1" applyProtection="1">
      <alignment horizontal="center" vertical="center" wrapText="1"/>
      <protection hidden="1"/>
    </xf>
    <xf numFmtId="0" fontId="6" fillId="0" borderId="76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14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8" fontId="12" fillId="4" borderId="67" xfId="0" applyNumberFormat="1" applyFont="1" applyFill="1" applyBorder="1" applyAlignment="1" applyProtection="1">
      <alignment horizontal="center" vertical="center" wrapText="1"/>
      <protection hidden="1"/>
    </xf>
    <xf numFmtId="8" fontId="12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8" fontId="2" fillId="2" borderId="67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6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24" fillId="0" borderId="53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top" wrapText="1"/>
      <protection hidden="1"/>
    </xf>
    <xf numFmtId="0" fontId="14" fillId="0" borderId="9" xfId="0" applyFont="1" applyBorder="1" applyAlignment="1" applyProtection="1">
      <alignment horizontal="center" vertical="top" wrapText="1"/>
      <protection hidden="1"/>
    </xf>
    <xf numFmtId="14" fontId="12" fillId="2" borderId="10" xfId="0" applyNumberFormat="1" applyFont="1" applyFill="1" applyBorder="1" applyAlignment="1" applyProtection="1">
      <alignment horizontal="center" vertical="center"/>
      <protection hidden="1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41" fillId="2" borderId="5" xfId="0" applyFont="1" applyFill="1" applyBorder="1" applyAlignment="1" applyProtection="1">
      <alignment horizontal="center" vertical="center" wrapText="1"/>
      <protection hidden="1"/>
    </xf>
    <xf numFmtId="0" fontId="41" fillId="2" borderId="10" xfId="0" applyFont="1" applyFill="1" applyBorder="1" applyAlignment="1" applyProtection="1">
      <alignment horizontal="center" vertical="center" wrapText="1"/>
      <protection hidden="1"/>
    </xf>
    <xf numFmtId="14" fontId="21" fillId="3" borderId="6" xfId="0" applyNumberFormat="1" applyFont="1" applyFill="1" applyBorder="1" applyAlignment="1" applyProtection="1">
      <alignment horizontal="center" vertical="center"/>
      <protection locked="0"/>
    </xf>
    <xf numFmtId="14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 wrapText="1"/>
      <protection hidden="1"/>
    </xf>
    <xf numFmtId="0" fontId="21" fillId="6" borderId="6" xfId="0" applyFont="1" applyFill="1" applyBorder="1" applyAlignment="1" applyProtection="1">
      <alignment horizontal="center" vertical="center" wrapText="1"/>
      <protection hidden="1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6" xfId="0" applyFont="1" applyBorder="1" applyAlignment="1" applyProtection="1">
      <alignment horizontal="left" vertical="top" wrapText="1"/>
      <protection hidden="1"/>
    </xf>
    <xf numFmtId="8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5" xfId="0" applyFont="1" applyFill="1" applyBorder="1" applyAlignment="1" applyProtection="1">
      <alignment horizontal="center" vertical="center" wrapText="1"/>
      <protection hidden="1"/>
    </xf>
    <xf numFmtId="0" fontId="21" fillId="6" borderId="10" xfId="0" applyFont="1" applyFill="1" applyBorder="1" applyAlignment="1" applyProtection="1">
      <alignment horizontal="center" vertical="center" wrapText="1"/>
      <protection hidden="1"/>
    </xf>
    <xf numFmtId="0" fontId="21" fillId="6" borderId="9" xfId="0" applyFont="1" applyFill="1" applyBorder="1" applyAlignment="1" applyProtection="1">
      <alignment horizontal="center" vertical="center" wrapText="1"/>
      <protection hidden="1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25" fillId="6" borderId="6" xfId="0" applyFont="1" applyFill="1" applyBorder="1" applyAlignment="1" applyProtection="1">
      <alignment horizontal="center" vertical="center" wrapText="1"/>
      <protection hidden="1"/>
    </xf>
    <xf numFmtId="3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8" fillId="7" borderId="6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top" wrapText="1"/>
    </xf>
    <xf numFmtId="1" fontId="30" fillId="3" borderId="63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0" fontId="31" fillId="0" borderId="0" xfId="0" applyFont="1" applyAlignment="1" applyProtection="1">
      <alignment horizontal="center" wrapText="1"/>
    </xf>
    <xf numFmtId="0" fontId="0" fillId="0" borderId="62" xfId="0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47" fillId="0" borderId="0" xfId="0" applyFont="1" applyFill="1" applyAlignment="1" applyProtection="1">
      <alignment vertical="top" wrapText="1"/>
      <protection hidden="1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3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  <protection locked="0" hidden="0"/>
    </dxf>
    <dxf>
      <fill>
        <patternFill>
          <bgColor rgb="FFFF9999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E84444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AAD6E4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top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#,##0_ ;[Red]\-#,##0\ 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top style="medium">
          <color indexed="64"/>
        </top>
      </border>
    </dxf>
    <dxf>
      <font>
        <b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  <protection locked="1"/>
    </dxf>
    <dxf>
      <border outline="0">
        <top style="medium">
          <color indexed="64"/>
        </top>
        <bottom style="thin">
          <color indexed="64"/>
        </bottom>
      </border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0"/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FFB7B7"/>
      <color rgb="FFFF9999"/>
      <color rgb="FFFF5050"/>
      <color rgb="FFAAD6E4"/>
      <color rgb="FFFF7C80"/>
      <color rgb="FFE84444"/>
      <color rgb="FF828E0C"/>
      <color rgb="FFE2F155"/>
      <color rgb="FFBDDAF9"/>
      <color rgb="FF7CB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J22" totalsRowCount="1" headerRowDxfId="88" dataDxfId="87" totalsRowDxfId="86" tableBorderDxfId="85" totalsRowBorderDxfId="84" dataCellStyle="Walutowy" totalsRowCellStyle="Walutowy">
  <autoFilter ref="B13:J21"/>
  <tableColumns count="9">
    <tableColumn id="1" name="1" totalsRowLabel="Ogółem" dataDxfId="83" totalsRowDxfId="8"/>
    <tableColumn id="2" name="2" dataDxfId="82" totalsRowDxfId="7"/>
    <tableColumn id="3" name="3" totalsRowFunction="sum" dataDxfId="81" totalsRowDxfId="6" dataCellStyle="Walutowy">
      <calculatedColumnFormula>F14+H14</calculatedColumnFormula>
    </tableColumn>
    <tableColumn id="9" name="4" totalsRowFunction="sum" dataDxfId="80" totalsRowDxfId="5" dataCellStyle="Walutowy"/>
    <tableColumn id="4" name="5" totalsRowFunction="custom" dataDxfId="79" totalsRowDxfId="4" dataCellStyle="Walutowy">
      <totalsRowFormula>SUM(F15:F21)</totalsRowFormula>
    </tableColumn>
    <tableColumn id="8" name="6" totalsRowFunction="custom" dataDxfId="78" totalsRowDxfId="3" dataCellStyle="Walutowy">
      <totalsRowFormula>SUM(G14,G16:G21)</totalsRowFormula>
    </tableColumn>
    <tableColumn id="5" name="7" totalsRowFunction="custom" dataDxfId="77" totalsRowDxfId="2" dataCellStyle="Walutowy">
      <calculatedColumnFormula>SUM(koszty_tworzenia[[#This Row],[8]],koszty_tworzenia[[#This Row],[9]])</calculatedColumnFormula>
      <totalsRowFormula>SUM(H14:H19,H21)</totalsRowFormula>
    </tableColumn>
    <tableColumn id="6" name="8" totalsRowFunction="custom" dataDxfId="76" totalsRowDxfId="1" dataCellStyle="Walutowy">
      <totalsRowFormula>SUM(I15:I21)</totalsRowFormula>
    </tableColumn>
    <tableColumn id="7" name="9" totalsRowFunction="custom" dataDxfId="75" totalsRowDxfId="0" dataCellStyle="Walutowy">
      <totalsRowFormula>SUM(J14,J16:J19,J21)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26:F29" totalsRowCount="1" headerRowDxfId="137" dataDxfId="136" totalsRowDxfId="134" tableBorderDxfId="135" totalsRowBorderDxfId="133">
  <autoFilter ref="B26:F28"/>
  <tableColumns count="5">
    <tableColumn id="1" name="1" totalsRowLabel="Suma" dataDxfId="132" totalsRowDxfId="131"/>
    <tableColumn id="2" name="2" dataDxfId="130" totalsRowDxfId="129"/>
    <tableColumn id="3" name="3" totalsRowFunction="sum" dataDxfId="128" totalsRowDxfId="127"/>
    <tableColumn id="4" name="4" totalsRowFunction="sum" dataDxfId="126" totalsRowDxfId="125"/>
    <tableColumn id="5" name="5" totalsRowFunction="sum" dataDxfId="124" totalsRowDxfId="123">
      <calculatedColumnFormula>D27*E27*500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11:L33" totalsRowCount="1" headerRowDxfId="122" dataDxfId="120" totalsRowDxfId="119" headerRowBorderDxfId="121" totalsRowBorderDxfId="118">
  <autoFilter ref="B11:L32"/>
  <tableColumns count="11">
    <tableColumn id="1" name="1" totalsRowLabel="Suma" dataDxfId="117" totalsRowDxfId="116">
      <calculatedColumnFormula>ROW(B12)-ROW($B$11)</calculatedColumnFormula>
    </tableColumn>
    <tableColumn id="2" name="2" dataDxfId="115" totalsRowDxfId="114"/>
    <tableColumn id="3" name="3" dataDxfId="113" totalsRowDxfId="112"/>
    <tableColumn id="8" name="4" dataDxfId="111" totalsRowDxfId="110"/>
    <tableColumn id="4" name="5" dataDxfId="109" totalsRowDxfId="108"/>
    <tableColumn id="5" name="6" dataDxfId="107" totalsRowDxfId="106"/>
    <tableColumn id="6" name="7" dataDxfId="105" totalsRowDxfId="104"/>
    <tableColumn id="7" name="8" dataDxfId="103" totalsRowDxfId="102"/>
    <tableColumn id="9" name="9" totalsRowFunction="sum" dataDxfId="101" totalsRowDxfId="100">
      <calculatedColumnFormula>Tabela1[[#This Row],[10]]+Tabela1[[#This Row],[11]]</calculatedColumnFormula>
    </tableColumn>
    <tableColumn id="10" name="10" totalsRowFunction="sum" dataDxfId="99" totalsRowDxfId="98"/>
    <tableColumn id="11" name="11" totalsRowFunction="sum" dataDxfId="97" totalsRowDxfId="9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3" displayName="Tabela3" ref="A31:C43" totalsRowShown="0" headerRowDxfId="95" dataDxfId="93" headerRowBorderDxfId="94" tableBorderDxfId="92">
  <autoFilter ref="A31:C43"/>
  <tableColumns count="3">
    <tableColumn id="1" name="Miesiąc" dataDxfId="91"/>
    <tableColumn id="2" name="Liczba miejsc wykorzystanych („obsadzonych”)" dataDxfId="90"/>
    <tableColumn id="3" name="Stosunek liczby miejsc wykorzystanych („obsadzonych”) do liczby miejsc utworzonych w ramach dofinansowania _x000a_z programu (w %)2)" dataDxfId="89" dataCellStyle="Procentowy">
      <calculatedColumnFormula>ROUNDDOWN(B32/$A$27,2)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L54"/>
  <sheetViews>
    <sheetView showGridLines="0" showZeros="0" tabSelected="1" zoomScaleNormal="100" zoomScaleSheetLayoutView="110" workbookViewId="0">
      <selection activeCell="K12" sqref="K12"/>
    </sheetView>
  </sheetViews>
  <sheetFormatPr defaultColWidth="0" defaultRowHeight="15" zeroHeight="1" x14ac:dyDescent="0.25"/>
  <cols>
    <col min="1" max="1" width="3.42578125" style="7" customWidth="1"/>
    <col min="2" max="2" width="5" style="7" customWidth="1"/>
    <col min="3" max="3" width="32.85546875" style="7" customWidth="1"/>
    <col min="4" max="4" width="15.7109375" style="7" customWidth="1"/>
    <col min="5" max="5" width="14.5703125" style="7" customWidth="1"/>
    <col min="6" max="7" width="13.7109375" style="7" customWidth="1"/>
    <col min="8" max="8" width="15.7109375" style="7" customWidth="1"/>
    <col min="9" max="10" width="13.7109375" style="7" customWidth="1"/>
    <col min="11" max="11" width="9.140625" style="7" customWidth="1"/>
    <col min="12" max="12" width="29.7109375" style="7" customWidth="1"/>
    <col min="13" max="16384" width="9.140625" style="7" hidden="1"/>
  </cols>
  <sheetData>
    <row r="1" spans="1:10" s="3" customFormat="1" ht="16.5" thickBot="1" x14ac:dyDescent="0.3">
      <c r="B1" s="4"/>
      <c r="C1" s="5"/>
      <c r="D1" s="6"/>
      <c r="E1" s="6"/>
      <c r="F1" s="6"/>
      <c r="G1" s="6"/>
    </row>
    <row r="2" spans="1:10" s="3" customFormat="1" ht="65.25" customHeight="1" thickBot="1" x14ac:dyDescent="0.3">
      <c r="B2" s="213" t="s">
        <v>131</v>
      </c>
      <c r="C2" s="214"/>
      <c r="D2" s="214"/>
      <c r="E2" s="214"/>
      <c r="F2" s="214"/>
      <c r="G2" s="214"/>
      <c r="H2" s="214"/>
      <c r="I2" s="214"/>
      <c r="J2" s="215"/>
    </row>
    <row r="3" spans="1:10" s="3" customFormat="1" ht="39.75" customHeight="1" thickBot="1" x14ac:dyDescent="0.3">
      <c r="B3" s="221" t="s">
        <v>13</v>
      </c>
      <c r="C3" s="222"/>
      <c r="D3" s="223"/>
      <c r="E3" s="223"/>
      <c r="F3" s="223"/>
      <c r="G3" s="223"/>
      <c r="H3" s="223"/>
      <c r="I3" s="223"/>
      <c r="J3" s="224"/>
    </row>
    <row r="4" spans="1:10" s="3" customFormat="1" ht="23.25" customHeight="1" thickBot="1" x14ac:dyDescent="0.3">
      <c r="B4" s="219" t="s">
        <v>28</v>
      </c>
      <c r="C4" s="220"/>
      <c r="D4" s="223"/>
      <c r="E4" s="223"/>
      <c r="F4" s="223"/>
      <c r="G4" s="223"/>
      <c r="H4" s="223"/>
      <c r="I4" s="223"/>
      <c r="J4" s="224"/>
    </row>
    <row r="5" spans="1:10" s="3" customFormat="1" ht="42" customHeight="1" thickBot="1" x14ac:dyDescent="0.3">
      <c r="B5" s="219" t="s">
        <v>36</v>
      </c>
      <c r="C5" s="220"/>
      <c r="D5" s="223"/>
      <c r="E5" s="223"/>
      <c r="F5" s="223"/>
      <c r="G5" s="223"/>
      <c r="H5" s="223"/>
      <c r="I5" s="223"/>
      <c r="J5" s="224"/>
    </row>
    <row r="6" spans="1:10" s="3" customFormat="1" ht="15.75" thickBot="1" x14ac:dyDescent="0.3">
      <c r="B6" s="232" t="s">
        <v>7</v>
      </c>
      <c r="C6" s="233"/>
      <c r="D6" s="223"/>
      <c r="E6" s="223"/>
      <c r="F6" s="223"/>
      <c r="G6" s="223"/>
      <c r="H6" s="223"/>
      <c r="I6" s="223"/>
      <c r="J6" s="224"/>
    </row>
    <row r="7" spans="1:10" ht="33" customHeight="1" thickBot="1" x14ac:dyDescent="0.3">
      <c r="B7" s="234" t="s">
        <v>130</v>
      </c>
      <c r="C7" s="235"/>
      <c r="D7" s="236"/>
      <c r="E7" s="236"/>
      <c r="F7" s="8" t="s">
        <v>6</v>
      </c>
      <c r="G7" s="231"/>
      <c r="H7" s="231"/>
      <c r="I7" s="196"/>
      <c r="J7" s="197"/>
    </row>
    <row r="8" spans="1:10" ht="15.75" thickBot="1" x14ac:dyDescent="0.3"/>
    <row r="9" spans="1:10" s="3" customFormat="1" ht="18.75" customHeight="1" thickBot="1" x14ac:dyDescent="0.3">
      <c r="B9" s="240" t="s">
        <v>173</v>
      </c>
      <c r="C9" s="241"/>
      <c r="D9" s="241"/>
      <c r="E9" s="241"/>
      <c r="F9" s="241"/>
      <c r="G9" s="241"/>
      <c r="H9" s="241"/>
      <c r="I9" s="241"/>
      <c r="J9" s="242"/>
    </row>
    <row r="10" spans="1:10" ht="27.75" customHeight="1" x14ac:dyDescent="0.25">
      <c r="B10" s="10" t="s">
        <v>10</v>
      </c>
      <c r="C10" s="11" t="s">
        <v>17</v>
      </c>
      <c r="D10" s="12" t="s">
        <v>174</v>
      </c>
      <c r="E10" s="13" t="s">
        <v>18</v>
      </c>
      <c r="F10" s="13"/>
      <c r="G10" s="13"/>
      <c r="H10" s="14"/>
      <c r="I10" s="14"/>
      <c r="J10" s="15"/>
    </row>
    <row r="11" spans="1:10" ht="36.75" customHeight="1" x14ac:dyDescent="0.25">
      <c r="B11" s="16"/>
      <c r="C11" s="17"/>
      <c r="D11" s="18"/>
      <c r="E11" s="19" t="s">
        <v>175</v>
      </c>
      <c r="F11" s="198" t="s">
        <v>16</v>
      </c>
      <c r="G11" s="21"/>
      <c r="H11" s="19" t="s">
        <v>176</v>
      </c>
      <c r="I11" s="20" t="s">
        <v>16</v>
      </c>
      <c r="J11" s="21"/>
    </row>
    <row r="12" spans="1:10" ht="27" customHeight="1" thickBot="1" x14ac:dyDescent="0.3">
      <c r="B12" s="16"/>
      <c r="C12" s="22"/>
      <c r="D12" s="23"/>
      <c r="E12" s="24"/>
      <c r="F12" s="25" t="s">
        <v>33</v>
      </c>
      <c r="G12" s="26" t="s">
        <v>34</v>
      </c>
      <c r="H12" s="24"/>
      <c r="I12" s="25" t="s">
        <v>33</v>
      </c>
      <c r="J12" s="26" t="s">
        <v>34</v>
      </c>
    </row>
    <row r="13" spans="1:10" ht="15.75" thickBot="1" x14ac:dyDescent="0.3">
      <c r="B13" s="27" t="s">
        <v>19</v>
      </c>
      <c r="C13" s="28" t="s">
        <v>20</v>
      </c>
      <c r="D13" s="28" t="s">
        <v>21</v>
      </c>
      <c r="E13" s="28" t="s">
        <v>22</v>
      </c>
      <c r="F13" s="28" t="s">
        <v>23</v>
      </c>
      <c r="G13" s="28" t="s">
        <v>24</v>
      </c>
      <c r="H13" s="28" t="s">
        <v>25</v>
      </c>
      <c r="I13" s="28" t="s">
        <v>57</v>
      </c>
      <c r="J13" s="28" t="s">
        <v>58</v>
      </c>
    </row>
    <row r="14" spans="1:10" ht="200.25" customHeight="1" x14ac:dyDescent="0.25">
      <c r="A14" s="29"/>
      <c r="B14" s="30">
        <v>1</v>
      </c>
      <c r="C14" s="31" t="s">
        <v>125</v>
      </c>
      <c r="D14" s="135">
        <f>E14+H14</f>
        <v>0</v>
      </c>
      <c r="E14" s="135">
        <f>G14</f>
        <v>0</v>
      </c>
      <c r="F14" s="200"/>
      <c r="G14" s="136"/>
      <c r="H14" s="135">
        <f>J14</f>
        <v>0</v>
      </c>
      <c r="I14" s="200"/>
      <c r="J14" s="137"/>
    </row>
    <row r="15" spans="1:10" x14ac:dyDescent="0.25">
      <c r="A15" s="29"/>
      <c r="B15" s="32">
        <v>2</v>
      </c>
      <c r="C15" s="33" t="s">
        <v>14</v>
      </c>
      <c r="D15" s="138">
        <f t="shared" ref="D15:D21" si="0">E15+H15</f>
        <v>0</v>
      </c>
      <c r="E15" s="138">
        <f>F15</f>
        <v>0</v>
      </c>
      <c r="F15" s="139"/>
      <c r="G15" s="201"/>
      <c r="H15" s="138">
        <f>I15</f>
        <v>0</v>
      </c>
      <c r="I15" s="140"/>
      <c r="J15" s="202"/>
    </row>
    <row r="16" spans="1:10" ht="51" customHeight="1" x14ac:dyDescent="0.25">
      <c r="B16" s="32">
        <v>3</v>
      </c>
      <c r="C16" s="33" t="s">
        <v>15</v>
      </c>
      <c r="D16" s="138">
        <f t="shared" si="0"/>
        <v>0</v>
      </c>
      <c r="E16" s="138">
        <f>F16+G16</f>
        <v>0</v>
      </c>
      <c r="F16" s="139"/>
      <c r="G16" s="139"/>
      <c r="H16" s="138">
        <f>I16+J16</f>
        <v>0</v>
      </c>
      <c r="I16" s="140"/>
      <c r="J16" s="140"/>
    </row>
    <row r="17" spans="2:12" x14ac:dyDescent="0.25">
      <c r="B17" s="32">
        <v>4</v>
      </c>
      <c r="C17" s="33" t="s">
        <v>4</v>
      </c>
      <c r="D17" s="138">
        <f t="shared" si="0"/>
        <v>0</v>
      </c>
      <c r="E17" s="138">
        <f t="shared" ref="E17:E21" si="1">F17+G17</f>
        <v>0</v>
      </c>
      <c r="F17" s="139"/>
      <c r="G17" s="139"/>
      <c r="H17" s="138">
        <f t="shared" ref="H17:H21" si="2">I17+J17</f>
        <v>0</v>
      </c>
      <c r="I17" s="140"/>
      <c r="J17" s="140"/>
    </row>
    <row r="18" spans="2:12" ht="24" x14ac:dyDescent="0.25">
      <c r="B18" s="32">
        <v>5</v>
      </c>
      <c r="C18" s="33" t="s">
        <v>32</v>
      </c>
      <c r="D18" s="138">
        <f t="shared" si="0"/>
        <v>0</v>
      </c>
      <c r="E18" s="138">
        <f t="shared" si="1"/>
        <v>0</v>
      </c>
      <c r="F18" s="139"/>
      <c r="G18" s="139"/>
      <c r="H18" s="138">
        <f t="shared" si="2"/>
        <v>0</v>
      </c>
      <c r="I18" s="140"/>
      <c r="J18" s="140"/>
    </row>
    <row r="19" spans="2:12" ht="87" customHeight="1" x14ac:dyDescent="0.25">
      <c r="B19" s="32">
        <v>6</v>
      </c>
      <c r="C19" s="34" t="s">
        <v>122</v>
      </c>
      <c r="D19" s="138">
        <f t="shared" si="0"/>
        <v>0</v>
      </c>
      <c r="E19" s="138">
        <f t="shared" si="1"/>
        <v>0</v>
      </c>
      <c r="F19" s="139"/>
      <c r="G19" s="139"/>
      <c r="H19" s="138">
        <f t="shared" si="2"/>
        <v>0</v>
      </c>
      <c r="I19" s="140"/>
      <c r="J19" s="140"/>
    </row>
    <row r="20" spans="2:12" ht="36" x14ac:dyDescent="0.25">
      <c r="B20" s="32">
        <v>7</v>
      </c>
      <c r="C20" s="192" t="s">
        <v>167</v>
      </c>
      <c r="D20" s="193">
        <f>E20</f>
        <v>0</v>
      </c>
      <c r="E20" s="193">
        <f t="shared" si="1"/>
        <v>0</v>
      </c>
      <c r="F20" s="139"/>
      <c r="G20" s="139"/>
      <c r="H20" s="199">
        <f t="shared" si="2"/>
        <v>0</v>
      </c>
      <c r="I20" s="199"/>
      <c r="J20" s="199"/>
      <c r="L20" s="341" t="str">
        <f>IF(AND(E20=0,D22&gt;0),"UWAGA! Kosztorys musi przewidywać wydatki w poz. 7.","")</f>
        <v/>
      </c>
    </row>
    <row r="21" spans="2:12" ht="19.5" customHeight="1" thickBot="1" x14ac:dyDescent="0.3">
      <c r="B21" s="203">
        <v>8</v>
      </c>
      <c r="C21" s="95" t="s">
        <v>12</v>
      </c>
      <c r="D21" s="141">
        <f t="shared" si="0"/>
        <v>0</v>
      </c>
      <c r="E21" s="143">
        <f t="shared" si="1"/>
        <v>0</v>
      </c>
      <c r="F21" s="142"/>
      <c r="G21" s="142"/>
      <c r="H21" s="143">
        <f t="shared" si="2"/>
        <v>0</v>
      </c>
      <c r="I21" s="144"/>
      <c r="J21" s="144"/>
    </row>
    <row r="22" spans="2:12" s="91" customFormat="1" ht="18.75" customHeight="1" thickBot="1" x14ac:dyDescent="0.25">
      <c r="B22" s="209" t="s">
        <v>27</v>
      </c>
      <c r="C22" s="210"/>
      <c r="D22" s="211">
        <f>SUBTOTAL(109,koszty_tworzenia[3])</f>
        <v>0</v>
      </c>
      <c r="E22" s="211">
        <f>SUBTOTAL(109,koszty_tworzenia[4])</f>
        <v>0</v>
      </c>
      <c r="F22" s="211">
        <f>SUM(F15:F21)</f>
        <v>0</v>
      </c>
      <c r="G22" s="211">
        <f>SUM(G14,G16:G21)</f>
        <v>0</v>
      </c>
      <c r="H22" s="211">
        <f>SUM(H14:H19,H21)</f>
        <v>0</v>
      </c>
      <c r="I22" s="211">
        <f>SUM(I15:I21)</f>
        <v>0</v>
      </c>
      <c r="J22" s="211">
        <f>SUM(J14,J16:J19,J21)</f>
        <v>0</v>
      </c>
    </row>
    <row r="23" spans="2:12" s="3" customFormat="1" ht="18" customHeight="1" thickBot="1" x14ac:dyDescent="0.3">
      <c r="B23" s="35"/>
      <c r="C23" s="35"/>
      <c r="D23" s="36"/>
      <c r="E23" s="36"/>
      <c r="F23" s="36"/>
      <c r="G23" s="36"/>
      <c r="H23" s="7"/>
    </row>
    <row r="24" spans="2:12" s="146" customFormat="1" ht="45.75" customHeight="1" thickBot="1" x14ac:dyDescent="0.3">
      <c r="B24" s="237" t="s">
        <v>132</v>
      </c>
      <c r="C24" s="238"/>
      <c r="D24" s="238"/>
      <c r="E24" s="238"/>
      <c r="F24" s="239"/>
      <c r="H24" s="243"/>
      <c r="I24" s="243"/>
      <c r="J24" s="243"/>
    </row>
    <row r="25" spans="2:12" s="146" customFormat="1" ht="28.5" customHeight="1" thickBot="1" x14ac:dyDescent="0.3">
      <c r="B25" s="147" t="s">
        <v>46</v>
      </c>
      <c r="C25" s="148" t="s">
        <v>133</v>
      </c>
      <c r="D25" s="149" t="s">
        <v>134</v>
      </c>
      <c r="E25" s="149" t="s">
        <v>135</v>
      </c>
      <c r="F25" s="150" t="s">
        <v>138</v>
      </c>
      <c r="G25" s="151"/>
      <c r="H25" s="243"/>
      <c r="I25" s="243"/>
      <c r="J25" s="243"/>
    </row>
    <row r="26" spans="2:12" s="146" customFormat="1" ht="12" customHeight="1" thickBot="1" x14ac:dyDescent="0.3">
      <c r="B26" s="152" t="s">
        <v>19</v>
      </c>
      <c r="C26" s="152" t="s">
        <v>20</v>
      </c>
      <c r="D26" s="152" t="s">
        <v>21</v>
      </c>
      <c r="E26" s="152" t="s">
        <v>22</v>
      </c>
      <c r="F26" s="152" t="s">
        <v>23</v>
      </c>
      <c r="G26" s="151"/>
      <c r="H26" s="225" t="s">
        <v>123</v>
      </c>
      <c r="I26" s="226"/>
      <c r="J26" s="227"/>
    </row>
    <row r="27" spans="2:12" s="3" customFormat="1" ht="39.75" customHeight="1" x14ac:dyDescent="0.25">
      <c r="B27" s="154" t="s">
        <v>136</v>
      </c>
      <c r="C27" s="155" t="s">
        <v>177</v>
      </c>
      <c r="D27" s="178"/>
      <c r="E27" s="178"/>
      <c r="F27" s="167">
        <f>D27*E27*80</f>
        <v>0</v>
      </c>
      <c r="G27" s="36"/>
      <c r="H27" s="228"/>
      <c r="I27" s="229"/>
      <c r="J27" s="230"/>
    </row>
    <row r="28" spans="2:12" s="3" customFormat="1" ht="33" customHeight="1" thickBot="1" x14ac:dyDescent="0.3">
      <c r="B28" s="156" t="s">
        <v>137</v>
      </c>
      <c r="C28" s="157" t="s">
        <v>178</v>
      </c>
      <c r="D28" s="179"/>
      <c r="E28" s="179"/>
      <c r="F28" s="158">
        <f>D28*E28*500</f>
        <v>0</v>
      </c>
      <c r="G28" s="36"/>
      <c r="H28" s="228"/>
      <c r="I28" s="229"/>
      <c r="J28" s="230"/>
    </row>
    <row r="29" spans="2:12" s="3" customFormat="1" ht="28.5" customHeight="1" thickBot="1" x14ac:dyDescent="0.3">
      <c r="B29" s="159" t="s">
        <v>26</v>
      </c>
      <c r="C29" s="160"/>
      <c r="D29" s="161">
        <f>SUBTOTAL(109,Tabela2[3])</f>
        <v>0</v>
      </c>
      <c r="E29" s="161">
        <f>SUBTOTAL(109,Tabela2[4])</f>
        <v>0</v>
      </c>
      <c r="F29" s="153">
        <f>SUBTOTAL(109,Tabela2[5])</f>
        <v>0</v>
      </c>
      <c r="G29" s="36"/>
      <c r="H29" s="216" t="s">
        <v>35</v>
      </c>
      <c r="I29" s="217"/>
      <c r="J29" s="218"/>
    </row>
    <row r="30" spans="2:12" s="3" customFormat="1" ht="11.25" customHeight="1" x14ac:dyDescent="0.25">
      <c r="B30" s="35"/>
      <c r="C30" s="35"/>
      <c r="D30" s="36"/>
      <c r="E30" s="36"/>
      <c r="F30" s="36"/>
      <c r="G30" s="36"/>
      <c r="H30" s="37"/>
      <c r="I30" s="40"/>
      <c r="J30" s="40"/>
    </row>
    <row r="31" spans="2:12" s="37" customFormat="1" ht="17.25" customHeight="1" x14ac:dyDescent="0.25">
      <c r="B31" s="96" t="s">
        <v>40</v>
      </c>
      <c r="C31" s="38"/>
      <c r="D31" s="38"/>
      <c r="E31" s="39"/>
      <c r="F31" s="39"/>
      <c r="G31" s="39"/>
      <c r="J31" s="40"/>
    </row>
    <row r="32" spans="2:12" s="40" customFormat="1" x14ac:dyDescent="0.25">
      <c r="B32" s="96" t="s">
        <v>41</v>
      </c>
      <c r="C32" s="38"/>
      <c r="D32" s="96" t="s">
        <v>42</v>
      </c>
      <c r="E32" s="39"/>
      <c r="F32" s="39"/>
      <c r="G32" s="39"/>
    </row>
    <row r="33" spans="2:10" s="40" customFormat="1" x14ac:dyDescent="0.25">
      <c r="B33" s="41"/>
      <c r="C33" s="37"/>
      <c r="D33" s="37"/>
      <c r="E33" s="37"/>
      <c r="F33" s="37"/>
      <c r="G33" s="42"/>
    </row>
    <row r="34" spans="2:10" s="40" customFormat="1" ht="36.75" customHeight="1" x14ac:dyDescent="0.25">
      <c r="B34" s="97" t="s">
        <v>2</v>
      </c>
      <c r="C34" s="37"/>
      <c r="D34" s="97" t="s">
        <v>11</v>
      </c>
      <c r="E34" s="37"/>
      <c r="F34" s="42"/>
      <c r="G34" s="42"/>
      <c r="H34" s="204"/>
      <c r="J34" s="7"/>
    </row>
    <row r="35" spans="2:10" s="40" customFormat="1" x14ac:dyDescent="0.25">
      <c r="B35" s="43" t="s">
        <v>1</v>
      </c>
      <c r="C35" s="44"/>
      <c r="D35" s="205" t="s">
        <v>0</v>
      </c>
      <c r="E35" s="46"/>
      <c r="F35" s="42"/>
      <c r="H35" s="204"/>
      <c r="I35" s="7"/>
      <c r="J35" s="7"/>
    </row>
    <row r="36" spans="2:10" hidden="1" x14ac:dyDescent="0.25">
      <c r="B36" s="47"/>
      <c r="C36" s="47"/>
      <c r="D36" s="47"/>
      <c r="E36" s="47"/>
      <c r="F36" s="40"/>
      <c r="G36" s="40"/>
    </row>
    <row r="37" spans="2:10" hidden="1" x14ac:dyDescent="0.25"/>
    <row r="38" spans="2:10" hidden="1" x14ac:dyDescent="0.25"/>
    <row r="39" spans="2:10" hidden="1" x14ac:dyDescent="0.25"/>
    <row r="40" spans="2:10" hidden="1" x14ac:dyDescent="0.25"/>
    <row r="41" spans="2:10" hidden="1" x14ac:dyDescent="0.25"/>
    <row r="42" spans="2:10" hidden="1" x14ac:dyDescent="0.25"/>
    <row r="43" spans="2:10" hidden="1" x14ac:dyDescent="0.25"/>
    <row r="44" spans="2:10" hidden="1" x14ac:dyDescent="0.25"/>
    <row r="45" spans="2:10" hidden="1" x14ac:dyDescent="0.25"/>
    <row r="46" spans="2:10" hidden="1" x14ac:dyDescent="0.25"/>
    <row r="47" spans="2:10" hidden="1" x14ac:dyDescent="0.25"/>
    <row r="48" spans="2:1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sheetProtection algorithmName="SHA-512" hashValue="vF2Xe+DBbXb0IDr5ZsjKXuIGHDir52NBkZ4P8W7LhsKq/6u0+gIFmNgSTXgdEZXoIy0XyinG/ixPY2MBmQo00Q==" saltValue="YjGbM5nXE9gOjQO4Bf5Ltg==" spinCount="100000" sheet="1" formatRows="0"/>
  <mergeCells count="17">
    <mergeCell ref="H24:J25"/>
    <mergeCell ref="B2:J2"/>
    <mergeCell ref="H29:J29"/>
    <mergeCell ref="B4:C4"/>
    <mergeCell ref="B3:C3"/>
    <mergeCell ref="B5:C5"/>
    <mergeCell ref="D3:J3"/>
    <mergeCell ref="D4:J4"/>
    <mergeCell ref="D5:J5"/>
    <mergeCell ref="H26:J28"/>
    <mergeCell ref="G7:H7"/>
    <mergeCell ref="B6:C6"/>
    <mergeCell ref="B7:C7"/>
    <mergeCell ref="D7:E7"/>
    <mergeCell ref="B24:F24"/>
    <mergeCell ref="D6:J6"/>
    <mergeCell ref="B9:J9"/>
  </mergeCells>
  <conditionalFormatting sqref="H22">
    <cfRule type="expression" dxfId="74" priority="18">
      <formula>IF(OR(AND(D4="dzienny opiekun",(H22/D6)&gt;5000),AND(OR(D4="żłobek",D4="klub dziecięcy"),(H22/D6)&gt;10000)),1)</formula>
    </cfRule>
    <cfRule type="expression" dxfId="73" priority="25">
      <formula>IF($H$22&gt;0.8*$D$22,1)</formula>
    </cfRule>
  </conditionalFormatting>
  <conditionalFormatting sqref="D19">
    <cfRule type="expression" dxfId="72" priority="22">
      <formula>IF($D$19&gt;0.15*$D$22,1)</formula>
    </cfRule>
  </conditionalFormatting>
  <conditionalFormatting sqref="D6">
    <cfRule type="expression" dxfId="71" priority="17">
      <formula>IF(OR(AND(D4="dzienny opiekun",(suma_dofin_tworzenie/liczba_miejsc)&gt;5000),AND(OR(forma_opieki="żłobek",forma_opieki="klub dziecięcy"),(suma_dofin_tworzenie/liczba_miejsc)&gt;10000)),1)</formula>
    </cfRule>
  </conditionalFormatting>
  <conditionalFormatting sqref="G14:J14 D15:F15 H15:J15 D14:E14 D16:J22">
    <cfRule type="expression" dxfId="70" priority="12">
      <formula>IF(D14&lt;&gt;TRUNC(D14,2),1)</formula>
    </cfRule>
  </conditionalFormatting>
  <conditionalFormatting sqref="D27:D28">
    <cfRule type="expression" dxfId="69" priority="7">
      <formula>IF(SUM($D$27:$D$28)&gt;$D$6,1)</formula>
    </cfRule>
    <cfRule type="expression" dxfId="68" priority="9">
      <formula>IF(AND($E27&gt;0,$D27&lt;=0),1)</formula>
    </cfRule>
  </conditionalFormatting>
  <conditionalFormatting sqref="E27:E28">
    <cfRule type="expression" dxfId="67" priority="11">
      <formula>IF(AND($D27&gt;0,$E27&lt;=0),1)</formula>
    </cfRule>
  </conditionalFormatting>
  <conditionalFormatting sqref="H20:J20">
    <cfRule type="cellIs" dxfId="66" priority="6" operator="notEqual">
      <formula>0</formula>
    </cfRule>
  </conditionalFormatting>
  <conditionalFormatting sqref="F14">
    <cfRule type="expression" dxfId="65" priority="5">
      <formula>IF(F14&lt;&gt;TRUNC(F14,2),1)</formula>
    </cfRule>
  </conditionalFormatting>
  <conditionalFormatting sqref="G15">
    <cfRule type="expression" dxfId="64" priority="4">
      <formula>IF(G15&lt;&gt;TRUNC(G15,2),1)</formula>
    </cfRule>
  </conditionalFormatting>
  <conditionalFormatting sqref="J22">
    <cfRule type="expression" dxfId="63" priority="2">
      <formula>IF(OR(AND(F4="dzienny opiekun",(J22/F6)&gt;5000),AND(OR(F4="żłobek",F4="klub dziecięcy"),(J22/F6)&gt;10000)),1)</formula>
    </cfRule>
    <cfRule type="expression" dxfId="62" priority="3">
      <formula>IF($H$22&gt;0.8*$D$22,1)</formula>
    </cfRule>
  </conditionalFormatting>
  <conditionalFormatting sqref="E20">
    <cfRule type="expression" dxfId="61" priority="1">
      <formula>IF(AND($D$22&gt;0,$E$20=0),1)</formula>
    </cfRule>
  </conditionalFormatting>
  <dataValidations count="8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8:G8">
      <formula1>43595</formula1>
      <formula2>43830</formula2>
    </dataValidation>
    <dataValidation allowBlank="1" showInputMessage="1" showErrorMessage="1" promptTitle="kwoty z 2 miejscami po przecinku" prompt="Wpisuje się kwoty z dwoma miejscami po przecinku." sqref="J14 J16:J19 I15:I19 I21:J21 F15:F21 G14 G16:G21"/>
    <dataValidation type="whole" allowBlank="1" showInputMessage="1" showErrorMessage="1" sqref="D27:D28">
      <formula1>1</formula1>
      <formula2>130</formula2>
    </dataValidation>
    <dataValidation type="whole" allowBlank="1" showInputMessage="1" showErrorMessage="1" sqref="E27:E28">
      <formula1>1</formula1>
      <formula2>12</formula2>
    </dataValidation>
    <dataValidation type="list" allowBlank="1" showInputMessage="1" showErrorMessage="1" promptTitle="Komórki niewypełniane" prompt="Wydatków związanych z realizacją obowiązku informacyjnego nie planuje się w ramach dofinansowania." sqref="H20:J20">
      <formula1>"0"</formula1>
    </dataValidation>
    <dataValidation type="whole" allowBlank="1" showInputMessage="1" showErrorMessage="1" sqref="D6">
      <formula1>0</formula1>
      <formula2>150</formula2>
    </dataValidation>
    <dataValidation type="date" allowBlank="1" showInputMessage="1" showErrorMessage="1" promptTitle="data umowy" prompt="Należy podać dzień zawarcia umowy w formacie daty" sqref="G7:H7">
      <formula1>44326</formula1>
      <formula2>44561</formula2>
    </dataValidation>
  </dataValidations>
  <printOptions horizontalCentered="1" verticalCentered="1"/>
  <pageMargins left="0.25" right="0.25" top="0.75" bottom="0.75" header="0.3" footer="0.3"/>
  <pageSetup paperSize="9" scale="66" orientation="portrait" r:id="rId1"/>
  <headerFooter differentFirst="1">
    <firstHeader>&amp;R&amp;"Times New Roman,Pogrubiona"&amp;13Zał. nr 1 do umowy
&amp;"Times New Roman,Normalny"(moduł 3)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ależy wpisać jedno z poniższych" prompt="- żłobek, _x000a_- klub dzieciecy,_x000a_- dzienny opiekun">
          <x14:formula1>
            <xm:f>Arkusz3!$B$3:$B$5</xm:f>
          </x14:formula1>
          <xm:sqref>D4:J4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B30"/>
  <sheetViews>
    <sheetView showGridLines="0" topLeftCell="A7" zoomScale="115" zoomScaleNormal="115" workbookViewId="0">
      <selection activeCell="F25" sqref="F25"/>
    </sheetView>
  </sheetViews>
  <sheetFormatPr defaultColWidth="0" defaultRowHeight="15" zeroHeight="1" x14ac:dyDescent="0.25"/>
  <cols>
    <col min="1" max="1" width="3.42578125" style="51" customWidth="1"/>
    <col min="2" max="2" width="7.28515625" style="51" customWidth="1"/>
    <col min="3" max="3" width="12.140625" style="51" customWidth="1"/>
    <col min="4" max="4" width="7.5703125" style="51" customWidth="1"/>
    <col min="5" max="5" width="14" style="51" customWidth="1"/>
    <col min="6" max="6" width="12.7109375" style="51" customWidth="1"/>
    <col min="7" max="7" width="13.42578125" style="51" customWidth="1"/>
    <col min="8" max="8" width="10.5703125" style="51" bestFit="1" customWidth="1"/>
    <col min="9" max="9" width="10.5703125" style="51" customWidth="1"/>
    <col min="10" max="10" width="9.7109375" style="51" bestFit="1" customWidth="1"/>
    <col min="11" max="11" width="12.85546875" style="51" customWidth="1"/>
    <col min="12" max="12" width="9.140625" style="51" customWidth="1"/>
    <col min="13" max="241" width="9.140625" style="51" hidden="1"/>
    <col min="242" max="242" width="3.42578125" style="51" hidden="1"/>
    <col min="243" max="243" width="6" style="51" hidden="1"/>
    <col min="244" max="244" width="30.7109375" style="51" hidden="1"/>
    <col min="245" max="247" width="18.140625" style="51" hidden="1"/>
    <col min="248" max="497" width="9.140625" style="51" hidden="1"/>
    <col min="498" max="498" width="3.42578125" style="51" hidden="1"/>
    <col min="499" max="499" width="6" style="51" hidden="1"/>
    <col min="500" max="500" width="30.7109375" style="51" hidden="1"/>
    <col min="501" max="503" width="18.140625" style="51" hidden="1"/>
    <col min="504" max="753" width="9.140625" style="51" hidden="1"/>
    <col min="754" max="754" width="3.42578125" style="51" hidden="1"/>
    <col min="755" max="755" width="6" style="51" hidden="1"/>
    <col min="756" max="756" width="30.7109375" style="51" hidden="1"/>
    <col min="757" max="759" width="18.140625" style="51" hidden="1"/>
    <col min="760" max="1009" width="9.140625" style="51" hidden="1"/>
    <col min="1010" max="1010" width="3.42578125" style="51" hidden="1"/>
    <col min="1011" max="1011" width="6" style="51" hidden="1"/>
    <col min="1012" max="1012" width="30.7109375" style="51" hidden="1"/>
    <col min="1013" max="1015" width="18.140625" style="51" hidden="1"/>
    <col min="1016" max="1265" width="9.140625" style="51" hidden="1"/>
    <col min="1266" max="1266" width="3.42578125" style="51" hidden="1"/>
    <col min="1267" max="1267" width="6" style="51" hidden="1"/>
    <col min="1268" max="1268" width="30.7109375" style="51" hidden="1"/>
    <col min="1269" max="1271" width="18.140625" style="51" hidden="1"/>
    <col min="1272" max="1521" width="9.140625" style="51" hidden="1"/>
    <col min="1522" max="1522" width="3.42578125" style="51" hidden="1"/>
    <col min="1523" max="1523" width="6" style="51" hidden="1"/>
    <col min="1524" max="1524" width="30.7109375" style="51" hidden="1"/>
    <col min="1525" max="1527" width="18.140625" style="51" hidden="1"/>
    <col min="1528" max="1777" width="9.140625" style="51" hidden="1"/>
    <col min="1778" max="1778" width="3.42578125" style="51" hidden="1"/>
    <col min="1779" max="1779" width="6" style="51" hidden="1"/>
    <col min="1780" max="1780" width="30.7109375" style="51" hidden="1"/>
    <col min="1781" max="1783" width="18.140625" style="51" hidden="1"/>
    <col min="1784" max="2033" width="9.140625" style="51" hidden="1"/>
    <col min="2034" max="2034" width="3.42578125" style="51" hidden="1"/>
    <col min="2035" max="2035" width="6" style="51" hidden="1"/>
    <col min="2036" max="2036" width="30.7109375" style="51" hidden="1"/>
    <col min="2037" max="2039" width="18.140625" style="51" hidden="1"/>
    <col min="2040" max="2289" width="9.140625" style="51" hidden="1"/>
    <col min="2290" max="2290" width="3.42578125" style="51" hidden="1"/>
    <col min="2291" max="2291" width="6" style="51" hidden="1"/>
    <col min="2292" max="2292" width="30.7109375" style="51" hidden="1"/>
    <col min="2293" max="2295" width="18.140625" style="51" hidden="1"/>
    <col min="2296" max="2545" width="9.140625" style="51" hidden="1"/>
    <col min="2546" max="2546" width="3.42578125" style="51" hidden="1"/>
    <col min="2547" max="2547" width="6" style="51" hidden="1"/>
    <col min="2548" max="2548" width="30.7109375" style="51" hidden="1"/>
    <col min="2549" max="2551" width="18.140625" style="51" hidden="1"/>
    <col min="2552" max="2801" width="9.140625" style="51" hidden="1"/>
    <col min="2802" max="2802" width="3.42578125" style="51" hidden="1"/>
    <col min="2803" max="2803" width="6" style="51" hidden="1"/>
    <col min="2804" max="2804" width="30.7109375" style="51" hidden="1"/>
    <col min="2805" max="2807" width="18.140625" style="51" hidden="1"/>
    <col min="2808" max="3057" width="9.140625" style="51" hidden="1"/>
    <col min="3058" max="3058" width="3.42578125" style="51" hidden="1"/>
    <col min="3059" max="3059" width="6" style="51" hidden="1"/>
    <col min="3060" max="3060" width="30.7109375" style="51" hidden="1"/>
    <col min="3061" max="3063" width="18.140625" style="51" hidden="1"/>
    <col min="3064" max="3313" width="9.140625" style="51" hidden="1"/>
    <col min="3314" max="3314" width="3.42578125" style="51" hidden="1"/>
    <col min="3315" max="3315" width="6" style="51" hidden="1"/>
    <col min="3316" max="3316" width="30.7109375" style="51" hidden="1"/>
    <col min="3317" max="3319" width="18.140625" style="51" hidden="1"/>
    <col min="3320" max="3569" width="9.140625" style="51" hidden="1"/>
    <col min="3570" max="3570" width="3.42578125" style="51" hidden="1"/>
    <col min="3571" max="3571" width="6" style="51" hidden="1"/>
    <col min="3572" max="3572" width="30.7109375" style="51" hidden="1"/>
    <col min="3573" max="3575" width="18.140625" style="51" hidden="1"/>
    <col min="3576" max="3825" width="9.140625" style="51" hidden="1"/>
    <col min="3826" max="3826" width="3.42578125" style="51" hidden="1"/>
    <col min="3827" max="3827" width="6" style="51" hidden="1"/>
    <col min="3828" max="3828" width="30.7109375" style="51" hidden="1"/>
    <col min="3829" max="3831" width="18.140625" style="51" hidden="1"/>
    <col min="3832" max="4081" width="9.140625" style="51" hidden="1"/>
    <col min="4082" max="4082" width="3.42578125" style="51" hidden="1"/>
    <col min="4083" max="4083" width="6" style="51" hidden="1"/>
    <col min="4084" max="4084" width="30.7109375" style="51" hidden="1"/>
    <col min="4085" max="4087" width="18.140625" style="51" hidden="1"/>
    <col min="4088" max="4337" width="9.140625" style="51" hidden="1"/>
    <col min="4338" max="4338" width="3.42578125" style="51" hidden="1"/>
    <col min="4339" max="4339" width="6" style="51" hidden="1"/>
    <col min="4340" max="4340" width="30.7109375" style="51" hidden="1"/>
    <col min="4341" max="4343" width="18.140625" style="51" hidden="1"/>
    <col min="4344" max="4593" width="9.140625" style="51" hidden="1"/>
    <col min="4594" max="4594" width="3.42578125" style="51" hidden="1"/>
    <col min="4595" max="4595" width="6" style="51" hidden="1"/>
    <col min="4596" max="4596" width="30.7109375" style="51" hidden="1"/>
    <col min="4597" max="4599" width="18.140625" style="51" hidden="1"/>
    <col min="4600" max="4849" width="9.140625" style="51" hidden="1"/>
    <col min="4850" max="4850" width="3.42578125" style="51" hidden="1"/>
    <col min="4851" max="4851" width="6" style="51" hidden="1"/>
    <col min="4852" max="4852" width="30.7109375" style="51" hidden="1"/>
    <col min="4853" max="4855" width="18.140625" style="51" hidden="1"/>
    <col min="4856" max="5105" width="9.140625" style="51" hidden="1"/>
    <col min="5106" max="5106" width="3.42578125" style="51" hidden="1"/>
    <col min="5107" max="5107" width="6" style="51" hidden="1"/>
    <col min="5108" max="5108" width="30.7109375" style="51" hidden="1"/>
    <col min="5109" max="5111" width="18.140625" style="51" hidden="1"/>
    <col min="5112" max="5361" width="9.140625" style="51" hidden="1"/>
    <col min="5362" max="5362" width="3.42578125" style="51" hidden="1"/>
    <col min="5363" max="5363" width="6" style="51" hidden="1"/>
    <col min="5364" max="5364" width="30.7109375" style="51" hidden="1"/>
    <col min="5365" max="5367" width="18.140625" style="51" hidden="1"/>
    <col min="5368" max="5617" width="9.140625" style="51" hidden="1"/>
    <col min="5618" max="5618" width="3.42578125" style="51" hidden="1"/>
    <col min="5619" max="5619" width="6" style="51" hidden="1"/>
    <col min="5620" max="5620" width="30.7109375" style="51" hidden="1"/>
    <col min="5621" max="5623" width="18.140625" style="51" hidden="1"/>
    <col min="5624" max="5873" width="9.140625" style="51" hidden="1"/>
    <col min="5874" max="5874" width="3.42578125" style="51" hidden="1"/>
    <col min="5875" max="5875" width="6" style="51" hidden="1"/>
    <col min="5876" max="5876" width="30.7109375" style="51" hidden="1"/>
    <col min="5877" max="5879" width="18.140625" style="51" hidden="1"/>
    <col min="5880" max="6129" width="9.140625" style="51" hidden="1"/>
    <col min="6130" max="6130" width="3.42578125" style="51" hidden="1"/>
    <col min="6131" max="6131" width="6" style="51" hidden="1"/>
    <col min="6132" max="6132" width="30.7109375" style="51" hidden="1"/>
    <col min="6133" max="6135" width="18.140625" style="51" hidden="1"/>
    <col min="6136" max="6385" width="9.140625" style="51" hidden="1"/>
    <col min="6386" max="6386" width="3.42578125" style="51" hidden="1"/>
    <col min="6387" max="6387" width="6" style="51" hidden="1"/>
    <col min="6388" max="6388" width="30.7109375" style="51" hidden="1"/>
    <col min="6389" max="6391" width="18.140625" style="51" hidden="1"/>
    <col min="6392" max="6641" width="9.140625" style="51" hidden="1"/>
    <col min="6642" max="6642" width="3.42578125" style="51" hidden="1"/>
    <col min="6643" max="6643" width="6" style="51" hidden="1"/>
    <col min="6644" max="6644" width="30.7109375" style="51" hidden="1"/>
    <col min="6645" max="6647" width="18.140625" style="51" hidden="1"/>
    <col min="6648" max="6897" width="9.140625" style="51" hidden="1"/>
    <col min="6898" max="6898" width="3.42578125" style="51" hidden="1"/>
    <col min="6899" max="6899" width="6" style="51" hidden="1"/>
    <col min="6900" max="6900" width="30.7109375" style="51" hidden="1"/>
    <col min="6901" max="6903" width="18.140625" style="51" hidden="1"/>
    <col min="6904" max="7153" width="9.140625" style="51" hidden="1"/>
    <col min="7154" max="7154" width="3.42578125" style="51" hidden="1"/>
    <col min="7155" max="7155" width="6" style="51" hidden="1"/>
    <col min="7156" max="7156" width="30.7109375" style="51" hidden="1"/>
    <col min="7157" max="7159" width="18.140625" style="51" hidden="1"/>
    <col min="7160" max="7409" width="9.140625" style="51" hidden="1"/>
    <col min="7410" max="7410" width="3.42578125" style="51" hidden="1"/>
    <col min="7411" max="7411" width="6" style="51" hidden="1"/>
    <col min="7412" max="7412" width="30.7109375" style="51" hidden="1"/>
    <col min="7413" max="7415" width="18.140625" style="51" hidden="1"/>
    <col min="7416" max="7665" width="9.140625" style="51" hidden="1"/>
    <col min="7666" max="7666" width="3.42578125" style="51" hidden="1"/>
    <col min="7667" max="7667" width="6" style="51" hidden="1"/>
    <col min="7668" max="7668" width="30.7109375" style="51" hidden="1"/>
    <col min="7669" max="7671" width="18.140625" style="51" hidden="1"/>
    <col min="7672" max="7921" width="9.140625" style="51" hidden="1"/>
    <col min="7922" max="7922" width="3.42578125" style="51" hidden="1"/>
    <col min="7923" max="7923" width="6" style="51" hidden="1"/>
    <col min="7924" max="7924" width="30.7109375" style="51" hidden="1"/>
    <col min="7925" max="7927" width="18.140625" style="51" hidden="1"/>
    <col min="7928" max="8177" width="9.140625" style="51" hidden="1"/>
    <col min="8178" max="8178" width="3.42578125" style="51" hidden="1"/>
    <col min="8179" max="8179" width="6" style="51" hidden="1"/>
    <col min="8180" max="8180" width="30.7109375" style="51" hidden="1"/>
    <col min="8181" max="8183" width="18.140625" style="51" hidden="1"/>
    <col min="8184" max="8433" width="9.140625" style="51" hidden="1"/>
    <col min="8434" max="8434" width="3.42578125" style="51" hidden="1"/>
    <col min="8435" max="8435" width="6" style="51" hidden="1"/>
    <col min="8436" max="8436" width="30.7109375" style="51" hidden="1"/>
    <col min="8437" max="8439" width="18.140625" style="51" hidden="1"/>
    <col min="8440" max="8689" width="9.140625" style="51" hidden="1"/>
    <col min="8690" max="8690" width="3.42578125" style="51" hidden="1"/>
    <col min="8691" max="8691" width="6" style="51" hidden="1"/>
    <col min="8692" max="8692" width="30.7109375" style="51" hidden="1"/>
    <col min="8693" max="8695" width="18.140625" style="51" hidden="1"/>
    <col min="8696" max="8945" width="9.140625" style="51" hidden="1"/>
    <col min="8946" max="8946" width="3.42578125" style="51" hidden="1"/>
    <col min="8947" max="8947" width="6" style="51" hidden="1"/>
    <col min="8948" max="8948" width="30.7109375" style="51" hidden="1"/>
    <col min="8949" max="8951" width="18.140625" style="51" hidden="1"/>
    <col min="8952" max="9201" width="9.140625" style="51" hidden="1"/>
    <col min="9202" max="9202" width="3.42578125" style="51" hidden="1"/>
    <col min="9203" max="9203" width="6" style="51" hidden="1"/>
    <col min="9204" max="9204" width="30.7109375" style="51" hidden="1"/>
    <col min="9205" max="9207" width="18.140625" style="51" hidden="1"/>
    <col min="9208" max="9457" width="9.140625" style="51" hidden="1"/>
    <col min="9458" max="9458" width="3.42578125" style="51" hidden="1"/>
    <col min="9459" max="9459" width="6" style="51" hidden="1"/>
    <col min="9460" max="9460" width="30.7109375" style="51" hidden="1"/>
    <col min="9461" max="9463" width="18.140625" style="51" hidden="1"/>
    <col min="9464" max="9713" width="9.140625" style="51" hidden="1"/>
    <col min="9714" max="9714" width="3.42578125" style="51" hidden="1"/>
    <col min="9715" max="9715" width="6" style="51" hidden="1"/>
    <col min="9716" max="9716" width="30.7109375" style="51" hidden="1"/>
    <col min="9717" max="9719" width="18.140625" style="51" hidden="1"/>
    <col min="9720" max="9969" width="9.140625" style="51" hidden="1"/>
    <col min="9970" max="9970" width="3.42578125" style="51" hidden="1"/>
    <col min="9971" max="9971" width="6" style="51" hidden="1"/>
    <col min="9972" max="9972" width="30.7109375" style="51" hidden="1"/>
    <col min="9973" max="9975" width="18.140625" style="51" hidden="1"/>
    <col min="9976" max="10225" width="9.140625" style="51" hidden="1"/>
    <col min="10226" max="10226" width="3.42578125" style="51" hidden="1"/>
    <col min="10227" max="10227" width="6" style="51" hidden="1"/>
    <col min="10228" max="10228" width="30.7109375" style="51" hidden="1"/>
    <col min="10229" max="10231" width="18.140625" style="51" hidden="1"/>
    <col min="10232" max="10481" width="9.140625" style="51" hidden="1"/>
    <col min="10482" max="10482" width="3.42578125" style="51" hidden="1"/>
    <col min="10483" max="10483" width="6" style="51" hidden="1"/>
    <col min="10484" max="10484" width="30.7109375" style="51" hidden="1"/>
    <col min="10485" max="10487" width="18.140625" style="51" hidden="1"/>
    <col min="10488" max="10737" width="9.140625" style="51" hidden="1"/>
    <col min="10738" max="10738" width="3.42578125" style="51" hidden="1"/>
    <col min="10739" max="10739" width="6" style="51" hidden="1"/>
    <col min="10740" max="10740" width="30.7109375" style="51" hidden="1"/>
    <col min="10741" max="10743" width="18.140625" style="51" hidden="1"/>
    <col min="10744" max="10993" width="9.140625" style="51" hidden="1"/>
    <col min="10994" max="10994" width="3.42578125" style="51" hidden="1"/>
    <col min="10995" max="10995" width="6" style="51" hidden="1"/>
    <col min="10996" max="10996" width="30.7109375" style="51" hidden="1"/>
    <col min="10997" max="10999" width="18.140625" style="51" hidden="1"/>
    <col min="11000" max="11249" width="9.140625" style="51" hidden="1"/>
    <col min="11250" max="11250" width="3.42578125" style="51" hidden="1"/>
    <col min="11251" max="11251" width="6" style="51" hidden="1"/>
    <col min="11252" max="11252" width="30.7109375" style="51" hidden="1"/>
    <col min="11253" max="11255" width="18.140625" style="51" hidden="1"/>
    <col min="11256" max="11505" width="9.140625" style="51" hidden="1"/>
    <col min="11506" max="11506" width="3.42578125" style="51" hidden="1"/>
    <col min="11507" max="11507" width="6" style="51" hidden="1"/>
    <col min="11508" max="11508" width="30.7109375" style="51" hidden="1"/>
    <col min="11509" max="11511" width="18.140625" style="51" hidden="1"/>
    <col min="11512" max="11761" width="9.140625" style="51" hidden="1"/>
    <col min="11762" max="11762" width="3.42578125" style="51" hidden="1"/>
    <col min="11763" max="11763" width="6" style="51" hidden="1"/>
    <col min="11764" max="11764" width="30.7109375" style="51" hidden="1"/>
    <col min="11765" max="11767" width="18.140625" style="51" hidden="1"/>
    <col min="11768" max="12017" width="9.140625" style="51" hidden="1"/>
    <col min="12018" max="12018" width="3.42578125" style="51" hidden="1"/>
    <col min="12019" max="12019" width="6" style="51" hidden="1"/>
    <col min="12020" max="12020" width="30.7109375" style="51" hidden="1"/>
    <col min="12021" max="12023" width="18.140625" style="51" hidden="1"/>
    <col min="12024" max="12273" width="9.140625" style="51" hidden="1"/>
    <col min="12274" max="12274" width="3.42578125" style="51" hidden="1"/>
    <col min="12275" max="12275" width="6" style="51" hidden="1"/>
    <col min="12276" max="12276" width="30.7109375" style="51" hidden="1"/>
    <col min="12277" max="12279" width="18.140625" style="51" hidden="1"/>
    <col min="12280" max="12529" width="9.140625" style="51" hidden="1"/>
    <col min="12530" max="12530" width="3.42578125" style="51" hidden="1"/>
    <col min="12531" max="12531" width="6" style="51" hidden="1"/>
    <col min="12532" max="12532" width="30.7109375" style="51" hidden="1"/>
    <col min="12533" max="12535" width="18.140625" style="51" hidden="1"/>
    <col min="12536" max="12785" width="9.140625" style="51" hidden="1"/>
    <col min="12786" max="12786" width="3.42578125" style="51" hidden="1"/>
    <col min="12787" max="12787" width="6" style="51" hidden="1"/>
    <col min="12788" max="12788" width="30.7109375" style="51" hidden="1"/>
    <col min="12789" max="12791" width="18.140625" style="51" hidden="1"/>
    <col min="12792" max="13041" width="9.140625" style="51" hidden="1"/>
    <col min="13042" max="13042" width="3.42578125" style="51" hidden="1"/>
    <col min="13043" max="13043" width="6" style="51" hidden="1"/>
    <col min="13044" max="13044" width="30.7109375" style="51" hidden="1"/>
    <col min="13045" max="13047" width="18.140625" style="51" hidden="1"/>
    <col min="13048" max="13297" width="9.140625" style="51" hidden="1"/>
    <col min="13298" max="13298" width="3.42578125" style="51" hidden="1"/>
    <col min="13299" max="13299" width="6" style="51" hidden="1"/>
    <col min="13300" max="13300" width="30.7109375" style="51" hidden="1"/>
    <col min="13301" max="13303" width="18.140625" style="51" hidden="1"/>
    <col min="13304" max="13553" width="9.140625" style="51" hidden="1"/>
    <col min="13554" max="13554" width="3.42578125" style="51" hidden="1"/>
    <col min="13555" max="13555" width="6" style="51" hidden="1"/>
    <col min="13556" max="13556" width="30.7109375" style="51" hidden="1"/>
    <col min="13557" max="13559" width="18.140625" style="51" hidden="1"/>
    <col min="13560" max="13809" width="9.140625" style="51" hidden="1"/>
    <col min="13810" max="13810" width="3.42578125" style="51" hidden="1"/>
    <col min="13811" max="13811" width="6" style="51" hidden="1"/>
    <col min="13812" max="13812" width="30.7109375" style="51" hidden="1"/>
    <col min="13813" max="13815" width="18.140625" style="51" hidden="1"/>
    <col min="13816" max="14065" width="9.140625" style="51" hidden="1"/>
    <col min="14066" max="14066" width="3.42578125" style="51" hidden="1"/>
    <col min="14067" max="14067" width="6" style="51" hidden="1"/>
    <col min="14068" max="14068" width="30.7109375" style="51" hidden="1"/>
    <col min="14069" max="14071" width="18.140625" style="51" hidden="1"/>
    <col min="14072" max="14321" width="9.140625" style="51" hidden="1"/>
    <col min="14322" max="14322" width="3.42578125" style="51" hidden="1"/>
    <col min="14323" max="14323" width="6" style="51" hidden="1"/>
    <col min="14324" max="14324" width="30.7109375" style="51" hidden="1"/>
    <col min="14325" max="14327" width="18.140625" style="51" hidden="1"/>
    <col min="14328" max="14577" width="9.140625" style="51" hidden="1"/>
    <col min="14578" max="14578" width="3.42578125" style="51" hidden="1"/>
    <col min="14579" max="14579" width="6" style="51" hidden="1"/>
    <col min="14580" max="14580" width="30.7109375" style="51" hidden="1"/>
    <col min="14581" max="14583" width="18.140625" style="51" hidden="1"/>
    <col min="14584" max="14833" width="9.140625" style="51" hidden="1"/>
    <col min="14834" max="14834" width="3.42578125" style="51" hidden="1"/>
    <col min="14835" max="14835" width="6" style="51" hidden="1"/>
    <col min="14836" max="14836" width="30.7109375" style="51" hidden="1"/>
    <col min="14837" max="14839" width="18.140625" style="51" hidden="1"/>
    <col min="14840" max="15089" width="9.140625" style="51" hidden="1"/>
    <col min="15090" max="15090" width="3.42578125" style="51" hidden="1"/>
    <col min="15091" max="15091" width="6" style="51" hidden="1"/>
    <col min="15092" max="15092" width="30.7109375" style="51" hidden="1"/>
    <col min="15093" max="15095" width="18.140625" style="51" hidden="1"/>
    <col min="15096" max="15345" width="9.140625" style="51" hidden="1"/>
    <col min="15346" max="15346" width="3.42578125" style="51" hidden="1"/>
    <col min="15347" max="15347" width="6" style="51" hidden="1"/>
    <col min="15348" max="15348" width="30.7109375" style="51" hidden="1"/>
    <col min="15349" max="15351" width="18.140625" style="51" hidden="1"/>
    <col min="15352" max="15601" width="9.140625" style="51" hidden="1"/>
    <col min="15602" max="15602" width="3.42578125" style="51" hidden="1"/>
    <col min="15603" max="15603" width="6" style="51" hidden="1"/>
    <col min="15604" max="15604" width="30.7109375" style="51" hidden="1"/>
    <col min="15605" max="15607" width="18.140625" style="51" hidden="1"/>
    <col min="15608" max="15857" width="9.140625" style="51" hidden="1"/>
    <col min="15858" max="15858" width="3.42578125" style="51" hidden="1"/>
    <col min="15859" max="15859" width="6" style="51" hidden="1"/>
    <col min="15860" max="15860" width="30.7109375" style="51" hidden="1"/>
    <col min="15861" max="15863" width="18.140625" style="51" hidden="1"/>
    <col min="15864" max="16113" width="9.140625" style="51" hidden="1"/>
    <col min="16114" max="16114" width="3.42578125" style="51" hidden="1"/>
    <col min="16115" max="16115" width="6" style="51" hidden="1"/>
    <col min="16116" max="16116" width="30.7109375" style="51" hidden="1"/>
    <col min="16117" max="16122" width="18.140625" style="51" hidden="1"/>
    <col min="16123" max="16384" width="9.140625" style="51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</row>
    <row r="2" spans="2:11" s="3" customFormat="1" ht="65.25" customHeight="1" thickBot="1" x14ac:dyDescent="0.3">
      <c r="B2" s="245" t="s">
        <v>139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2:11" s="3" customFormat="1" ht="39.75" customHeight="1" thickBot="1" x14ac:dyDescent="0.3">
      <c r="B3" s="244" t="s">
        <v>13</v>
      </c>
      <c r="C3" s="244"/>
      <c r="D3" s="244"/>
      <c r="E3" s="244"/>
      <c r="F3" s="244"/>
      <c r="G3" s="246">
        <f>'1. Kosztorys'!D3</f>
        <v>0</v>
      </c>
      <c r="H3" s="246"/>
      <c r="I3" s="246"/>
      <c r="J3" s="246"/>
      <c r="K3" s="246"/>
    </row>
    <row r="4" spans="2:11" s="3" customFormat="1" ht="23.25" customHeight="1" thickBot="1" x14ac:dyDescent="0.3">
      <c r="B4" s="244" t="s">
        <v>28</v>
      </c>
      <c r="C4" s="244"/>
      <c r="D4" s="244"/>
      <c r="E4" s="244"/>
      <c r="F4" s="244"/>
      <c r="G4" s="275">
        <f>'1. Kosztorys'!D4</f>
        <v>0</v>
      </c>
      <c r="H4" s="276"/>
      <c r="I4" s="276"/>
      <c r="J4" s="276"/>
      <c r="K4" s="277"/>
    </row>
    <row r="5" spans="2:11" s="3" customFormat="1" ht="56.1" customHeight="1" thickBot="1" x14ac:dyDescent="0.3">
      <c r="B5" s="240" t="s">
        <v>36</v>
      </c>
      <c r="C5" s="241"/>
      <c r="D5" s="241"/>
      <c r="E5" s="241"/>
      <c r="F5" s="242"/>
      <c r="G5" s="246">
        <f>'1. Kosztorys'!D5</f>
        <v>0</v>
      </c>
      <c r="H5" s="246"/>
      <c r="I5" s="246"/>
      <c r="J5" s="246"/>
      <c r="K5" s="246"/>
    </row>
    <row r="6" spans="2:11" s="3" customFormat="1" ht="42" customHeight="1" thickBot="1" x14ac:dyDescent="0.3">
      <c r="B6" s="271" t="s">
        <v>50</v>
      </c>
      <c r="C6" s="271"/>
      <c r="D6" s="271"/>
      <c r="E6" s="271"/>
      <c r="F6" s="275" t="str">
        <f>IF('1. Kosztorys'!D7="","",'1. Kosztorys'!D7)</f>
        <v/>
      </c>
      <c r="G6" s="277"/>
      <c r="H6" s="166" t="s">
        <v>6</v>
      </c>
      <c r="I6" s="274" t="str">
        <f>IF('1. Kosztorys'!G7="","",'1. Kosztorys'!G7)</f>
        <v/>
      </c>
      <c r="J6" s="274"/>
      <c r="K6" s="274"/>
    </row>
    <row r="7" spans="2:11" s="49" customFormat="1" ht="51.75" customHeight="1" thickBot="1" x14ac:dyDescent="0.3">
      <c r="B7" s="271" t="s">
        <v>140</v>
      </c>
      <c r="C7" s="271"/>
      <c r="D7" s="271"/>
      <c r="E7" s="271"/>
      <c r="F7" s="271"/>
      <c r="G7" s="271"/>
      <c r="H7" s="271"/>
      <c r="I7" s="271"/>
      <c r="J7" s="271"/>
      <c r="K7" s="271"/>
    </row>
    <row r="8" spans="2:11" ht="21.75" customHeight="1" x14ac:dyDescent="0.25">
      <c r="B8" s="255" t="s">
        <v>46</v>
      </c>
      <c r="C8" s="257" t="s">
        <v>37</v>
      </c>
      <c r="D8" s="257" t="s">
        <v>121</v>
      </c>
      <c r="E8" s="260" t="s">
        <v>45</v>
      </c>
      <c r="F8" s="261"/>
      <c r="G8" s="262"/>
      <c r="H8" s="263" t="s">
        <v>141</v>
      </c>
      <c r="I8" s="264"/>
      <c r="J8" s="265"/>
      <c r="K8" s="266" t="s">
        <v>150</v>
      </c>
    </row>
    <row r="9" spans="2:11" ht="42" customHeight="1" x14ac:dyDescent="0.25">
      <c r="B9" s="256"/>
      <c r="C9" s="258"/>
      <c r="D9" s="258"/>
      <c r="E9" s="249" t="s">
        <v>43</v>
      </c>
      <c r="F9" s="251" t="s">
        <v>44</v>
      </c>
      <c r="G9" s="253" t="s">
        <v>39</v>
      </c>
      <c r="H9" s="249" t="s">
        <v>142</v>
      </c>
      <c r="I9" s="272" t="s">
        <v>143</v>
      </c>
      <c r="J9" s="269" t="s">
        <v>149</v>
      </c>
      <c r="K9" s="267"/>
    </row>
    <row r="10" spans="2:11" ht="32.25" customHeight="1" thickBot="1" x14ac:dyDescent="0.3">
      <c r="B10" s="250"/>
      <c r="C10" s="259"/>
      <c r="D10" s="259"/>
      <c r="E10" s="250" t="s">
        <v>5</v>
      </c>
      <c r="F10" s="252"/>
      <c r="G10" s="254"/>
      <c r="H10" s="250"/>
      <c r="I10" s="273"/>
      <c r="J10" s="270" t="s">
        <v>5</v>
      </c>
      <c r="K10" s="268"/>
    </row>
    <row r="11" spans="2:11" ht="26.25" customHeight="1" x14ac:dyDescent="0.25">
      <c r="B11" s="52">
        <v>1</v>
      </c>
      <c r="C11" s="53">
        <v>43831</v>
      </c>
      <c r="D11" s="54" t="str">
        <f>IF(K11=0,"",1)</f>
        <v/>
      </c>
      <c r="E11" s="98"/>
      <c r="F11" s="168"/>
      <c r="G11" s="171">
        <f>SUM(E11:F11)</f>
        <v>0</v>
      </c>
      <c r="H11" s="162"/>
      <c r="I11" s="162"/>
      <c r="J11" s="163">
        <f>H11*80+I11*500</f>
        <v>0</v>
      </c>
      <c r="K11" s="164">
        <f>J11+G11</f>
        <v>0</v>
      </c>
    </row>
    <row r="12" spans="2:11" ht="26.25" customHeight="1" x14ac:dyDescent="0.25">
      <c r="B12" s="55">
        <v>2</v>
      </c>
      <c r="C12" s="56">
        <v>43862</v>
      </c>
      <c r="D12" s="57" t="str">
        <f>IF(K12=0,"",IF(AND(D11&lt;&gt;"",K12&lt;&gt;0),2,1))</f>
        <v/>
      </c>
      <c r="E12" s="99"/>
      <c r="F12" s="169"/>
      <c r="G12" s="171">
        <f>SUM(E12:F12)</f>
        <v>0</v>
      </c>
      <c r="H12" s="162"/>
      <c r="I12" s="162"/>
      <c r="J12" s="163">
        <f t="shared" ref="J12:J22" si="0">H12*80+I12*500</f>
        <v>0</v>
      </c>
      <c r="K12" s="164">
        <f t="shared" ref="K12:K22" si="1">J12+G12</f>
        <v>0</v>
      </c>
    </row>
    <row r="13" spans="2:11" ht="26.25" customHeight="1" x14ac:dyDescent="0.25">
      <c r="B13" s="55">
        <v>3</v>
      </c>
      <c r="C13" s="53">
        <v>43891</v>
      </c>
      <c r="D13" s="57" t="str">
        <f>IF(K13=0,"",IF(MAX($D$11:D12)=0,1,MAX($D$11:D12)+1))</f>
        <v/>
      </c>
      <c r="E13" s="99"/>
      <c r="F13" s="169"/>
      <c r="G13" s="171">
        <f>SUM(E13:F13)</f>
        <v>0</v>
      </c>
      <c r="H13" s="162"/>
      <c r="I13" s="162"/>
      <c r="J13" s="163">
        <f t="shared" si="0"/>
        <v>0</v>
      </c>
      <c r="K13" s="164">
        <f t="shared" si="1"/>
        <v>0</v>
      </c>
    </row>
    <row r="14" spans="2:11" ht="26.25" customHeight="1" x14ac:dyDescent="0.25">
      <c r="B14" s="55">
        <v>4</v>
      </c>
      <c r="C14" s="56">
        <v>43922</v>
      </c>
      <c r="D14" s="57" t="str">
        <f>IF(K14=0,"",IF(MAX($D$11:D13)=0,1,MAX($D$11:D13)+1))</f>
        <v/>
      </c>
      <c r="E14" s="99"/>
      <c r="F14" s="169"/>
      <c r="G14" s="171">
        <f t="shared" ref="G14:G22" si="2">SUM(E14:F14)</f>
        <v>0</v>
      </c>
      <c r="H14" s="162"/>
      <c r="I14" s="162"/>
      <c r="J14" s="163">
        <f t="shared" si="0"/>
        <v>0</v>
      </c>
      <c r="K14" s="164">
        <f t="shared" si="1"/>
        <v>0</v>
      </c>
    </row>
    <row r="15" spans="2:11" ht="26.25" customHeight="1" x14ac:dyDescent="0.25">
      <c r="B15" s="55">
        <v>5</v>
      </c>
      <c r="C15" s="53">
        <v>43952</v>
      </c>
      <c r="D15" s="57" t="str">
        <f>IF(K15=0,"",IF(MAX($D$11:D14)=0,1,MAX($D$11:D14)+1))</f>
        <v/>
      </c>
      <c r="E15" s="99"/>
      <c r="F15" s="169"/>
      <c r="G15" s="171">
        <f t="shared" si="2"/>
        <v>0</v>
      </c>
      <c r="H15" s="162"/>
      <c r="I15" s="162"/>
      <c r="J15" s="163">
        <f t="shared" si="0"/>
        <v>0</v>
      </c>
      <c r="K15" s="164">
        <f t="shared" si="1"/>
        <v>0</v>
      </c>
    </row>
    <row r="16" spans="2:11" ht="26.25" customHeight="1" x14ac:dyDescent="0.25">
      <c r="B16" s="55">
        <v>6</v>
      </c>
      <c r="C16" s="56">
        <v>43983</v>
      </c>
      <c r="D16" s="57" t="str">
        <f>IF(K16=0,"",IF(MAX($D$11:D15)=0,1,MAX($D$11:D15)+1))</f>
        <v/>
      </c>
      <c r="E16" s="99"/>
      <c r="F16" s="169"/>
      <c r="G16" s="171">
        <f t="shared" si="2"/>
        <v>0</v>
      </c>
      <c r="H16" s="162"/>
      <c r="I16" s="162"/>
      <c r="J16" s="163">
        <f t="shared" si="0"/>
        <v>0</v>
      </c>
      <c r="K16" s="164">
        <f t="shared" si="1"/>
        <v>0</v>
      </c>
    </row>
    <row r="17" spans="2:14" ht="26.25" customHeight="1" x14ac:dyDescent="0.25">
      <c r="B17" s="55">
        <v>7</v>
      </c>
      <c r="C17" s="53">
        <v>44013</v>
      </c>
      <c r="D17" s="57" t="str">
        <f>IF(K17=0,"",IF(MAX($D$11:D16)=0,1,MAX($D$11:D16)+1))</f>
        <v/>
      </c>
      <c r="E17" s="99"/>
      <c r="F17" s="169"/>
      <c r="G17" s="171">
        <f t="shared" si="2"/>
        <v>0</v>
      </c>
      <c r="H17" s="162"/>
      <c r="I17" s="162"/>
      <c r="J17" s="163">
        <f t="shared" si="0"/>
        <v>0</v>
      </c>
      <c r="K17" s="164">
        <f t="shared" si="1"/>
        <v>0</v>
      </c>
    </row>
    <row r="18" spans="2:14" ht="26.25" customHeight="1" x14ac:dyDescent="0.25">
      <c r="B18" s="55">
        <v>8</v>
      </c>
      <c r="C18" s="56">
        <v>44044</v>
      </c>
      <c r="D18" s="57" t="str">
        <f>IF(K18=0,"",IF(MAX($D$11:D17)=0,1,MAX($D$11:D17)+1))</f>
        <v/>
      </c>
      <c r="E18" s="99"/>
      <c r="F18" s="169"/>
      <c r="G18" s="171">
        <f t="shared" si="2"/>
        <v>0</v>
      </c>
      <c r="H18" s="162"/>
      <c r="I18" s="162"/>
      <c r="J18" s="163">
        <f t="shared" si="0"/>
        <v>0</v>
      </c>
      <c r="K18" s="164">
        <f t="shared" si="1"/>
        <v>0</v>
      </c>
    </row>
    <row r="19" spans="2:14" ht="26.25" customHeight="1" x14ac:dyDescent="0.25">
      <c r="B19" s="55">
        <v>9</v>
      </c>
      <c r="C19" s="53">
        <v>44075</v>
      </c>
      <c r="D19" s="57" t="str">
        <f>IF(K19=0,"",IF(MAX($D$11:D18)=0,1,MAX($D$11:D18)+1))</f>
        <v/>
      </c>
      <c r="E19" s="99"/>
      <c r="F19" s="169"/>
      <c r="G19" s="171">
        <f t="shared" si="2"/>
        <v>0</v>
      </c>
      <c r="H19" s="162"/>
      <c r="I19" s="162"/>
      <c r="J19" s="163">
        <f t="shared" si="0"/>
        <v>0</v>
      </c>
      <c r="K19" s="164">
        <f t="shared" si="1"/>
        <v>0</v>
      </c>
    </row>
    <row r="20" spans="2:14" ht="26.25" customHeight="1" x14ac:dyDescent="0.25">
      <c r="B20" s="55">
        <v>10</v>
      </c>
      <c r="C20" s="56">
        <v>44105</v>
      </c>
      <c r="D20" s="57" t="str">
        <f>IF(K20=0,"",IF(MAX($D$11:D19)=0,1,MAX($D$11:D19)+1))</f>
        <v/>
      </c>
      <c r="E20" s="99"/>
      <c r="F20" s="169"/>
      <c r="G20" s="171">
        <f t="shared" si="2"/>
        <v>0</v>
      </c>
      <c r="H20" s="162"/>
      <c r="I20" s="162"/>
      <c r="J20" s="163">
        <f t="shared" si="0"/>
        <v>0</v>
      </c>
      <c r="K20" s="164">
        <f t="shared" si="1"/>
        <v>0</v>
      </c>
    </row>
    <row r="21" spans="2:14" ht="26.25" customHeight="1" x14ac:dyDescent="0.25">
      <c r="B21" s="55">
        <v>11</v>
      </c>
      <c r="C21" s="53">
        <v>44136</v>
      </c>
      <c r="D21" s="57" t="str">
        <f>IF(K21=0,"",IF(MAX($D$11:D20)=0,1,MAX($D$11:D20)+1))</f>
        <v/>
      </c>
      <c r="E21" s="99"/>
      <c r="F21" s="169"/>
      <c r="G21" s="171">
        <f t="shared" si="2"/>
        <v>0</v>
      </c>
      <c r="H21" s="162"/>
      <c r="I21" s="162"/>
      <c r="J21" s="163">
        <f t="shared" si="0"/>
        <v>0</v>
      </c>
      <c r="K21" s="164">
        <f t="shared" si="1"/>
        <v>0</v>
      </c>
    </row>
    <row r="22" spans="2:14" ht="26.25" customHeight="1" thickBot="1" x14ac:dyDescent="0.3">
      <c r="B22" s="58">
        <v>12</v>
      </c>
      <c r="C22" s="56">
        <v>44166</v>
      </c>
      <c r="D22" s="57" t="str">
        <f>IF(K22=0,"",IF(MAX($D$11:D21)=0,1,MAX($D$11:D21)+1))</f>
        <v/>
      </c>
      <c r="E22" s="59">
        <f>E23-SUM(E11:E21)</f>
        <v>0</v>
      </c>
      <c r="F22" s="170">
        <f>F23-SUM(F11:F21)</f>
        <v>0</v>
      </c>
      <c r="G22" s="172">
        <f t="shared" si="2"/>
        <v>0</v>
      </c>
      <c r="H22" s="162"/>
      <c r="I22" s="162"/>
      <c r="J22" s="163">
        <f t="shared" si="0"/>
        <v>0</v>
      </c>
      <c r="K22" s="164">
        <f t="shared" si="1"/>
        <v>0</v>
      </c>
    </row>
    <row r="23" spans="2:14" ht="30" customHeight="1" thickBot="1" x14ac:dyDescent="0.3">
      <c r="B23" s="247" t="s">
        <v>38</v>
      </c>
      <c r="C23" s="248"/>
      <c r="D23" s="60"/>
      <c r="E23" s="61">
        <f>'1. Kosztorys'!I22</f>
        <v>0</v>
      </c>
      <c r="F23" s="62">
        <f>'1. Kosztorys'!J22</f>
        <v>0</v>
      </c>
      <c r="G23" s="63">
        <f t="shared" ref="G23:K23" si="3">SUM(G11:G22)</f>
        <v>0</v>
      </c>
      <c r="H23" s="165">
        <f t="shared" si="3"/>
        <v>0</v>
      </c>
      <c r="I23" s="165">
        <f t="shared" si="3"/>
        <v>0</v>
      </c>
      <c r="J23" s="63">
        <f t="shared" si="3"/>
        <v>0</v>
      </c>
      <c r="K23" s="63">
        <f t="shared" si="3"/>
        <v>0</v>
      </c>
    </row>
    <row r="24" spans="2:14" s="50" customFormat="1" ht="35.25" customHeight="1" x14ac:dyDescent="0.25">
      <c r="B24" s="39"/>
      <c r="C24" s="96" t="s">
        <v>40</v>
      </c>
      <c r="D24" s="64"/>
      <c r="E24" s="38"/>
      <c r="F24" s="38"/>
      <c r="G24" s="39"/>
      <c r="J24" s="65"/>
      <c r="K24" s="65"/>
      <c r="L24" s="65"/>
      <c r="M24" s="65"/>
      <c r="N24" s="65"/>
    </row>
    <row r="25" spans="2:14" s="50" customFormat="1" ht="35.25" customHeight="1" x14ac:dyDescent="0.25">
      <c r="B25" s="39"/>
      <c r="C25" s="96" t="s">
        <v>41</v>
      </c>
      <c r="D25" s="64"/>
      <c r="E25" s="38"/>
      <c r="F25" s="96" t="s">
        <v>42</v>
      </c>
      <c r="G25" s="39"/>
      <c r="J25" s="65"/>
      <c r="K25" s="65"/>
      <c r="L25" s="65"/>
      <c r="M25" s="65"/>
      <c r="N25" s="65"/>
    </row>
    <row r="26" spans="2:14" s="37" customFormat="1" ht="32.25" customHeight="1" x14ac:dyDescent="0.25">
      <c r="B26" s="41"/>
    </row>
    <row r="27" spans="2:14" s="40" customFormat="1" x14ac:dyDescent="0.25">
      <c r="B27" s="97" t="s">
        <v>2</v>
      </c>
      <c r="C27" s="37"/>
      <c r="D27" s="37"/>
      <c r="E27" s="97" t="s">
        <v>11</v>
      </c>
      <c r="F27" s="37"/>
      <c r="G27" s="42"/>
    </row>
    <row r="28" spans="2:14" s="40" customFormat="1" x14ac:dyDescent="0.25">
      <c r="B28" s="43" t="s">
        <v>1</v>
      </c>
      <c r="C28" s="44"/>
      <c r="D28" s="44"/>
      <c r="E28" s="45" t="s">
        <v>0</v>
      </c>
      <c r="F28" s="46"/>
      <c r="G28" s="42"/>
    </row>
    <row r="29" spans="2:14" s="40" customFormat="1" x14ac:dyDescent="0.25">
      <c r="B29" s="47"/>
      <c r="C29" s="47"/>
      <c r="D29" s="47"/>
      <c r="E29" s="47"/>
      <c r="F29" s="47"/>
    </row>
    <row r="30" spans="2:14" s="50" customFormat="1" hidden="1" x14ac:dyDescent="0.25"/>
  </sheetData>
  <sheetProtection algorithmName="SHA-512" hashValue="s0HXF9ovYiWP1EcfZRZWMRVvsEP2i5sKLEkjQRnLY/ZCe6E9BsHRKjbFnp0EWtj4wAXFp0AhV7AZ3FvVSKEnBA==" saltValue="XHOB0xTBcr+BUy/FJdqVWQ==" spinCount="100000" sheet="1" objects="1" scenarios="1"/>
  <mergeCells count="24">
    <mergeCell ref="B7:K7"/>
    <mergeCell ref="I9:I10"/>
    <mergeCell ref="G5:K5"/>
    <mergeCell ref="I6:K6"/>
    <mergeCell ref="G4:K4"/>
    <mergeCell ref="B5:F5"/>
    <mergeCell ref="F6:G6"/>
    <mergeCell ref="B6:E6"/>
    <mergeCell ref="B3:F3"/>
    <mergeCell ref="B4:F4"/>
    <mergeCell ref="B2:K2"/>
    <mergeCell ref="G3:K3"/>
    <mergeCell ref="B23:C23"/>
    <mergeCell ref="E9:E10"/>
    <mergeCell ref="F9:F10"/>
    <mergeCell ref="G9:G10"/>
    <mergeCell ref="B8:B10"/>
    <mergeCell ref="C8:C10"/>
    <mergeCell ref="E8:G8"/>
    <mergeCell ref="D8:D10"/>
    <mergeCell ref="H8:J8"/>
    <mergeCell ref="K8:K10"/>
    <mergeCell ref="H9:H10"/>
    <mergeCell ref="J9:J10"/>
  </mergeCells>
  <conditionalFormatting sqref="G3 G5">
    <cfRule type="cellIs" dxfId="60" priority="31" operator="equal">
      <formula>0</formula>
    </cfRule>
  </conditionalFormatting>
  <conditionalFormatting sqref="E22:F22">
    <cfRule type="cellIs" dxfId="59" priority="24" operator="equal">
      <formula>0</formula>
    </cfRule>
  </conditionalFormatting>
  <conditionalFormatting sqref="G4">
    <cfRule type="cellIs" dxfId="58" priority="18" operator="equal">
      <formula>0</formula>
    </cfRule>
  </conditionalFormatting>
  <conditionalFormatting sqref="E11:F21">
    <cfRule type="expression" dxfId="57" priority="15">
      <formula>IF(E11&lt;&gt;TRUNC(E11,2),1)</formula>
    </cfRule>
  </conditionalFormatting>
  <conditionalFormatting sqref="H11:I22">
    <cfRule type="cellIs" dxfId="56" priority="13" operator="equal">
      <formula>0</formula>
    </cfRule>
  </conditionalFormatting>
  <dataValidations xWindow="778" yWindow="672" count="1">
    <dataValidation type="custom" allowBlank="1" showInputMessage="1" showErrorMessage="1" promptTitle="planowana liczba miejsc" prompt="podaje się liczbę miejsc w liczbach całkowitych" sqref="H11:I21">
      <formula1>IF(H11=TRUNC(H11,0),1)</formula1>
    </dataValidation>
  </dataValidations>
  <printOptions horizontalCentered="1"/>
  <pageMargins left="0.25" right="0.25" top="0.75" bottom="0.75" header="0.3" footer="0.3"/>
  <pageSetup paperSize="9" scale="89" orientation="portrait" r:id="rId1"/>
  <headerFooter differentFirst="1">
    <firstHeader>&amp;R&amp;"Times New Roman,Pogrubiona"&amp;13Zał. nr 2 do umowy
&amp;"Times New Roman,Normalny"(moduł 3)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9A98FE8-E29C-47F8-A92D-873ABDA029CF}">
            <xm:f>IF(SUM($H11:$I11)&gt;'1. Kosztorys'!$D$6,1)</xm:f>
            <x14:dxf>
              <fill>
                <patternFill>
                  <bgColor rgb="FFFF0000"/>
                </patternFill>
              </fill>
            </x14:dxf>
          </x14:cfRule>
          <xm:sqref>H11:I22</xm:sqref>
        </x14:conditionalFormatting>
        <x14:conditionalFormatting xmlns:xm="http://schemas.microsoft.com/office/excel/2006/main">
          <x14:cfRule type="cellIs" priority="7" operator="notEqual" id="{BB44E33E-E9EE-44CE-AA56-A3212BE51C4E}">
            <xm:f>'1. Kosztorys'!$F$29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" id="{FCC1A0CF-5F2F-4C52-9934-810C1E86C80E}">
            <xm:f>IF(COUNTA($H$11:$H$22)&gt;'1. Kosztorys'!$E$27,1)</xm:f>
            <x14:dxf>
              <fill>
                <patternFill>
                  <bgColor rgb="FFFF0000"/>
                </patternFill>
              </fill>
            </x14:dxf>
          </x14:cfRule>
          <x14:cfRule type="cellIs" priority="5" operator="greaterThan" id="{D7D50641-F955-4FC2-BCBD-D22822DE609B}">
            <xm:f>'1. Kosztorys'!$D$27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expression" priority="1" id="{C2EF65F9-D084-4077-BB29-27BE29D0843D}">
            <xm:f>IF(COUNTA($I$11:$I$22)&gt;'1. Kosztorys'!$E$28,1)</xm:f>
            <x14:dxf>
              <fill>
                <patternFill>
                  <bgColor rgb="FFFF0000"/>
                </patternFill>
              </fill>
            </x14:dxf>
          </x14:cfRule>
          <x14:cfRule type="cellIs" priority="4" operator="greaterThan" id="{2B5739DC-99CB-43DD-B142-169FA4C5B34F}">
            <xm:f>'1. Kosztorys'!$D$28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I11:I22</xm:sqref>
        </x14:conditionalFormatting>
        <x14:conditionalFormatting xmlns:xm="http://schemas.microsoft.com/office/excel/2006/main">
          <x14:cfRule type="expression" priority="79" id="{B69FF0D7-0F08-4C06-ABE1-AB162BEC2850}">
            <xm:f>IF(SUM($H11:$I11)&gt;'1. Kosztorys'!$D$6:$J$6,1)</xm:f>
            <x14:dxf>
              <fill>
                <patternFill>
                  <bgColor rgb="FFFF0000"/>
                </patternFill>
              </fill>
            </x14:dxf>
          </x14:cfRule>
          <xm:sqref>H11:I22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C6" sqref="C6"/>
    </sheetView>
  </sheetViews>
  <sheetFormatPr defaultColWidth="0" defaultRowHeight="15" zeroHeight="1" x14ac:dyDescent="0.25"/>
  <cols>
    <col min="1" max="1" width="9.140625" style="66" customWidth="1"/>
    <col min="2" max="2" width="21.140625" style="66" customWidth="1"/>
    <col min="3" max="3" width="25" style="66" customWidth="1"/>
    <col min="4" max="4" width="19.140625" style="66" customWidth="1"/>
    <col min="5" max="5" width="10.42578125" style="66" customWidth="1"/>
    <col min="6" max="6" width="21.140625" style="66" customWidth="1"/>
    <col min="7" max="7" width="11.5703125" style="66" customWidth="1"/>
    <col min="8" max="8" width="10.42578125" style="66" customWidth="1"/>
    <col min="9" max="15" width="10.42578125" style="66" hidden="1"/>
    <col min="16" max="21" width="12.42578125" style="66" hidden="1"/>
    <col min="22" max="22" width="9" style="66" hidden="1"/>
    <col min="23" max="23" width="7.42578125" style="66" hidden="1"/>
    <col min="24" max="262" width="9.140625" style="66" hidden="1"/>
    <col min="263" max="263" width="3.42578125" style="66" hidden="1"/>
    <col min="264" max="264" width="6" style="66" hidden="1"/>
    <col min="265" max="265" width="30.7109375" style="66" hidden="1"/>
    <col min="266" max="268" width="18.140625" style="66" hidden="1"/>
    <col min="269" max="518" width="9.140625" style="66" hidden="1"/>
    <col min="519" max="519" width="3.42578125" style="66" hidden="1"/>
    <col min="520" max="520" width="6" style="66" hidden="1"/>
    <col min="521" max="521" width="30.7109375" style="66" hidden="1"/>
    <col min="522" max="524" width="18.140625" style="66" hidden="1"/>
    <col min="525" max="774" width="9.140625" style="66" hidden="1"/>
    <col min="775" max="775" width="3.42578125" style="66" hidden="1"/>
    <col min="776" max="776" width="6" style="66" hidden="1"/>
    <col min="777" max="777" width="30.7109375" style="66" hidden="1"/>
    <col min="778" max="780" width="18.140625" style="66" hidden="1"/>
    <col min="781" max="1030" width="9.140625" style="66" hidden="1"/>
    <col min="1031" max="1031" width="3.42578125" style="66" hidden="1"/>
    <col min="1032" max="1032" width="6" style="66" hidden="1"/>
    <col min="1033" max="1033" width="30.7109375" style="66" hidden="1"/>
    <col min="1034" max="1036" width="18.140625" style="66" hidden="1"/>
    <col min="1037" max="1286" width="9.140625" style="66" hidden="1"/>
    <col min="1287" max="1287" width="3.42578125" style="66" hidden="1"/>
    <col min="1288" max="1288" width="6" style="66" hidden="1"/>
    <col min="1289" max="1289" width="30.7109375" style="66" hidden="1"/>
    <col min="1290" max="1292" width="18.140625" style="66" hidden="1"/>
    <col min="1293" max="1542" width="9.140625" style="66" hidden="1"/>
    <col min="1543" max="1543" width="3.42578125" style="66" hidden="1"/>
    <col min="1544" max="1544" width="6" style="66" hidden="1"/>
    <col min="1545" max="1545" width="30.7109375" style="66" hidden="1"/>
    <col min="1546" max="1548" width="18.140625" style="66" hidden="1"/>
    <col min="1549" max="1798" width="9.140625" style="66" hidden="1"/>
    <col min="1799" max="1799" width="3.42578125" style="66" hidden="1"/>
    <col min="1800" max="1800" width="6" style="66" hidden="1"/>
    <col min="1801" max="1801" width="30.7109375" style="66" hidden="1"/>
    <col min="1802" max="1804" width="18.140625" style="66" hidden="1"/>
    <col min="1805" max="2054" width="9.140625" style="66" hidden="1"/>
    <col min="2055" max="2055" width="3.42578125" style="66" hidden="1"/>
    <col min="2056" max="2056" width="6" style="66" hidden="1"/>
    <col min="2057" max="2057" width="30.7109375" style="66" hidden="1"/>
    <col min="2058" max="2060" width="18.140625" style="66" hidden="1"/>
    <col min="2061" max="2310" width="9.140625" style="66" hidden="1"/>
    <col min="2311" max="2311" width="3.42578125" style="66" hidden="1"/>
    <col min="2312" max="2312" width="6" style="66" hidden="1"/>
    <col min="2313" max="2313" width="30.7109375" style="66" hidden="1"/>
    <col min="2314" max="2316" width="18.140625" style="66" hidden="1"/>
    <col min="2317" max="2566" width="9.140625" style="66" hidden="1"/>
    <col min="2567" max="2567" width="3.42578125" style="66" hidden="1"/>
    <col min="2568" max="2568" width="6" style="66" hidden="1"/>
    <col min="2569" max="2569" width="30.7109375" style="66" hidden="1"/>
    <col min="2570" max="2572" width="18.140625" style="66" hidden="1"/>
    <col min="2573" max="2822" width="9.140625" style="66" hidden="1"/>
    <col min="2823" max="2823" width="3.42578125" style="66" hidden="1"/>
    <col min="2824" max="2824" width="6" style="66" hidden="1"/>
    <col min="2825" max="2825" width="30.7109375" style="66" hidden="1"/>
    <col min="2826" max="2828" width="18.140625" style="66" hidden="1"/>
    <col min="2829" max="3078" width="9.140625" style="66" hidden="1"/>
    <col min="3079" max="3079" width="3.42578125" style="66" hidden="1"/>
    <col min="3080" max="3080" width="6" style="66" hidden="1"/>
    <col min="3081" max="3081" width="30.7109375" style="66" hidden="1"/>
    <col min="3082" max="3084" width="18.140625" style="66" hidden="1"/>
    <col min="3085" max="3334" width="9.140625" style="66" hidden="1"/>
    <col min="3335" max="3335" width="3.42578125" style="66" hidden="1"/>
    <col min="3336" max="3336" width="6" style="66" hidden="1"/>
    <col min="3337" max="3337" width="30.7109375" style="66" hidden="1"/>
    <col min="3338" max="3340" width="18.140625" style="66" hidden="1"/>
    <col min="3341" max="3590" width="9.140625" style="66" hidden="1"/>
    <col min="3591" max="3591" width="3.42578125" style="66" hidden="1"/>
    <col min="3592" max="3592" width="6" style="66" hidden="1"/>
    <col min="3593" max="3593" width="30.7109375" style="66" hidden="1"/>
    <col min="3594" max="3596" width="18.140625" style="66" hidden="1"/>
    <col min="3597" max="3846" width="9.140625" style="66" hidden="1"/>
    <col min="3847" max="3847" width="3.42578125" style="66" hidden="1"/>
    <col min="3848" max="3848" width="6" style="66" hidden="1"/>
    <col min="3849" max="3849" width="30.7109375" style="66" hidden="1"/>
    <col min="3850" max="3852" width="18.140625" style="66" hidden="1"/>
    <col min="3853" max="4102" width="9.140625" style="66" hidden="1"/>
    <col min="4103" max="4103" width="3.42578125" style="66" hidden="1"/>
    <col min="4104" max="4104" width="6" style="66" hidden="1"/>
    <col min="4105" max="4105" width="30.7109375" style="66" hidden="1"/>
    <col min="4106" max="4108" width="18.140625" style="66" hidden="1"/>
    <col min="4109" max="4358" width="9.140625" style="66" hidden="1"/>
    <col min="4359" max="4359" width="3.42578125" style="66" hidden="1"/>
    <col min="4360" max="4360" width="6" style="66" hidden="1"/>
    <col min="4361" max="4361" width="30.7109375" style="66" hidden="1"/>
    <col min="4362" max="4364" width="18.140625" style="66" hidden="1"/>
    <col min="4365" max="4614" width="9.140625" style="66" hidden="1"/>
    <col min="4615" max="4615" width="3.42578125" style="66" hidden="1"/>
    <col min="4616" max="4616" width="6" style="66" hidden="1"/>
    <col min="4617" max="4617" width="30.7109375" style="66" hidden="1"/>
    <col min="4618" max="4620" width="18.140625" style="66" hidden="1"/>
    <col min="4621" max="4870" width="9.140625" style="66" hidden="1"/>
    <col min="4871" max="4871" width="3.42578125" style="66" hidden="1"/>
    <col min="4872" max="4872" width="6" style="66" hidden="1"/>
    <col min="4873" max="4873" width="30.7109375" style="66" hidden="1"/>
    <col min="4874" max="4876" width="18.140625" style="66" hidden="1"/>
    <col min="4877" max="5126" width="9.140625" style="66" hidden="1"/>
    <col min="5127" max="5127" width="3.42578125" style="66" hidden="1"/>
    <col min="5128" max="5128" width="6" style="66" hidden="1"/>
    <col min="5129" max="5129" width="30.7109375" style="66" hidden="1"/>
    <col min="5130" max="5132" width="18.140625" style="66" hidden="1"/>
    <col min="5133" max="5382" width="9.140625" style="66" hidden="1"/>
    <col min="5383" max="5383" width="3.42578125" style="66" hidden="1"/>
    <col min="5384" max="5384" width="6" style="66" hidden="1"/>
    <col min="5385" max="5385" width="30.7109375" style="66" hidden="1"/>
    <col min="5386" max="5388" width="18.140625" style="66" hidden="1"/>
    <col min="5389" max="5638" width="9.140625" style="66" hidden="1"/>
    <col min="5639" max="5639" width="3.42578125" style="66" hidden="1"/>
    <col min="5640" max="5640" width="6" style="66" hidden="1"/>
    <col min="5641" max="5641" width="30.7109375" style="66" hidden="1"/>
    <col min="5642" max="5644" width="18.140625" style="66" hidden="1"/>
    <col min="5645" max="5894" width="9.140625" style="66" hidden="1"/>
    <col min="5895" max="5895" width="3.42578125" style="66" hidden="1"/>
    <col min="5896" max="5896" width="6" style="66" hidden="1"/>
    <col min="5897" max="5897" width="30.7109375" style="66" hidden="1"/>
    <col min="5898" max="5900" width="18.140625" style="66" hidden="1"/>
    <col min="5901" max="6150" width="9.140625" style="66" hidden="1"/>
    <col min="6151" max="6151" width="3.42578125" style="66" hidden="1"/>
    <col min="6152" max="6152" width="6" style="66" hidden="1"/>
    <col min="6153" max="6153" width="30.7109375" style="66" hidden="1"/>
    <col min="6154" max="6156" width="18.140625" style="66" hidden="1"/>
    <col min="6157" max="6406" width="9.140625" style="66" hidden="1"/>
    <col min="6407" max="6407" width="3.42578125" style="66" hidden="1"/>
    <col min="6408" max="6408" width="6" style="66" hidden="1"/>
    <col min="6409" max="6409" width="30.7109375" style="66" hidden="1"/>
    <col min="6410" max="6412" width="18.140625" style="66" hidden="1"/>
    <col min="6413" max="6662" width="9.140625" style="66" hidden="1"/>
    <col min="6663" max="6663" width="3.42578125" style="66" hidden="1"/>
    <col min="6664" max="6664" width="6" style="66" hidden="1"/>
    <col min="6665" max="6665" width="30.7109375" style="66" hidden="1"/>
    <col min="6666" max="6668" width="18.140625" style="66" hidden="1"/>
    <col min="6669" max="6918" width="9.140625" style="66" hidden="1"/>
    <col min="6919" max="6919" width="3.42578125" style="66" hidden="1"/>
    <col min="6920" max="6920" width="6" style="66" hidden="1"/>
    <col min="6921" max="6921" width="30.7109375" style="66" hidden="1"/>
    <col min="6922" max="6924" width="18.140625" style="66" hidden="1"/>
    <col min="6925" max="7174" width="9.140625" style="66" hidden="1"/>
    <col min="7175" max="7175" width="3.42578125" style="66" hidden="1"/>
    <col min="7176" max="7176" width="6" style="66" hidden="1"/>
    <col min="7177" max="7177" width="30.7109375" style="66" hidden="1"/>
    <col min="7178" max="7180" width="18.140625" style="66" hidden="1"/>
    <col min="7181" max="7430" width="9.140625" style="66" hidden="1"/>
    <col min="7431" max="7431" width="3.42578125" style="66" hidden="1"/>
    <col min="7432" max="7432" width="6" style="66" hidden="1"/>
    <col min="7433" max="7433" width="30.7109375" style="66" hidden="1"/>
    <col min="7434" max="7436" width="18.140625" style="66" hidden="1"/>
    <col min="7437" max="7686" width="9.140625" style="66" hidden="1"/>
    <col min="7687" max="7687" width="3.42578125" style="66" hidden="1"/>
    <col min="7688" max="7688" width="6" style="66" hidden="1"/>
    <col min="7689" max="7689" width="30.7109375" style="66" hidden="1"/>
    <col min="7690" max="7692" width="18.140625" style="66" hidden="1"/>
    <col min="7693" max="7942" width="9.140625" style="66" hidden="1"/>
    <col min="7943" max="7943" width="3.42578125" style="66" hidden="1"/>
    <col min="7944" max="7944" width="6" style="66" hidden="1"/>
    <col min="7945" max="7945" width="30.7109375" style="66" hidden="1"/>
    <col min="7946" max="7948" width="18.140625" style="66" hidden="1"/>
    <col min="7949" max="8198" width="9.140625" style="66" hidden="1"/>
    <col min="8199" max="8199" width="3.42578125" style="66" hidden="1"/>
    <col min="8200" max="8200" width="6" style="66" hidden="1"/>
    <col min="8201" max="8201" width="30.7109375" style="66" hidden="1"/>
    <col min="8202" max="8204" width="18.140625" style="66" hidden="1"/>
    <col min="8205" max="8454" width="9.140625" style="66" hidden="1"/>
    <col min="8455" max="8455" width="3.42578125" style="66" hidden="1"/>
    <col min="8456" max="8456" width="6" style="66" hidden="1"/>
    <col min="8457" max="8457" width="30.7109375" style="66" hidden="1"/>
    <col min="8458" max="8460" width="18.140625" style="66" hidden="1"/>
    <col min="8461" max="8710" width="9.140625" style="66" hidden="1"/>
    <col min="8711" max="8711" width="3.42578125" style="66" hidden="1"/>
    <col min="8712" max="8712" width="6" style="66" hidden="1"/>
    <col min="8713" max="8713" width="30.7109375" style="66" hidden="1"/>
    <col min="8714" max="8716" width="18.140625" style="66" hidden="1"/>
    <col min="8717" max="8966" width="9.140625" style="66" hidden="1"/>
    <col min="8967" max="8967" width="3.42578125" style="66" hidden="1"/>
    <col min="8968" max="8968" width="6" style="66" hidden="1"/>
    <col min="8969" max="8969" width="30.7109375" style="66" hidden="1"/>
    <col min="8970" max="8972" width="18.140625" style="66" hidden="1"/>
    <col min="8973" max="9222" width="9.140625" style="66" hidden="1"/>
    <col min="9223" max="9223" width="3.42578125" style="66" hidden="1"/>
    <col min="9224" max="9224" width="6" style="66" hidden="1"/>
    <col min="9225" max="9225" width="30.7109375" style="66" hidden="1"/>
    <col min="9226" max="9228" width="18.140625" style="66" hidden="1"/>
    <col min="9229" max="9478" width="9.140625" style="66" hidden="1"/>
    <col min="9479" max="9479" width="3.42578125" style="66" hidden="1"/>
    <col min="9480" max="9480" width="6" style="66" hidden="1"/>
    <col min="9481" max="9481" width="30.7109375" style="66" hidden="1"/>
    <col min="9482" max="9484" width="18.140625" style="66" hidden="1"/>
    <col min="9485" max="9734" width="9.140625" style="66" hidden="1"/>
    <col min="9735" max="9735" width="3.42578125" style="66" hidden="1"/>
    <col min="9736" max="9736" width="6" style="66" hidden="1"/>
    <col min="9737" max="9737" width="30.7109375" style="66" hidden="1"/>
    <col min="9738" max="9740" width="18.140625" style="66" hidden="1"/>
    <col min="9741" max="9990" width="9.140625" style="66" hidden="1"/>
    <col min="9991" max="9991" width="3.42578125" style="66" hidden="1"/>
    <col min="9992" max="9992" width="6" style="66" hidden="1"/>
    <col min="9993" max="9993" width="30.7109375" style="66" hidden="1"/>
    <col min="9994" max="9996" width="18.140625" style="66" hidden="1"/>
    <col min="9997" max="10246" width="9.140625" style="66" hidden="1"/>
    <col min="10247" max="10247" width="3.42578125" style="66" hidden="1"/>
    <col min="10248" max="10248" width="6" style="66" hidden="1"/>
    <col min="10249" max="10249" width="30.7109375" style="66" hidden="1"/>
    <col min="10250" max="10252" width="18.140625" style="66" hidden="1"/>
    <col min="10253" max="10502" width="9.140625" style="66" hidden="1"/>
    <col min="10503" max="10503" width="3.42578125" style="66" hidden="1"/>
    <col min="10504" max="10504" width="6" style="66" hidden="1"/>
    <col min="10505" max="10505" width="30.7109375" style="66" hidden="1"/>
    <col min="10506" max="10508" width="18.140625" style="66" hidden="1"/>
    <col min="10509" max="10758" width="9.140625" style="66" hidden="1"/>
    <col min="10759" max="10759" width="3.42578125" style="66" hidden="1"/>
    <col min="10760" max="10760" width="6" style="66" hidden="1"/>
    <col min="10761" max="10761" width="30.7109375" style="66" hidden="1"/>
    <col min="10762" max="10764" width="18.140625" style="66" hidden="1"/>
    <col min="10765" max="11014" width="9.140625" style="66" hidden="1"/>
    <col min="11015" max="11015" width="3.42578125" style="66" hidden="1"/>
    <col min="11016" max="11016" width="6" style="66" hidden="1"/>
    <col min="11017" max="11017" width="30.7109375" style="66" hidden="1"/>
    <col min="11018" max="11020" width="18.140625" style="66" hidden="1"/>
    <col min="11021" max="11270" width="9.140625" style="66" hidden="1"/>
    <col min="11271" max="11271" width="3.42578125" style="66" hidden="1"/>
    <col min="11272" max="11272" width="6" style="66" hidden="1"/>
    <col min="11273" max="11273" width="30.7109375" style="66" hidden="1"/>
    <col min="11274" max="11276" width="18.140625" style="66" hidden="1"/>
    <col min="11277" max="11526" width="9.140625" style="66" hidden="1"/>
    <col min="11527" max="11527" width="3.42578125" style="66" hidden="1"/>
    <col min="11528" max="11528" width="6" style="66" hidden="1"/>
    <col min="11529" max="11529" width="30.7109375" style="66" hidden="1"/>
    <col min="11530" max="11532" width="18.140625" style="66" hidden="1"/>
    <col min="11533" max="11782" width="9.140625" style="66" hidden="1"/>
    <col min="11783" max="11783" width="3.42578125" style="66" hidden="1"/>
    <col min="11784" max="11784" width="6" style="66" hidden="1"/>
    <col min="11785" max="11785" width="30.7109375" style="66" hidden="1"/>
    <col min="11786" max="11788" width="18.140625" style="66" hidden="1"/>
    <col min="11789" max="12038" width="9.140625" style="66" hidden="1"/>
    <col min="12039" max="12039" width="3.42578125" style="66" hidden="1"/>
    <col min="12040" max="12040" width="6" style="66" hidden="1"/>
    <col min="12041" max="12041" width="30.7109375" style="66" hidden="1"/>
    <col min="12042" max="12044" width="18.140625" style="66" hidden="1"/>
    <col min="12045" max="12294" width="9.140625" style="66" hidden="1"/>
    <col min="12295" max="12295" width="3.42578125" style="66" hidden="1"/>
    <col min="12296" max="12296" width="6" style="66" hidden="1"/>
    <col min="12297" max="12297" width="30.7109375" style="66" hidden="1"/>
    <col min="12298" max="12300" width="18.140625" style="66" hidden="1"/>
    <col min="12301" max="12550" width="9.140625" style="66" hidden="1"/>
    <col min="12551" max="12551" width="3.42578125" style="66" hidden="1"/>
    <col min="12552" max="12552" width="6" style="66" hidden="1"/>
    <col min="12553" max="12553" width="30.7109375" style="66" hidden="1"/>
    <col min="12554" max="12556" width="18.140625" style="66" hidden="1"/>
    <col min="12557" max="12806" width="9.140625" style="66" hidden="1"/>
    <col min="12807" max="12807" width="3.42578125" style="66" hidden="1"/>
    <col min="12808" max="12808" width="6" style="66" hidden="1"/>
    <col min="12809" max="12809" width="30.7109375" style="66" hidden="1"/>
    <col min="12810" max="12812" width="18.140625" style="66" hidden="1"/>
    <col min="12813" max="13062" width="9.140625" style="66" hidden="1"/>
    <col min="13063" max="13063" width="3.42578125" style="66" hidden="1"/>
    <col min="13064" max="13064" width="6" style="66" hidden="1"/>
    <col min="13065" max="13065" width="30.7109375" style="66" hidden="1"/>
    <col min="13066" max="13068" width="18.140625" style="66" hidden="1"/>
    <col min="13069" max="13318" width="9.140625" style="66" hidden="1"/>
    <col min="13319" max="13319" width="3.42578125" style="66" hidden="1"/>
    <col min="13320" max="13320" width="6" style="66" hidden="1"/>
    <col min="13321" max="13321" width="30.7109375" style="66" hidden="1"/>
    <col min="13322" max="13324" width="18.140625" style="66" hidden="1"/>
    <col min="13325" max="13574" width="9.140625" style="66" hidden="1"/>
    <col min="13575" max="13575" width="3.42578125" style="66" hidden="1"/>
    <col min="13576" max="13576" width="6" style="66" hidden="1"/>
    <col min="13577" max="13577" width="30.7109375" style="66" hidden="1"/>
    <col min="13578" max="13580" width="18.140625" style="66" hidden="1"/>
    <col min="13581" max="13830" width="9.140625" style="66" hidden="1"/>
    <col min="13831" max="13831" width="3.42578125" style="66" hidden="1"/>
    <col min="13832" max="13832" width="6" style="66" hidden="1"/>
    <col min="13833" max="13833" width="30.7109375" style="66" hidden="1"/>
    <col min="13834" max="13836" width="18.140625" style="66" hidden="1"/>
    <col min="13837" max="14086" width="9.140625" style="66" hidden="1"/>
    <col min="14087" max="14087" width="3.42578125" style="66" hidden="1"/>
    <col min="14088" max="14088" width="6" style="66" hidden="1"/>
    <col min="14089" max="14089" width="30.7109375" style="66" hidden="1"/>
    <col min="14090" max="14092" width="18.140625" style="66" hidden="1"/>
    <col min="14093" max="14342" width="9.140625" style="66" hidden="1"/>
    <col min="14343" max="14343" width="3.42578125" style="66" hidden="1"/>
    <col min="14344" max="14344" width="6" style="66" hidden="1"/>
    <col min="14345" max="14345" width="30.7109375" style="66" hidden="1"/>
    <col min="14346" max="14348" width="18.140625" style="66" hidden="1"/>
    <col min="14349" max="14598" width="9.140625" style="66" hidden="1"/>
    <col min="14599" max="14599" width="3.42578125" style="66" hidden="1"/>
    <col min="14600" max="14600" width="6" style="66" hidden="1"/>
    <col min="14601" max="14601" width="30.7109375" style="66" hidden="1"/>
    <col min="14602" max="14604" width="18.140625" style="66" hidden="1"/>
    <col min="14605" max="14854" width="9.140625" style="66" hidden="1"/>
    <col min="14855" max="14855" width="3.42578125" style="66" hidden="1"/>
    <col min="14856" max="14856" width="6" style="66" hidden="1"/>
    <col min="14857" max="14857" width="30.7109375" style="66" hidden="1"/>
    <col min="14858" max="14860" width="18.140625" style="66" hidden="1"/>
    <col min="14861" max="15110" width="9.140625" style="66" hidden="1"/>
    <col min="15111" max="15111" width="3.42578125" style="66" hidden="1"/>
    <col min="15112" max="15112" width="6" style="66" hidden="1"/>
    <col min="15113" max="15113" width="30.7109375" style="66" hidden="1"/>
    <col min="15114" max="15116" width="18.140625" style="66" hidden="1"/>
    <col min="15117" max="15366" width="9.140625" style="66" hidden="1"/>
    <col min="15367" max="15367" width="3.42578125" style="66" hidden="1"/>
    <col min="15368" max="15368" width="6" style="66" hidden="1"/>
    <col min="15369" max="15369" width="30.7109375" style="66" hidden="1"/>
    <col min="15370" max="15372" width="18.140625" style="66" hidden="1"/>
    <col min="15373" max="15622" width="9.140625" style="66" hidden="1"/>
    <col min="15623" max="15623" width="3.42578125" style="66" hidden="1"/>
    <col min="15624" max="15624" width="6" style="66" hidden="1"/>
    <col min="15625" max="15625" width="30.7109375" style="66" hidden="1"/>
    <col min="15626" max="15628" width="18.140625" style="66" hidden="1"/>
    <col min="15629" max="15878" width="9.140625" style="66" hidden="1"/>
    <col min="15879" max="15879" width="3.42578125" style="66" hidden="1"/>
    <col min="15880" max="15880" width="6" style="66" hidden="1"/>
    <col min="15881" max="15881" width="30.7109375" style="66" hidden="1"/>
    <col min="15882" max="15884" width="18.140625" style="66" hidden="1"/>
    <col min="15885" max="16134" width="9.140625" style="66" hidden="1"/>
    <col min="16135" max="16135" width="3.42578125" style="66" hidden="1"/>
    <col min="16136" max="16136" width="6" style="66" hidden="1"/>
    <col min="16137" max="16137" width="30.7109375" style="66" hidden="1"/>
    <col min="16138" max="16141" width="18.140625" style="66" hidden="1"/>
    <col min="16142" max="16384" width="9.140625" style="66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213" t="s">
        <v>144</v>
      </c>
      <c r="C2" s="214"/>
      <c r="D2" s="214"/>
      <c r="E2" s="214"/>
      <c r="F2" s="214"/>
      <c r="G2" s="215"/>
    </row>
    <row r="3" spans="2:15" s="3" customFormat="1" ht="39.75" customHeight="1" thickBot="1" x14ac:dyDescent="0.3">
      <c r="B3" s="240" t="s">
        <v>13</v>
      </c>
      <c r="C3" s="241"/>
      <c r="D3" s="276">
        <f>'1. Kosztorys'!D3</f>
        <v>0</v>
      </c>
      <c r="E3" s="276"/>
      <c r="F3" s="276"/>
      <c r="G3" s="277"/>
    </row>
    <row r="4" spans="2:15" s="3" customFormat="1" ht="42" customHeight="1" thickBot="1" x14ac:dyDescent="0.3">
      <c r="B4" s="240" t="s">
        <v>36</v>
      </c>
      <c r="C4" s="241"/>
      <c r="D4" s="276">
        <f>'1. Kosztorys'!D5</f>
        <v>0</v>
      </c>
      <c r="E4" s="276"/>
      <c r="F4" s="276"/>
      <c r="G4" s="277"/>
    </row>
    <row r="5" spans="2:15" s="7" customFormat="1" ht="33" customHeight="1" thickBot="1" x14ac:dyDescent="0.3">
      <c r="B5" s="287" t="s">
        <v>50</v>
      </c>
      <c r="C5" s="288"/>
      <c r="D5" s="94">
        <f>numer_umowy</f>
        <v>0</v>
      </c>
      <c r="E5" s="8" t="s">
        <v>6</v>
      </c>
      <c r="F5" s="92">
        <f>'1. Kosztorys'!G7</f>
        <v>0</v>
      </c>
      <c r="G5" s="9"/>
    </row>
    <row r="6" spans="2:15" ht="27" customHeight="1" thickBot="1" x14ac:dyDescent="0.3"/>
    <row r="7" spans="2:15" ht="27" customHeight="1" thickBot="1" x14ac:dyDescent="0.3">
      <c r="B7" s="289" t="s">
        <v>47</v>
      </c>
      <c r="C7" s="280" t="s">
        <v>48</v>
      </c>
      <c r="D7" s="281"/>
      <c r="E7" s="281"/>
      <c r="F7" s="281"/>
      <c r="G7" s="282"/>
      <c r="H7" s="67"/>
      <c r="I7" s="67"/>
      <c r="J7" s="67"/>
      <c r="K7" s="67"/>
      <c r="L7" s="67"/>
      <c r="M7" s="67"/>
      <c r="N7" s="67"/>
      <c r="O7" s="67"/>
    </row>
    <row r="8" spans="2:15" ht="25.5" customHeight="1" thickBot="1" x14ac:dyDescent="0.3">
      <c r="B8" s="290"/>
      <c r="C8" s="283" t="s">
        <v>49</v>
      </c>
      <c r="D8" s="283"/>
      <c r="E8" s="283"/>
      <c r="F8" s="291" t="s">
        <v>124</v>
      </c>
      <c r="G8" s="291"/>
      <c r="H8" s="67"/>
      <c r="I8" s="67"/>
      <c r="J8" s="67"/>
      <c r="K8" s="67"/>
      <c r="L8" s="67"/>
      <c r="M8" s="67"/>
      <c r="N8" s="67"/>
    </row>
    <row r="9" spans="2:15" ht="39" customHeight="1" thickBot="1" x14ac:dyDescent="0.3">
      <c r="B9" s="290"/>
      <c r="C9" s="93" t="s">
        <v>43</v>
      </c>
      <c r="D9" s="284" t="s">
        <v>44</v>
      </c>
      <c r="E9" s="284"/>
      <c r="F9" s="291"/>
      <c r="G9" s="291"/>
      <c r="H9" s="67"/>
      <c r="I9" s="67"/>
      <c r="J9" s="67"/>
      <c r="K9" s="67"/>
      <c r="L9" s="67"/>
      <c r="M9" s="67"/>
      <c r="N9" s="67"/>
    </row>
    <row r="10" spans="2:15" ht="27" customHeight="1" thickBot="1" x14ac:dyDescent="0.3">
      <c r="B10" s="100"/>
      <c r="C10" s="173" t="e">
        <f>VLOOKUP($B$10,harmonogram,2,FALSE)</f>
        <v>#N/A</v>
      </c>
      <c r="D10" s="285" t="e">
        <f>VLOOKUP($B$10,harmonogram,3,FALSE)</f>
        <v>#N/A</v>
      </c>
      <c r="E10" s="286"/>
      <c r="F10" s="278" t="e">
        <f>SUM(C10:D10)</f>
        <v>#N/A</v>
      </c>
      <c r="G10" s="279"/>
      <c r="H10" s="67"/>
      <c r="I10" s="67"/>
      <c r="J10" s="67"/>
      <c r="K10" s="67"/>
      <c r="L10" s="67"/>
      <c r="M10" s="67"/>
      <c r="N10" s="67"/>
    </row>
    <row r="11" spans="2:15" s="50" customFormat="1" ht="35.25" customHeight="1" x14ac:dyDescent="0.25">
      <c r="B11" s="39"/>
      <c r="C11" s="96" t="s">
        <v>40</v>
      </c>
      <c r="D11" s="38"/>
      <c r="E11" s="38"/>
      <c r="F11" s="39"/>
      <c r="G11" s="39"/>
      <c r="H11" s="39"/>
      <c r="J11" s="65"/>
      <c r="K11" s="65"/>
      <c r="L11" s="65"/>
      <c r="M11" s="65"/>
      <c r="N11" s="65"/>
    </row>
    <row r="12" spans="2:15" s="50" customFormat="1" ht="35.25" customHeight="1" x14ac:dyDescent="0.25">
      <c r="B12" s="39"/>
      <c r="C12" s="96" t="s">
        <v>41</v>
      </c>
      <c r="D12" s="38"/>
      <c r="E12" s="96" t="s">
        <v>42</v>
      </c>
      <c r="F12" s="101"/>
      <c r="G12" s="39"/>
      <c r="H12" s="39"/>
      <c r="J12" s="65"/>
      <c r="K12" s="65"/>
      <c r="L12" s="65"/>
      <c r="M12" s="65"/>
      <c r="N12" s="65"/>
    </row>
    <row r="13" spans="2:15" s="37" customFormat="1" ht="32.25" customHeight="1" x14ac:dyDescent="0.25">
      <c r="B13" s="41"/>
    </row>
    <row r="14" spans="2:15" s="40" customFormat="1" x14ac:dyDescent="0.25">
      <c r="B14" s="97" t="s">
        <v>2</v>
      </c>
      <c r="C14" s="37"/>
      <c r="D14" s="97" t="s">
        <v>11</v>
      </c>
      <c r="E14" s="37"/>
      <c r="F14" s="42"/>
      <c r="G14" s="37"/>
    </row>
    <row r="15" spans="2:15" s="47" customFormat="1" ht="12.75" x14ac:dyDescent="0.2">
      <c r="B15" s="44" t="s">
        <v>1</v>
      </c>
      <c r="C15" s="44"/>
      <c r="D15" s="46" t="s">
        <v>0</v>
      </c>
      <c r="E15" s="46"/>
      <c r="F15" s="68"/>
    </row>
    <row r="16" spans="2:15" x14ac:dyDescent="0.25"/>
  </sheetData>
  <sheetProtection algorithmName="SHA-512" hashValue="ioY0QfnBQIvkT/Mny8mEizgBMswoz75uJJTjYT2Agv83zQZwrDXLNZK2wifze0HvPaahtyfyyOtwEpHSDwdc8w==" saltValue="bbq6c8bQWBAdEsGdp3f0pA==" spinCount="100000" sheet="1" objects="1" scenarios="1"/>
  <mergeCells count="13">
    <mergeCell ref="B5:C5"/>
    <mergeCell ref="B7:B9"/>
    <mergeCell ref="F8:G9"/>
    <mergeCell ref="B2:G2"/>
    <mergeCell ref="B3:C3"/>
    <mergeCell ref="B4:C4"/>
    <mergeCell ref="D3:G3"/>
    <mergeCell ref="D4:G4"/>
    <mergeCell ref="F10:G10"/>
    <mergeCell ref="C7:G7"/>
    <mergeCell ref="C8:E8"/>
    <mergeCell ref="D9:E9"/>
    <mergeCell ref="D10:E10"/>
  </mergeCells>
  <conditionalFormatting sqref="D3">
    <cfRule type="cellIs" dxfId="48" priority="9" operator="equal">
      <formula>0</formula>
    </cfRule>
  </conditionalFormatting>
  <conditionalFormatting sqref="D4">
    <cfRule type="cellIs" dxfId="47" priority="7" operator="equal">
      <formula>0</formula>
    </cfRule>
  </conditionalFormatting>
  <conditionalFormatting sqref="F5 D5">
    <cfRule type="cellIs" dxfId="46" priority="6" operator="equal">
      <formula>0</formula>
    </cfRule>
  </conditionalFormatting>
  <conditionalFormatting sqref="C10:D10">
    <cfRule type="cellIs" dxfId="45" priority="3" operator="equal">
      <formula>0</formula>
    </cfRule>
    <cfRule type="containsErrors" dxfId="44" priority="5">
      <formula>ISERROR(C10)</formula>
    </cfRule>
  </conditionalFormatting>
  <conditionalFormatting sqref="F10">
    <cfRule type="cellIs" dxfId="43" priority="1" operator="equal">
      <formula>0</formula>
    </cfRule>
    <cfRule type="containsErrors" dxfId="42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3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B1:V78"/>
  <sheetViews>
    <sheetView showGridLines="0" showZeros="0" zoomScaleNormal="100" workbookViewId="0">
      <selection activeCell="D6" sqref="D6:E6"/>
    </sheetView>
  </sheetViews>
  <sheetFormatPr defaultColWidth="9.140625" defaultRowHeight="15" zeroHeight="1" x14ac:dyDescent="0.25"/>
  <cols>
    <col min="1" max="1" width="9.140625" style="51"/>
    <col min="2" max="2" width="4.85546875" style="51" customWidth="1"/>
    <col min="3" max="3" width="20.7109375" style="51" customWidth="1"/>
    <col min="4" max="4" width="11.85546875" style="51" customWidth="1"/>
    <col min="5" max="5" width="17.85546875" style="51" customWidth="1"/>
    <col min="6" max="6" width="15" style="51" customWidth="1"/>
    <col min="7" max="7" width="13.28515625" style="51" customWidth="1"/>
    <col min="8" max="8" width="10.85546875" style="118" customWidth="1"/>
    <col min="9" max="9" width="13" style="51" customWidth="1"/>
    <col min="10" max="10" width="15.28515625" style="51" customWidth="1"/>
    <col min="11" max="11" width="14.42578125" style="51" customWidth="1"/>
    <col min="12" max="12" width="14.140625" style="51" customWidth="1"/>
    <col min="13" max="13" width="9.140625" style="51"/>
    <col min="14" max="14" width="9.85546875" style="51" bestFit="1" customWidth="1"/>
    <col min="15" max="15" width="10.5703125" style="51" bestFit="1" customWidth="1"/>
    <col min="16" max="16" width="11.5703125" style="51" customWidth="1"/>
    <col min="17" max="17" width="10.85546875" style="51" customWidth="1"/>
    <col min="18" max="18" width="11.5703125" style="51" customWidth="1"/>
    <col min="19" max="19" width="10.140625" style="51" bestFit="1" customWidth="1"/>
    <col min="20" max="20" width="11" style="51" customWidth="1"/>
    <col min="21" max="16384" width="9.140625" style="51"/>
  </cols>
  <sheetData>
    <row r="1" spans="2:22" ht="15.75" thickBot="1" x14ac:dyDescent="0.3"/>
    <row r="2" spans="2:22" s="49" customFormat="1" ht="63.75" customHeight="1" thickBot="1" x14ac:dyDescent="0.3">
      <c r="B2" s="293" t="s">
        <v>145</v>
      </c>
      <c r="C2" s="294"/>
      <c r="D2" s="294"/>
      <c r="E2" s="294"/>
      <c r="F2" s="294"/>
      <c r="G2" s="294"/>
      <c r="H2" s="294"/>
      <c r="I2" s="294"/>
      <c r="J2" s="294"/>
      <c r="K2" s="294"/>
      <c r="L2" s="295"/>
    </row>
    <row r="3" spans="2:22" s="49" customFormat="1" ht="51" customHeight="1" thickBot="1" x14ac:dyDescent="0.3">
      <c r="B3" s="72" t="s">
        <v>9</v>
      </c>
      <c r="C3" s="73"/>
      <c r="D3" s="276">
        <f>'1. Kosztorys'!D3</f>
        <v>0</v>
      </c>
      <c r="E3" s="276"/>
      <c r="F3" s="276"/>
      <c r="G3" s="276"/>
      <c r="H3" s="276"/>
      <c r="I3" s="276"/>
      <c r="J3" s="276"/>
      <c r="K3" s="276"/>
      <c r="L3" s="277"/>
      <c r="N3" s="145"/>
    </row>
    <row r="4" spans="2:22" s="49" customFormat="1" ht="39" customHeight="1" thickBot="1" x14ac:dyDescent="0.3">
      <c r="B4" s="275" t="s">
        <v>8</v>
      </c>
      <c r="C4" s="276"/>
      <c r="D4" s="276">
        <f>'1. Kosztorys'!D5</f>
        <v>0</v>
      </c>
      <c r="E4" s="276"/>
      <c r="F4" s="276"/>
      <c r="G4" s="276"/>
      <c r="H4" s="276"/>
      <c r="I4" s="276"/>
      <c r="J4" s="276"/>
      <c r="K4" s="276"/>
      <c r="L4" s="277"/>
    </row>
    <row r="5" spans="2:22" s="7" customFormat="1" ht="51.75" customHeight="1" thickBot="1" x14ac:dyDescent="0.3">
      <c r="B5" s="299" t="s">
        <v>50</v>
      </c>
      <c r="C5" s="300"/>
      <c r="D5" s="288">
        <f>'1. Kosztorys'!D7</f>
        <v>0</v>
      </c>
      <c r="E5" s="288"/>
      <c r="F5" s="74"/>
      <c r="G5" s="8" t="s">
        <v>6</v>
      </c>
      <c r="H5" s="296">
        <f>'1. Kosztorys'!G7</f>
        <v>0</v>
      </c>
      <c r="I5" s="296"/>
      <c r="J5" s="75" t="s">
        <v>82</v>
      </c>
      <c r="K5" s="297"/>
      <c r="L5" s="298"/>
      <c r="O5" s="174"/>
    </row>
    <row r="6" spans="2:22" s="7" customFormat="1" ht="43.5" customHeight="1" thickBot="1" x14ac:dyDescent="0.3">
      <c r="B6" s="246" t="s">
        <v>151</v>
      </c>
      <c r="C6" s="246"/>
      <c r="D6" s="301"/>
      <c r="E6" s="301"/>
      <c r="F6" s="303" t="s">
        <v>66</v>
      </c>
      <c r="G6" s="303"/>
      <c r="H6" s="302"/>
      <c r="I6" s="302"/>
      <c r="J6" s="303" t="s">
        <v>146</v>
      </c>
      <c r="K6" s="303"/>
      <c r="L6" s="180"/>
    </row>
    <row r="7" spans="2:22" s="7" customFormat="1" ht="39" customHeight="1" thickBot="1" x14ac:dyDescent="0.3">
      <c r="B7" s="304" t="s">
        <v>75</v>
      </c>
      <c r="C7" s="304"/>
      <c r="D7" s="319" t="s">
        <v>160</v>
      </c>
      <c r="E7" s="319"/>
      <c r="F7" s="319" t="s">
        <v>165</v>
      </c>
      <c r="G7" s="319"/>
      <c r="H7" s="304" t="s">
        <v>126</v>
      </c>
      <c r="I7" s="304"/>
      <c r="J7" s="304"/>
      <c r="K7" s="304" t="s">
        <v>161</v>
      </c>
      <c r="L7" s="304"/>
    </row>
    <row r="8" spans="2:22" s="7" customFormat="1" ht="24.75" customHeight="1" thickBot="1" x14ac:dyDescent="0.3">
      <c r="B8" s="325">
        <v>0</v>
      </c>
      <c r="C8" s="325"/>
      <c r="D8" s="320">
        <f>'1. Kosztorys'!D6:J6</f>
        <v>0</v>
      </c>
      <c r="E8" s="320"/>
      <c r="F8" s="321"/>
      <c r="G8" s="321"/>
      <c r="H8" s="305"/>
      <c r="I8" s="305"/>
      <c r="J8" s="305"/>
      <c r="K8" s="309"/>
      <c r="L8" s="309"/>
    </row>
    <row r="9" spans="2:22" s="49" customFormat="1" ht="15.75" customHeight="1" thickBot="1" x14ac:dyDescent="0.3">
      <c r="B9" s="322" t="s">
        <v>181</v>
      </c>
      <c r="C9" s="323"/>
      <c r="D9" s="323"/>
      <c r="E9" s="323"/>
      <c r="F9" s="323"/>
      <c r="G9" s="323"/>
      <c r="H9" s="323"/>
      <c r="I9" s="323"/>
      <c r="J9" s="323"/>
      <c r="K9" s="323"/>
      <c r="L9" s="324"/>
    </row>
    <row r="10" spans="2:22" s="77" customFormat="1" ht="57.75" customHeight="1" thickBot="1" x14ac:dyDescent="0.25">
      <c r="B10" s="76" t="s">
        <v>3</v>
      </c>
      <c r="C10" s="76" t="s">
        <v>51</v>
      </c>
      <c r="D10" s="76" t="s">
        <v>52</v>
      </c>
      <c r="E10" s="76" t="s">
        <v>78</v>
      </c>
      <c r="F10" s="76" t="s">
        <v>53</v>
      </c>
      <c r="G10" s="212" t="s">
        <v>182</v>
      </c>
      <c r="H10" s="119" t="s">
        <v>54</v>
      </c>
      <c r="I10" s="76" t="s">
        <v>63</v>
      </c>
      <c r="J10" s="76" t="s">
        <v>80</v>
      </c>
      <c r="K10" s="76" t="s">
        <v>55</v>
      </c>
      <c r="L10" s="76" t="s">
        <v>56</v>
      </c>
      <c r="O10" s="292" t="s">
        <v>74</v>
      </c>
      <c r="P10" s="292"/>
      <c r="Q10" s="292"/>
      <c r="R10" s="292"/>
      <c r="S10" s="292"/>
      <c r="T10" s="292"/>
      <c r="U10" s="292"/>
      <c r="V10" s="292"/>
    </row>
    <row r="11" spans="2:22" s="79" customFormat="1" ht="12.75" thickBot="1" x14ac:dyDescent="0.25">
      <c r="B11" s="78" t="s">
        <v>19</v>
      </c>
      <c r="C11" s="78" t="s">
        <v>20</v>
      </c>
      <c r="D11" s="78" t="s">
        <v>21</v>
      </c>
      <c r="E11" s="78" t="s">
        <v>22</v>
      </c>
      <c r="F11" s="78" t="s">
        <v>23</v>
      </c>
      <c r="G11" s="78" t="s">
        <v>24</v>
      </c>
      <c r="H11" s="120" t="s">
        <v>25</v>
      </c>
      <c r="I11" s="78" t="s">
        <v>57</v>
      </c>
      <c r="J11" s="132" t="s">
        <v>58</v>
      </c>
      <c r="K11" s="132" t="s">
        <v>59</v>
      </c>
      <c r="L11" s="132" t="s">
        <v>79</v>
      </c>
      <c r="O11" s="80" t="s">
        <v>68</v>
      </c>
      <c r="P11" s="80" t="s">
        <v>69</v>
      </c>
      <c r="Q11" s="80" t="s">
        <v>71</v>
      </c>
      <c r="R11" s="80" t="s">
        <v>179</v>
      </c>
      <c r="S11" s="80" t="s">
        <v>180</v>
      </c>
      <c r="T11" s="80" t="s">
        <v>73</v>
      </c>
      <c r="U11" s="80" t="s">
        <v>70</v>
      </c>
      <c r="V11" s="80" t="s">
        <v>72</v>
      </c>
    </row>
    <row r="12" spans="2:22" x14ac:dyDescent="0.25">
      <c r="B12" s="81">
        <f t="shared" ref="B12:B32" si="0">ROW(B12)-ROW($B$11)</f>
        <v>1</v>
      </c>
      <c r="C12" s="128"/>
      <c r="D12" s="129"/>
      <c r="E12" s="127"/>
      <c r="F12" s="129"/>
      <c r="G12" s="133"/>
      <c r="H12" s="195"/>
      <c r="I12" s="134"/>
      <c r="J12" s="130">
        <f>Tabela1[[#This Row],[10]]+Tabela1[[#This Row],[11]]</f>
        <v>0</v>
      </c>
      <c r="K12" s="131"/>
      <c r="L12" s="131"/>
      <c r="O12" s="82">
        <v>1</v>
      </c>
      <c r="P12" s="83">
        <f>Q12+T12</f>
        <v>0</v>
      </c>
      <c r="Q12" s="83">
        <f>S12</f>
        <v>0</v>
      </c>
      <c r="R12" s="206"/>
      <c r="S12" s="84">
        <f>SUMPRODUCT((Tabela1[7]=$O12)*(Tabela1[8]="majątkowy")*Tabela1[11])</f>
        <v>0</v>
      </c>
      <c r="T12" s="83">
        <f>V12</f>
        <v>0</v>
      </c>
      <c r="U12" s="206"/>
      <c r="V12" s="84">
        <f>SUMPRODUCT((Tabela1[7]=$O12)*(Tabela1[8]="majątkowy")*Tabela1[10])</f>
        <v>0</v>
      </c>
    </row>
    <row r="13" spans="2:22" x14ac:dyDescent="0.25">
      <c r="B13" s="81">
        <f t="shared" si="0"/>
        <v>2</v>
      </c>
      <c r="C13" s="128"/>
      <c r="D13" s="129"/>
      <c r="E13" s="127"/>
      <c r="F13" s="129"/>
      <c r="G13" s="133"/>
      <c r="H13" s="195"/>
      <c r="I13" s="134"/>
      <c r="J13" s="130">
        <f>Tabela1[[#This Row],[10]]+Tabela1[[#This Row],[11]]</f>
        <v>0</v>
      </c>
      <c r="K13" s="131"/>
      <c r="L13" s="131"/>
      <c r="O13" s="85">
        <v>2</v>
      </c>
      <c r="P13" s="83">
        <f>Q13+T13</f>
        <v>0</v>
      </c>
      <c r="Q13" s="84">
        <f>R13</f>
        <v>0</v>
      </c>
      <c r="R13" s="84">
        <f>SUMPRODUCT((Tabela1[7]=$O13)*(Tabela1[8]="bieżący")*Tabela1[11])</f>
        <v>0</v>
      </c>
      <c r="S13" s="207"/>
      <c r="T13" s="84">
        <f>U13</f>
        <v>0</v>
      </c>
      <c r="U13" s="84">
        <f>SUMPRODUCT((Tabela1[7]=$O13)*(Tabela1[8]="bieżący")*Tabela1[10])</f>
        <v>0</v>
      </c>
      <c r="V13" s="207"/>
    </row>
    <row r="14" spans="2:22" x14ac:dyDescent="0.25">
      <c r="B14" s="81">
        <f t="shared" si="0"/>
        <v>3</v>
      </c>
      <c r="C14" s="128"/>
      <c r="D14" s="129"/>
      <c r="E14" s="127"/>
      <c r="F14" s="129"/>
      <c r="G14" s="133"/>
      <c r="H14" s="195"/>
      <c r="I14" s="134"/>
      <c r="J14" s="130">
        <f>Tabela1[[#This Row],[10]]+Tabela1[[#This Row],[11]]</f>
        <v>0</v>
      </c>
      <c r="K14" s="131"/>
      <c r="L14" s="131"/>
      <c r="O14" s="85">
        <v>3</v>
      </c>
      <c r="P14" s="84">
        <f t="shared" ref="P14:P19" si="1">Q14+T14</f>
        <v>0</v>
      </c>
      <c r="Q14" s="84">
        <f t="shared" ref="Q14:Q19" si="2">R14+S14</f>
        <v>0</v>
      </c>
      <c r="R14" s="84">
        <f>SUMPRODUCT((Tabela1[7]=$O14)*(Tabela1[8]="bieżący")*Tabela1[11])</f>
        <v>0</v>
      </c>
      <c r="S14" s="84">
        <f>SUMPRODUCT((Tabela1[7]=$O14)*(Tabela1[8]="majątkowy")*Tabela1[11])</f>
        <v>0</v>
      </c>
      <c r="T14" s="84">
        <f>U14+V14</f>
        <v>0</v>
      </c>
      <c r="U14" s="84">
        <f>SUMPRODUCT((Tabela1[7]=$O14)*(Tabela1[8]="bieżący")*Tabela1[10])</f>
        <v>0</v>
      </c>
      <c r="V14" s="84">
        <f>SUMPRODUCT((Tabela1[7]=O14)*(Tabela1[8]="majątkowy")*Tabela1[10])</f>
        <v>0</v>
      </c>
    </row>
    <row r="15" spans="2:22" x14ac:dyDescent="0.25">
      <c r="B15" s="81">
        <f t="shared" si="0"/>
        <v>4</v>
      </c>
      <c r="C15" s="128"/>
      <c r="D15" s="129"/>
      <c r="E15" s="127"/>
      <c r="F15" s="129"/>
      <c r="G15" s="133"/>
      <c r="H15" s="195"/>
      <c r="I15" s="134"/>
      <c r="J15" s="130">
        <f>Tabela1[[#This Row],[10]]+Tabela1[[#This Row],[11]]</f>
        <v>0</v>
      </c>
      <c r="K15" s="131"/>
      <c r="L15" s="131"/>
      <c r="O15" s="85">
        <v>4</v>
      </c>
      <c r="P15" s="84">
        <f t="shared" si="1"/>
        <v>0</v>
      </c>
      <c r="Q15" s="84">
        <f t="shared" si="2"/>
        <v>0</v>
      </c>
      <c r="R15" s="84">
        <f>SUMPRODUCT((Tabela1[7]=$O15)*(Tabela1[8]="bieżący")*Tabela1[11])</f>
        <v>0</v>
      </c>
      <c r="S15" s="84">
        <f>SUMPRODUCT((Tabela1[7]=$O15)*(Tabela1[8]="majątkowy")*Tabela1[11])</f>
        <v>0</v>
      </c>
      <c r="T15" s="84">
        <f t="shared" ref="T15:T17" si="3">U15+V15</f>
        <v>0</v>
      </c>
      <c r="U15" s="84">
        <f>SUMPRODUCT((Tabela1[7]=$O15)*(Tabela1[8]="bieżący")*Tabela1[10])</f>
        <v>0</v>
      </c>
      <c r="V15" s="84">
        <f>SUMPRODUCT((Tabela1[7]=O15)*(Tabela1[8]="majątkowy")*Tabela1[10])</f>
        <v>0</v>
      </c>
    </row>
    <row r="16" spans="2:22" x14ac:dyDescent="0.25">
      <c r="B16" s="81">
        <f t="shared" si="0"/>
        <v>5</v>
      </c>
      <c r="C16" s="128"/>
      <c r="D16" s="129"/>
      <c r="E16" s="127"/>
      <c r="F16" s="129"/>
      <c r="G16" s="133"/>
      <c r="H16" s="195"/>
      <c r="I16" s="134"/>
      <c r="J16" s="130">
        <f>Tabela1[[#This Row],[10]]+Tabela1[[#This Row],[11]]</f>
        <v>0</v>
      </c>
      <c r="K16" s="131"/>
      <c r="L16" s="131"/>
      <c r="O16" s="85">
        <v>5</v>
      </c>
      <c r="P16" s="84">
        <f t="shared" si="1"/>
        <v>0</v>
      </c>
      <c r="Q16" s="84">
        <f t="shared" si="2"/>
        <v>0</v>
      </c>
      <c r="R16" s="84">
        <f>SUMPRODUCT((Tabela1[7]=$O16)*(Tabela1[8]="bieżący")*Tabela1[11])</f>
        <v>0</v>
      </c>
      <c r="S16" s="84">
        <f>SUMPRODUCT((Tabela1[7]=$O16)*(Tabela1[8]="majątkowy")*Tabela1[11])</f>
        <v>0</v>
      </c>
      <c r="T16" s="84">
        <f t="shared" si="3"/>
        <v>0</v>
      </c>
      <c r="U16" s="84">
        <f>SUMPRODUCT((Tabela1[7]=$O16)*(Tabela1[8]="bieżący")*Tabela1[10])</f>
        <v>0</v>
      </c>
      <c r="V16" s="84">
        <f>SUMPRODUCT((Tabela1[7]=O16)*(Tabela1[8]="majątkowy")*Tabela1[10])</f>
        <v>0</v>
      </c>
    </row>
    <row r="17" spans="2:22" x14ac:dyDescent="0.25">
      <c r="B17" s="81">
        <f t="shared" si="0"/>
        <v>6</v>
      </c>
      <c r="C17" s="128"/>
      <c r="D17" s="129"/>
      <c r="E17" s="127"/>
      <c r="F17" s="129"/>
      <c r="G17" s="133"/>
      <c r="H17" s="195"/>
      <c r="I17" s="134"/>
      <c r="J17" s="130">
        <f>Tabela1[[#This Row],[10]]+Tabela1[[#This Row],[11]]</f>
        <v>0</v>
      </c>
      <c r="K17" s="131"/>
      <c r="L17" s="131"/>
      <c r="O17" s="85">
        <v>6</v>
      </c>
      <c r="P17" s="84">
        <f t="shared" si="1"/>
        <v>0</v>
      </c>
      <c r="Q17" s="84">
        <f t="shared" si="2"/>
        <v>0</v>
      </c>
      <c r="R17" s="84">
        <f>SUMPRODUCT((Tabela1[7]=$O17)*(Tabela1[8]="bieżący")*Tabela1[11])</f>
        <v>0</v>
      </c>
      <c r="S17" s="84">
        <f>SUMPRODUCT((Tabela1[7]=$O17)*(Tabela1[8]="majątkowy")*Tabela1[11])</f>
        <v>0</v>
      </c>
      <c r="T17" s="84">
        <f t="shared" si="3"/>
        <v>0</v>
      </c>
      <c r="U17" s="84">
        <f>SUMPRODUCT((Tabela1[7]=$O17)*(Tabela1[8]="bieżący")*Tabela1[10])</f>
        <v>0</v>
      </c>
      <c r="V17" s="84">
        <f>SUMPRODUCT((Tabela1[7]=O17)*(Tabela1[8]="majątkowy")*Tabela1[10])</f>
        <v>0</v>
      </c>
    </row>
    <row r="18" spans="2:22" ht="15" customHeight="1" x14ac:dyDescent="0.25">
      <c r="B18" s="81">
        <f t="shared" si="0"/>
        <v>7</v>
      </c>
      <c r="C18" s="128"/>
      <c r="D18" s="129"/>
      <c r="E18" s="127"/>
      <c r="F18" s="129"/>
      <c r="G18" s="133"/>
      <c r="H18" s="195"/>
      <c r="I18" s="134"/>
      <c r="J18" s="130">
        <f>Tabela1[[#This Row],[10]]+Tabela1[[#This Row],[11]]</f>
        <v>0</v>
      </c>
      <c r="K18" s="131"/>
      <c r="L18" s="131"/>
      <c r="O18" s="85">
        <v>7</v>
      </c>
      <c r="P18" s="86">
        <f>Q18</f>
        <v>0</v>
      </c>
      <c r="Q18" s="86">
        <f t="shared" si="2"/>
        <v>0</v>
      </c>
      <c r="R18" s="84">
        <f>SUMPRODUCT((Tabela1[7]=$O18)*(Tabela1[8]="bieżący")*Tabela1[11])</f>
        <v>0</v>
      </c>
      <c r="S18" s="84">
        <f>SUMPRODUCT((Tabela1[7]=$O18)*(Tabela1[8]="majątkowy")*Tabela1[11])</f>
        <v>0</v>
      </c>
      <c r="T18" s="208">
        <v>0</v>
      </c>
      <c r="U18" s="208">
        <v>0</v>
      </c>
      <c r="V18" s="208">
        <v>0</v>
      </c>
    </row>
    <row r="19" spans="2:22" ht="15.75" thickBot="1" x14ac:dyDescent="0.3">
      <c r="B19" s="81">
        <f t="shared" si="0"/>
        <v>8</v>
      </c>
      <c r="C19" s="128"/>
      <c r="D19" s="129"/>
      <c r="E19" s="127"/>
      <c r="F19" s="129"/>
      <c r="G19" s="133"/>
      <c r="H19" s="195"/>
      <c r="I19" s="134"/>
      <c r="J19" s="130">
        <f>Tabela1[[#This Row],[10]]+Tabela1[[#This Row],[11]]</f>
        <v>0</v>
      </c>
      <c r="K19" s="131"/>
      <c r="L19" s="131"/>
      <c r="O19" s="85">
        <v>8</v>
      </c>
      <c r="P19" s="86">
        <f t="shared" si="1"/>
        <v>0</v>
      </c>
      <c r="Q19" s="86">
        <f t="shared" si="2"/>
        <v>0</v>
      </c>
      <c r="R19" s="84">
        <f>SUMPRODUCT((Tabela1[7]=$O19)*(Tabela1[8]="bieżący")*Tabela1[11])</f>
        <v>0</v>
      </c>
      <c r="S19" s="84">
        <f>SUMPRODUCT((Tabela1[7]=$O19)*(Tabela1[8]="majątkowy")*Tabela1[11])</f>
        <v>0</v>
      </c>
      <c r="T19" s="84">
        <v>0</v>
      </c>
      <c r="U19" s="84">
        <f>SUMPRODUCT((Tabela1[7]=$O19)*(Tabela1[8]="bieżący")*Tabela1[10])</f>
        <v>0</v>
      </c>
      <c r="V19" s="84">
        <f>SUMPRODUCT((Tabela1[7]=O19)*(Tabela1[8]="majątkowy")*Tabela1[10])</f>
        <v>0</v>
      </c>
    </row>
    <row r="20" spans="2:22" ht="15.75" thickBot="1" x14ac:dyDescent="0.3">
      <c r="B20" s="81">
        <f t="shared" si="0"/>
        <v>9</v>
      </c>
      <c r="C20" s="128"/>
      <c r="D20" s="129"/>
      <c r="E20" s="127"/>
      <c r="F20" s="129"/>
      <c r="G20" s="133"/>
      <c r="H20" s="195"/>
      <c r="I20" s="134"/>
      <c r="J20" s="130">
        <f>Tabela1[[#This Row],[10]]+Tabela1[[#This Row],[11]]</f>
        <v>0</v>
      </c>
      <c r="K20" s="131"/>
      <c r="L20" s="131"/>
      <c r="O20" s="87" t="s">
        <v>38</v>
      </c>
      <c r="P20" s="88">
        <f>SUM(P12:P19)</f>
        <v>0</v>
      </c>
      <c r="Q20" s="88">
        <f t="shared" ref="Q20" si="4">SUM(Q12:Q19)</f>
        <v>0</v>
      </c>
      <c r="R20" s="88">
        <f>SUM(R13:R19)</f>
        <v>0</v>
      </c>
      <c r="S20" s="88">
        <f>SUM(S12,S14:S19)</f>
        <v>0</v>
      </c>
      <c r="T20" s="88">
        <f>SUM(T12:T17,T19)</f>
        <v>0</v>
      </c>
      <c r="U20" s="88">
        <f>SUM(U13:U17,U19)</f>
        <v>0</v>
      </c>
      <c r="V20" s="88">
        <f>SUM(V12,V14:V17,V19)</f>
        <v>0</v>
      </c>
    </row>
    <row r="21" spans="2:22" x14ac:dyDescent="0.25">
      <c r="B21" s="81">
        <f t="shared" si="0"/>
        <v>10</v>
      </c>
      <c r="C21" s="128"/>
      <c r="D21" s="129"/>
      <c r="E21" s="127"/>
      <c r="F21" s="129"/>
      <c r="G21" s="133"/>
      <c r="H21" s="195"/>
      <c r="I21" s="134"/>
      <c r="J21" s="130">
        <f>Tabela1[[#This Row],[10]]+Tabela1[[#This Row],[11]]</f>
        <v>0</v>
      </c>
      <c r="K21" s="131"/>
      <c r="L21" s="131"/>
    </row>
    <row r="22" spans="2:22" x14ac:dyDescent="0.25">
      <c r="B22" s="81">
        <f t="shared" si="0"/>
        <v>11</v>
      </c>
      <c r="C22" s="128"/>
      <c r="D22" s="129"/>
      <c r="E22" s="127"/>
      <c r="F22" s="129"/>
      <c r="G22" s="133"/>
      <c r="H22" s="195"/>
      <c r="I22" s="134"/>
      <c r="J22" s="130">
        <f>Tabela1[[#This Row],[10]]+Tabela1[[#This Row],[11]]</f>
        <v>0</v>
      </c>
      <c r="K22" s="131"/>
      <c r="L22" s="131"/>
    </row>
    <row r="23" spans="2:22" x14ac:dyDescent="0.25">
      <c r="B23" s="81">
        <f t="shared" si="0"/>
        <v>12</v>
      </c>
      <c r="C23" s="128"/>
      <c r="D23" s="129"/>
      <c r="E23" s="127"/>
      <c r="F23" s="129"/>
      <c r="G23" s="133"/>
      <c r="H23" s="195"/>
      <c r="I23" s="134"/>
      <c r="J23" s="130">
        <f>Tabela1[[#This Row],[10]]+Tabela1[[#This Row],[11]]</f>
        <v>0</v>
      </c>
      <c r="K23" s="131"/>
      <c r="L23" s="131"/>
    </row>
    <row r="24" spans="2:22" x14ac:dyDescent="0.25">
      <c r="B24" s="81">
        <f t="shared" si="0"/>
        <v>13</v>
      </c>
      <c r="C24" s="128"/>
      <c r="D24" s="129"/>
      <c r="E24" s="127"/>
      <c r="F24" s="129"/>
      <c r="G24" s="133"/>
      <c r="H24" s="195"/>
      <c r="I24" s="134"/>
      <c r="J24" s="130">
        <f>Tabela1[[#This Row],[10]]+Tabela1[[#This Row],[11]]</f>
        <v>0</v>
      </c>
      <c r="K24" s="131"/>
      <c r="L24" s="131"/>
    </row>
    <row r="25" spans="2:22" x14ac:dyDescent="0.25">
      <c r="B25" s="81">
        <f t="shared" si="0"/>
        <v>14</v>
      </c>
      <c r="C25" s="128"/>
      <c r="D25" s="129"/>
      <c r="E25" s="127"/>
      <c r="F25" s="129"/>
      <c r="G25" s="133"/>
      <c r="H25" s="195"/>
      <c r="I25" s="134"/>
      <c r="J25" s="130">
        <f>Tabela1[[#This Row],[10]]+Tabela1[[#This Row],[11]]</f>
        <v>0</v>
      </c>
      <c r="K25" s="131"/>
      <c r="L25" s="131"/>
      <c r="S25" s="51">
        <v>0</v>
      </c>
    </row>
    <row r="26" spans="2:22" x14ac:dyDescent="0.25">
      <c r="B26" s="81">
        <f t="shared" si="0"/>
        <v>15</v>
      </c>
      <c r="C26" s="128"/>
      <c r="D26" s="129"/>
      <c r="E26" s="127"/>
      <c r="F26" s="129"/>
      <c r="G26" s="133"/>
      <c r="H26" s="195"/>
      <c r="I26" s="134"/>
      <c r="J26" s="130">
        <f>Tabela1[[#This Row],[10]]+Tabela1[[#This Row],[11]]</f>
        <v>0</v>
      </c>
      <c r="K26" s="131"/>
      <c r="L26" s="131"/>
      <c r="P26" s="89"/>
    </row>
    <row r="27" spans="2:22" x14ac:dyDescent="0.25">
      <c r="B27" s="81">
        <f t="shared" si="0"/>
        <v>16</v>
      </c>
      <c r="C27" s="128"/>
      <c r="D27" s="129"/>
      <c r="E27" s="127"/>
      <c r="F27" s="129"/>
      <c r="G27" s="133"/>
      <c r="H27" s="195"/>
      <c r="I27" s="134"/>
      <c r="J27" s="130">
        <f>Tabela1[[#This Row],[10]]+Tabela1[[#This Row],[11]]</f>
        <v>0</v>
      </c>
      <c r="K27" s="131"/>
      <c r="L27" s="131"/>
    </row>
    <row r="28" spans="2:22" x14ac:dyDescent="0.25">
      <c r="B28" s="81">
        <f t="shared" si="0"/>
        <v>17</v>
      </c>
      <c r="C28" s="128"/>
      <c r="D28" s="129"/>
      <c r="E28" s="127"/>
      <c r="F28" s="129"/>
      <c r="G28" s="133"/>
      <c r="H28" s="195"/>
      <c r="I28" s="134"/>
      <c r="J28" s="130">
        <f>Tabela1[[#This Row],[10]]+Tabela1[[#This Row],[11]]</f>
        <v>0</v>
      </c>
      <c r="K28" s="131"/>
      <c r="L28" s="131"/>
    </row>
    <row r="29" spans="2:22" x14ac:dyDescent="0.25">
      <c r="B29" s="81">
        <f t="shared" si="0"/>
        <v>18</v>
      </c>
      <c r="C29" s="128"/>
      <c r="D29" s="129"/>
      <c r="E29" s="127"/>
      <c r="F29" s="129"/>
      <c r="G29" s="133"/>
      <c r="H29" s="195"/>
      <c r="I29" s="134"/>
      <c r="J29" s="130">
        <f>Tabela1[[#This Row],[10]]+Tabela1[[#This Row],[11]]</f>
        <v>0</v>
      </c>
      <c r="K29" s="131"/>
      <c r="L29" s="131"/>
    </row>
    <row r="30" spans="2:22" x14ac:dyDescent="0.25">
      <c r="B30" s="81">
        <f t="shared" si="0"/>
        <v>19</v>
      </c>
      <c r="C30" s="128"/>
      <c r="D30" s="129"/>
      <c r="E30" s="127"/>
      <c r="F30" s="129"/>
      <c r="G30" s="133"/>
      <c r="H30" s="195"/>
      <c r="I30" s="134"/>
      <c r="J30" s="130">
        <f>Tabela1[[#This Row],[10]]+Tabela1[[#This Row],[11]]</f>
        <v>0</v>
      </c>
      <c r="K30" s="131"/>
      <c r="L30" s="131"/>
    </row>
    <row r="31" spans="2:22" x14ac:dyDescent="0.25">
      <c r="B31" s="81">
        <f t="shared" si="0"/>
        <v>20</v>
      </c>
      <c r="C31" s="128"/>
      <c r="D31" s="129"/>
      <c r="E31" s="127"/>
      <c r="F31" s="129"/>
      <c r="G31" s="133"/>
      <c r="H31" s="195"/>
      <c r="I31" s="134"/>
      <c r="J31" s="130">
        <f>Tabela1[[#This Row],[10]]+Tabela1[[#This Row],[11]]</f>
        <v>0</v>
      </c>
      <c r="K31" s="131"/>
      <c r="L31" s="131"/>
    </row>
    <row r="32" spans="2:22" x14ac:dyDescent="0.25">
      <c r="B32" s="81">
        <f t="shared" si="0"/>
        <v>21</v>
      </c>
      <c r="C32" s="128"/>
      <c r="D32" s="129"/>
      <c r="E32" s="127"/>
      <c r="F32" s="129"/>
      <c r="G32" s="133"/>
      <c r="H32" s="195"/>
      <c r="I32" s="134"/>
      <c r="J32" s="130">
        <f>Tabela1[[#This Row],[10]]+Tabela1[[#This Row],[11]]</f>
        <v>0</v>
      </c>
      <c r="K32" s="131"/>
      <c r="L32" s="131"/>
    </row>
    <row r="33" spans="2:12" x14ac:dyDescent="0.25">
      <c r="B33" s="121" t="s">
        <v>26</v>
      </c>
      <c r="C33" s="122"/>
      <c r="D33" s="122"/>
      <c r="E33" s="123"/>
      <c r="F33" s="122"/>
      <c r="G33" s="122"/>
      <c r="H33" s="124"/>
      <c r="I33" s="125"/>
      <c r="J33" s="126">
        <f>SUBTOTAL(109,Tabela1[9])</f>
        <v>0</v>
      </c>
      <c r="K33" s="126">
        <f>SUBTOTAL(109,Tabela1[10])</f>
        <v>0</v>
      </c>
      <c r="L33" s="126">
        <f>SUBTOTAL(109,Tabela1[11])</f>
        <v>0</v>
      </c>
    </row>
    <row r="34" spans="2:12" x14ac:dyDescent="0.25"/>
    <row r="35" spans="2:12" ht="35.25" customHeight="1" x14ac:dyDescent="0.25"/>
    <row r="36" spans="2:12" x14ac:dyDescent="0.25">
      <c r="B36" s="39"/>
      <c r="C36" s="96" t="s">
        <v>40</v>
      </c>
      <c r="D36" s="50"/>
      <c r="E36" s="50"/>
      <c r="F36" s="50"/>
      <c r="G36" s="50"/>
    </row>
    <row r="37" spans="2:12" ht="28.5" customHeight="1" x14ac:dyDescent="0.25">
      <c r="B37" s="39"/>
      <c r="C37" s="96" t="s">
        <v>41</v>
      </c>
      <c r="D37" s="50"/>
      <c r="E37" s="50"/>
      <c r="F37" s="50"/>
      <c r="G37" s="50"/>
    </row>
    <row r="38" spans="2:12" ht="16.5" customHeight="1" thickBot="1" x14ac:dyDescent="0.3">
      <c r="B38" s="39"/>
      <c r="C38" s="96"/>
      <c r="D38" s="50"/>
      <c r="E38" s="50"/>
      <c r="F38" s="50"/>
      <c r="G38" s="50"/>
    </row>
    <row r="39" spans="2:12" ht="28.5" customHeight="1" thickBot="1" x14ac:dyDescent="0.3">
      <c r="B39" s="310" t="s">
        <v>169</v>
      </c>
      <c r="C39" s="311"/>
      <c r="D39" s="311"/>
      <c r="E39" s="312"/>
      <c r="F39" s="310" t="s">
        <v>170</v>
      </c>
      <c r="G39" s="311"/>
      <c r="H39" s="311"/>
      <c r="I39" s="311"/>
      <c r="J39" s="312"/>
      <c r="K39" s="304" t="s">
        <v>168</v>
      </c>
      <c r="L39" s="304"/>
    </row>
    <row r="40" spans="2:12" ht="21" customHeight="1" thickBot="1" x14ac:dyDescent="0.3">
      <c r="B40" s="313">
        <v>0</v>
      </c>
      <c r="C40" s="314"/>
      <c r="D40" s="314"/>
      <c r="E40" s="315"/>
      <c r="F40" s="313"/>
      <c r="G40" s="314"/>
      <c r="H40" s="314"/>
      <c r="I40" s="314"/>
      <c r="J40" s="315"/>
      <c r="K40" s="309"/>
      <c r="L40" s="309"/>
    </row>
    <row r="41" spans="2:12" ht="28.5" customHeight="1" x14ac:dyDescent="0.25">
      <c r="B41" s="39"/>
      <c r="C41" s="96"/>
      <c r="D41" s="50"/>
      <c r="E41" s="50"/>
      <c r="F41" s="50"/>
      <c r="G41" s="50"/>
    </row>
    <row r="42" spans="2:12" ht="33.75" customHeight="1" x14ac:dyDescent="0.25">
      <c r="B42" s="316" t="s">
        <v>60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8"/>
    </row>
    <row r="43" spans="2:12" ht="25.5" customHeight="1" x14ac:dyDescent="0.25">
      <c r="B43" s="306" t="s">
        <v>61</v>
      </c>
      <c r="C43" s="307"/>
      <c r="D43" s="307"/>
      <c r="E43" s="307"/>
      <c r="F43" s="307"/>
      <c r="G43" s="307"/>
      <c r="H43" s="307"/>
      <c r="I43" s="307"/>
      <c r="J43" s="307"/>
      <c r="K43" s="307"/>
      <c r="L43" s="308"/>
    </row>
    <row r="44" spans="2:12" ht="27" customHeight="1" x14ac:dyDescent="0.25">
      <c r="B44" s="306" t="s">
        <v>152</v>
      </c>
      <c r="C44" s="307"/>
      <c r="D44" s="307"/>
      <c r="E44" s="307"/>
      <c r="F44" s="307"/>
      <c r="G44" s="307"/>
      <c r="H44" s="307"/>
      <c r="I44" s="307"/>
      <c r="J44" s="307"/>
      <c r="K44" s="307"/>
      <c r="L44" s="308"/>
    </row>
    <row r="45" spans="2:12" ht="27" customHeight="1" x14ac:dyDescent="0.25">
      <c r="B45" s="306" t="s">
        <v>62</v>
      </c>
      <c r="C45" s="307"/>
      <c r="D45" s="307"/>
      <c r="E45" s="307"/>
      <c r="F45" s="307"/>
      <c r="G45" s="307"/>
      <c r="H45" s="307"/>
      <c r="I45" s="307"/>
      <c r="J45" s="307"/>
      <c r="K45" s="307"/>
      <c r="L45" s="308"/>
    </row>
    <row r="46" spans="2:12" ht="28.5" customHeight="1" x14ac:dyDescent="0.25">
      <c r="B46" s="306" t="s">
        <v>153</v>
      </c>
      <c r="C46" s="307"/>
      <c r="D46" s="307"/>
      <c r="E46" s="307"/>
      <c r="F46" s="307"/>
      <c r="G46" s="307"/>
      <c r="H46" s="307"/>
      <c r="I46" s="307"/>
      <c r="J46" s="307"/>
      <c r="K46" s="307"/>
      <c r="L46" s="308"/>
    </row>
    <row r="47" spans="2:12" ht="25.5" customHeight="1" x14ac:dyDescent="0.25">
      <c r="B47" s="39"/>
      <c r="D47" s="69"/>
      <c r="E47" s="69"/>
      <c r="F47" s="69"/>
      <c r="G47" s="69"/>
    </row>
    <row r="48" spans="2:12" x14ac:dyDescent="0.25">
      <c r="B48" s="39"/>
      <c r="C48" s="69"/>
      <c r="D48" s="69"/>
      <c r="E48" s="69"/>
      <c r="F48" s="69"/>
      <c r="G48" s="69"/>
    </row>
    <row r="49" spans="2:7" x14ac:dyDescent="0.25">
      <c r="B49" s="103" t="s">
        <v>2</v>
      </c>
      <c r="C49" s="48"/>
      <c r="E49" s="102" t="s">
        <v>81</v>
      </c>
      <c r="F49" s="49"/>
      <c r="G49" s="49"/>
    </row>
    <row r="50" spans="2:7" x14ac:dyDescent="0.25">
      <c r="B50" s="70" t="s">
        <v>1</v>
      </c>
      <c r="C50" s="48"/>
      <c r="E50" s="71" t="s">
        <v>0</v>
      </c>
      <c r="F50" s="49"/>
      <c r="G50" s="49"/>
    </row>
    <row r="51" spans="2:7" x14ac:dyDescent="0.25"/>
    <row r="52" spans="2:7" x14ac:dyDescent="0.25"/>
    <row r="53" spans="2:7" x14ac:dyDescent="0.25"/>
    <row r="54" spans="2:7" x14ac:dyDescent="0.25"/>
    <row r="55" spans="2:7" x14ac:dyDescent="0.25"/>
    <row r="56" spans="2:7" x14ac:dyDescent="0.25"/>
    <row r="57" spans="2:7" x14ac:dyDescent="0.25"/>
    <row r="58" spans="2:7" x14ac:dyDescent="0.25"/>
    <row r="59" spans="2:7" x14ac:dyDescent="0.25"/>
    <row r="60" spans="2:7" x14ac:dyDescent="0.25"/>
    <row r="61" spans="2:7" x14ac:dyDescent="0.25"/>
    <row r="62" spans="2:7" x14ac:dyDescent="0.25"/>
    <row r="63" spans="2:7" x14ac:dyDescent="0.25"/>
    <row r="64" spans="2:7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hidden="1" x14ac:dyDescent="0.25"/>
    <row r="78" hidden="1" x14ac:dyDescent="0.25"/>
  </sheetData>
  <sheetProtection algorithmName="SHA-512" hashValue="lYHoAWKeqMfnUlhpNVDXc/PJ+2Koo6npI4AlRafCrnzvgEE8hc/C7CWlUiGVd3XIQvh3UOW3JQMwSv7eO8MVzw==" saltValue="yw1AZnzUqhQ3xF3SbSqOIA==" spinCount="100000" sheet="1" formatRows="0" insertRows="0" deleteRows="0" autoFilter="0"/>
  <protectedRanges>
    <protectedRange sqref="O21:V32 A12:N32 W12:XFD32" name="Tabela1_rozlicz"/>
    <protectedRange sqref="O12:V20" name="Tabela1_rozlicz_1"/>
  </protectedRanges>
  <dataConsolidate/>
  <mergeCells count="36">
    <mergeCell ref="K7:L7"/>
    <mergeCell ref="K8:L8"/>
    <mergeCell ref="B40:E40"/>
    <mergeCell ref="D7:E7"/>
    <mergeCell ref="D8:E8"/>
    <mergeCell ref="F7:G7"/>
    <mergeCell ref="F8:G8"/>
    <mergeCell ref="B9:L9"/>
    <mergeCell ref="B8:C8"/>
    <mergeCell ref="B7:C7"/>
    <mergeCell ref="B43:L43"/>
    <mergeCell ref="B44:L44"/>
    <mergeCell ref="B45:L45"/>
    <mergeCell ref="B46:L46"/>
    <mergeCell ref="K39:L39"/>
    <mergeCell ref="K40:L40"/>
    <mergeCell ref="F39:J39"/>
    <mergeCell ref="F40:J40"/>
    <mergeCell ref="B39:E39"/>
    <mergeCell ref="B42:L42"/>
    <mergeCell ref="O10:V10"/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H6:I6"/>
    <mergeCell ref="F6:G6"/>
    <mergeCell ref="D4:L4"/>
    <mergeCell ref="J6:K6"/>
    <mergeCell ref="H7:J7"/>
    <mergeCell ref="H8:J8"/>
  </mergeCells>
  <conditionalFormatting sqref="F5">
    <cfRule type="cellIs" dxfId="41" priority="56" operator="equal">
      <formula>0</formula>
    </cfRule>
  </conditionalFormatting>
  <conditionalFormatting sqref="H5">
    <cfRule type="cellIs" dxfId="40" priority="55" operator="equal">
      <formula>0</formula>
    </cfRule>
  </conditionalFormatting>
  <conditionalFormatting sqref="I12:I32">
    <cfRule type="expression" dxfId="39" priority="49">
      <formula>IF(OR(AND($H12=1,$I12="bieżący"),AND($H12=2,$I12="majątkowy")),1)</formula>
    </cfRule>
  </conditionalFormatting>
  <conditionalFormatting sqref="H6">
    <cfRule type="expression" dxfId="38" priority="40">
      <formula>IF(AND($H$6="",$K$6&lt;TODAY(),$K$6&lt;&gt;0),1)</formula>
    </cfRule>
    <cfRule type="cellIs" dxfId="37" priority="48" operator="greaterThan">
      <formula>TODAY()</formula>
    </cfRule>
  </conditionalFormatting>
  <conditionalFormatting sqref="D12:D32">
    <cfRule type="expression" dxfId="36" priority="19">
      <formula>IF(AND($D12&lt;&gt;0,$D12&lt;$D$6),1)</formula>
    </cfRule>
    <cfRule type="cellIs" dxfId="35" priority="21" operator="greaterThan">
      <formula>DATE(2021,12,31)</formula>
    </cfRule>
    <cfRule type="expression" dxfId="34" priority="46">
      <formula>IF(AND($H$6&lt;&gt;0,$D12&gt;$H$6),1)</formula>
    </cfRule>
  </conditionalFormatting>
  <conditionalFormatting sqref="J12:J32">
    <cfRule type="expression" dxfId="33" priority="75">
      <formula>IF($J12&lt;&gt;($K12+$L12),1)</formula>
    </cfRule>
  </conditionalFormatting>
  <conditionalFormatting sqref="F12:F32">
    <cfRule type="expression" dxfId="32" priority="22">
      <formula>IF(AND($F12&lt;&gt;0,$F12&lt;$D$6),1)</formula>
    </cfRule>
    <cfRule type="cellIs" dxfId="31" priority="23" operator="greaterThan">
      <formula>DATE(2021,12,31)</formula>
    </cfRule>
  </conditionalFormatting>
  <conditionalFormatting sqref="C12:C32">
    <cfRule type="duplicateValues" dxfId="30" priority="20"/>
  </conditionalFormatting>
  <conditionalFormatting sqref="D12:D32 F12:F32">
    <cfRule type="expression" dxfId="29" priority="43">
      <formula>IF(D12&gt;TODAY(),1)</formula>
    </cfRule>
  </conditionalFormatting>
  <conditionalFormatting sqref="B8">
    <cfRule type="cellIs" dxfId="28" priority="18" operator="equal">
      <formula>0</formula>
    </cfRule>
  </conditionalFormatting>
  <conditionalFormatting sqref="D8">
    <cfRule type="cellIs" dxfId="27" priority="17" operator="equal">
      <formula>0</formula>
    </cfRule>
  </conditionalFormatting>
  <conditionalFormatting sqref="F8">
    <cfRule type="cellIs" dxfId="26" priority="15" operator="greaterThan">
      <formula>$D8</formula>
    </cfRule>
  </conditionalFormatting>
  <conditionalFormatting sqref="F8">
    <cfRule type="cellIs" dxfId="25" priority="16" operator="lessThan">
      <formula>$D8</formula>
    </cfRule>
  </conditionalFormatting>
  <conditionalFormatting sqref="H8">
    <cfRule type="cellIs" dxfId="24" priority="14" operator="equal">
      <formula>0</formula>
    </cfRule>
  </conditionalFormatting>
  <conditionalFormatting sqref="K8">
    <cfRule type="expression" dxfId="23" priority="13">
      <formula>IF(K8&lt;&gt;TRUNC(K8,2),1)</formula>
    </cfRule>
  </conditionalFormatting>
  <conditionalFormatting sqref="J12:J32 G12:G32">
    <cfRule type="expression" dxfId="22" priority="12">
      <formula>IF(AND($J12&gt;=15000,$G12="gotówka"),1)</formula>
    </cfRule>
  </conditionalFormatting>
  <conditionalFormatting sqref="B40">
    <cfRule type="cellIs" dxfId="21" priority="9" operator="equal">
      <formula>0</formula>
    </cfRule>
  </conditionalFormatting>
  <conditionalFormatting sqref="F40">
    <cfRule type="cellIs" dxfId="20" priority="8" operator="equal">
      <formula>0</formula>
    </cfRule>
  </conditionalFormatting>
  <conditionalFormatting sqref="K40">
    <cfRule type="expression" dxfId="19" priority="7">
      <formula>IF(K40&lt;&gt;TRUNC(K40,2),1)</formula>
    </cfRule>
  </conditionalFormatting>
  <conditionalFormatting sqref="K12:K32">
    <cfRule type="expression" dxfId="18" priority="3">
      <formula>IF(AND($K12&lt;&gt;0,$H12=7),1)</formula>
    </cfRule>
  </conditionalFormatting>
  <conditionalFormatting sqref="J33">
    <cfRule type="cellIs" dxfId="17" priority="82" operator="notEqual">
      <formula>#REF!</formula>
    </cfRule>
  </conditionalFormatting>
  <conditionalFormatting sqref="L33">
    <cfRule type="cellIs" dxfId="16" priority="83" operator="notEqual">
      <formula>#REF!</formula>
    </cfRule>
  </conditionalFormatting>
  <conditionalFormatting sqref="K33">
    <cfRule type="cellIs" dxfId="15" priority="84" operator="notEqual">
      <formula>#REF!</formula>
    </cfRule>
    <cfRule type="expression" dxfId="14" priority="85">
      <formula>IF($K$33&gt;0.8*$J$33,1)</formula>
    </cfRule>
  </conditionalFormatting>
  <dataValidations count="12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2:L32">
      <formula1>IF(K12=TRUNC(K12,2),1)</formula1>
    </dataValidation>
    <dataValidation type="date" allowBlank="1" showInputMessage="1" showErrorMessage="1" sqref="M6:M8">
      <formula1>43466</formula1>
      <formula2>43830</formula2>
    </dataValidation>
    <dataValidation type="date" allowBlank="1" showInputMessage="1" showErrorMessage="1" sqref="H6:I6">
      <formula1>44197</formula1>
      <formula2>44804</formula2>
    </dataValidation>
    <dataValidation type="custom" allowBlank="1" showInputMessage="1" showErrorMessage="1" sqref="J12:J32 K8:L8 K40:L40">
      <formula1>IF(J8=TRUNC(J8,2),1)</formula1>
    </dataValidation>
    <dataValidation type="date" allowBlank="1" showInputMessage="1" showErrorMessage="1" promptTitle="data zapłaty" prompt="– nie może przypadać przed dniem rozpoczęcia realizacji zadania, określonym w umowie, ani po dniu zakończenia rzeczowej i finansowej realizacji zadania" sqref="F12:F32">
      <formula1>$D$6</formula1>
      <formula2>MIN(TODAY(),"31.12.2021",$K$6)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2:D32">
      <formula1>$D$6</formula1>
      <formula2>MIN(TODAY(),"31.12.2021")</formula2>
    </dataValidation>
    <dataValidation type="date" allowBlank="1" showInputMessage="1" showErrorMessage="1" sqref="D6:E6 L6">
      <formula1>44197</formula1>
      <formula2>44561</formula2>
    </dataValidation>
    <dataValidation allowBlank="1" showInputMessage="1" showErrorMessage="1" promptTitle="UWAGA!" prompt="Faktury pro forma nie stanowią dokumentow księgowych i nie mogą być ujmowane w rozliczeniu." sqref="C12:C32"/>
    <dataValidation type="list" allowBlank="1" showInputMessage="1" showErrorMessage="1" sqref="C41">
      <formula1>formy_opieki_lista</formula1>
    </dataValidation>
    <dataValidation allowBlank="1" showInputMessage="1" showErrorMessage="1" prompt="Jeżeli liczba miejsc faktycznie utworzonych przewyższa liczbę tworzonych miejsc określoną w umowie, należy podać pełną liczbę miejsc faktycznie utworzonych." sqref="F8:G8"/>
    <dataValidation type="whole" allowBlank="1" showInputMessage="1" showErrorMessage="1" sqref="H12:H32">
      <formula1>1</formula1>
      <formula2>8</formula2>
    </dataValidation>
    <dataValidation type="list" allowBlank="1" showInputMessage="1" showErrorMessage="1" promptTitle="Należy wpisać jedno z poniższych" prompt="- żłobek, _x000a_- klub dziecięcy, _x000a_- dzienny opiekun" sqref="B8:C8">
      <formula1>formy_opieki_lista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 differentFirst="1">
    <firstHeader>&amp;R&amp;"Times,Pogrubiona"&amp;13Zał. nr 4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" operator="greaterThan" id="{47240A97-E38B-4FA1-A019-50C7E586CAD8}">
            <xm:f>'1. Kosztorys'!$D$22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Arkusz3!$B$14:$B$15</xm:f>
          </x14:formula1>
          <xm:sqref>H8:J8</xm:sqref>
        </x14:dataValidation>
        <x14:dataValidation type="list" allowBlank="1" showInputMessage="1" showErrorMessage="1" promptTitle="Należy wpisać jedno z poniższych" prompt="- przelew bankowy, _x000a_- karta płatnicza,_x000a_- gotówka">
          <x14:formula1>
            <xm:f>Arkusz3!$B$10:$B$12</xm:f>
          </x14:formula1>
          <xm:sqref>G12:G32</xm:sqref>
        </x14:dataValidation>
        <x14:dataValidation type="list" allowBlank="1" showInputMessage="1" showErrorMessage="1">
          <x14:formula1>
            <xm:f>Arkusz3!$B$7:$B$8</xm:f>
          </x14:formula1>
          <xm:sqref>I12:I32</xm:sqref>
        </x14:dataValidation>
        <x14:dataValidation type="list" allowBlank="1" showInputMessage="1" showErrorMessage="1">
          <x14:formula1>
            <xm:f>Arkusz3!$B$14:$B$15</xm:f>
          </x14:formula1>
          <xm:sqref>F40:J40 B40:E40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81"/>
  <sheetViews>
    <sheetView showGridLines="0" showZeros="0" zoomScale="115" zoomScaleNormal="115" zoomScaleSheetLayoutView="145" workbookViewId="0">
      <selection activeCell="C46" sqref="C46"/>
    </sheetView>
  </sheetViews>
  <sheetFormatPr defaultColWidth="0" defaultRowHeight="15" zeroHeight="1" x14ac:dyDescent="0.25"/>
  <cols>
    <col min="1" max="1" width="27.5703125" style="104" customWidth="1"/>
    <col min="2" max="2" width="24.28515625" style="104" customWidth="1"/>
    <col min="3" max="3" width="42.85546875" style="104" customWidth="1"/>
    <col min="4" max="4" width="9.140625" style="104" hidden="1" customWidth="1"/>
    <col min="5" max="16383" width="0" style="104" hidden="1"/>
    <col min="16384" max="16384" width="2.28515625" style="104" hidden="1" customWidth="1"/>
  </cols>
  <sheetData>
    <row r="1" spans="1:3" ht="72" customHeight="1" x14ac:dyDescent="0.25">
      <c r="A1" s="326"/>
      <c r="B1" s="326"/>
      <c r="C1" s="326"/>
    </row>
    <row r="2" spans="1:3" x14ac:dyDescent="0.25">
      <c r="A2" s="332" t="s">
        <v>147</v>
      </c>
      <c r="B2" s="332"/>
      <c r="C2" s="332"/>
    </row>
    <row r="3" spans="1:3" ht="45.75" customHeight="1" x14ac:dyDescent="0.25">
      <c r="A3" s="188" t="s">
        <v>158</v>
      </c>
    </row>
    <row r="4" spans="1:3" x14ac:dyDescent="0.25">
      <c r="A4" s="177" t="s">
        <v>87</v>
      </c>
    </row>
    <row r="5" spans="1:3" ht="15.75" x14ac:dyDescent="0.25">
      <c r="A5" s="106"/>
    </row>
    <row r="6" spans="1:3" ht="15.75" x14ac:dyDescent="0.25">
      <c r="A6" s="329" t="s">
        <v>118</v>
      </c>
      <c r="B6" s="329"/>
      <c r="C6" s="329"/>
    </row>
    <row r="7" spans="1:3" ht="15.75" x14ac:dyDescent="0.25">
      <c r="A7" s="329" t="s">
        <v>119</v>
      </c>
      <c r="B7" s="329"/>
      <c r="C7" s="329"/>
    </row>
    <row r="8" spans="1:3" ht="15.75" x14ac:dyDescent="0.25">
      <c r="A8" s="329" t="s">
        <v>117</v>
      </c>
      <c r="B8" s="329"/>
      <c r="C8" s="329"/>
    </row>
    <row r="9" spans="1:3" ht="15.75" x14ac:dyDescent="0.25">
      <c r="A9" s="329" t="s">
        <v>116</v>
      </c>
      <c r="B9" s="329"/>
      <c r="C9" s="329"/>
    </row>
    <row r="10" spans="1:3" ht="15.75" x14ac:dyDescent="0.25">
      <c r="A10" s="330" t="s">
        <v>115</v>
      </c>
      <c r="B10" s="330"/>
      <c r="C10" s="330"/>
    </row>
    <row r="11" spans="1:3" ht="15.75" x14ac:dyDescent="0.25">
      <c r="A11" s="330" t="s">
        <v>148</v>
      </c>
      <c r="B11" s="330"/>
      <c r="C11" s="330"/>
    </row>
    <row r="12" spans="1:3" ht="15.75" x14ac:dyDescent="0.25">
      <c r="A12" s="107"/>
    </row>
    <row r="13" spans="1:3" ht="15.75" x14ac:dyDescent="0.25">
      <c r="A13" s="105" t="s">
        <v>114</v>
      </c>
    </row>
    <row r="14" spans="1:3" ht="15.75" x14ac:dyDescent="0.25">
      <c r="A14" s="331" t="s">
        <v>113</v>
      </c>
      <c r="B14" s="331"/>
      <c r="C14" s="331"/>
    </row>
    <row r="15" spans="1:3" ht="15.75" x14ac:dyDescent="0.25">
      <c r="A15" s="331" t="s">
        <v>113</v>
      </c>
      <c r="B15" s="331"/>
      <c r="C15" s="331"/>
    </row>
    <row r="16" spans="1:3" x14ac:dyDescent="0.25">
      <c r="A16" s="332" t="s">
        <v>112</v>
      </c>
      <c r="B16" s="332"/>
      <c r="C16" s="332"/>
    </row>
    <row r="17" spans="1:3" ht="19.5" customHeight="1" x14ac:dyDescent="0.25">
      <c r="A17" s="333" t="str">
        <f>"określonego umową nr "&amp;IF('1. Kosztorys'!D7="","………………..",'1. Kosztorys'!D7)&amp;" o realizację zadania zawartą w dniu "&amp;IF('1. Kosztorys'!G7="","………...…...",TEXT('1. Kosztorys'!G7,"D.M.RRRR"))&amp;" r. pomiędzy"</f>
        <v>określonego umową nr ……………….. o realizację zadania zawartą w dniu ………...…... r. pomiędzy</v>
      </c>
      <c r="B17" s="333"/>
      <c r="C17" s="333"/>
    </row>
    <row r="18" spans="1:3" ht="20.25" customHeight="1" x14ac:dyDescent="0.25">
      <c r="A18" s="340" t="s">
        <v>157</v>
      </c>
      <c r="B18" s="340"/>
      <c r="C18" s="340"/>
    </row>
    <row r="19" spans="1:3" ht="11.25" customHeight="1" x14ac:dyDescent="0.25">
      <c r="A19" s="183" t="s">
        <v>111</v>
      </c>
      <c r="B19" s="334" t="s">
        <v>159</v>
      </c>
      <c r="C19" s="334"/>
    </row>
    <row r="20" spans="1:3" x14ac:dyDescent="0.25">
      <c r="A20" s="108" t="s">
        <v>110</v>
      </c>
    </row>
    <row r="21" spans="1:3" ht="15.75" x14ac:dyDescent="0.25">
      <c r="A21" s="105" t="s">
        <v>109</v>
      </c>
      <c r="B21" s="184" t="str">
        <f ca="1">IF(OR(YEAR(TODAY())=2021,YEAR(TODAY())=2022),"","od 1.1."&amp;YEAR(TODAY())-1)</f>
        <v/>
      </c>
      <c r="C21" s="184" t="str">
        <f ca="1">IF(OR(YEAR(TODAY())=2021,YEAR(TODAY())=2022),"","do 31.12."&amp;YEAR(TODAY())-1)</f>
        <v/>
      </c>
    </row>
    <row r="22" spans="1:3" ht="15.75" x14ac:dyDescent="0.25">
      <c r="A22" s="106"/>
    </row>
    <row r="23" spans="1:3" ht="15.75" x14ac:dyDescent="0.25">
      <c r="A23" s="106"/>
    </row>
    <row r="24" spans="1:3" ht="15.75" x14ac:dyDescent="0.25">
      <c r="A24" s="329" t="s">
        <v>108</v>
      </c>
      <c r="B24" s="329"/>
      <c r="C24" s="329"/>
    </row>
    <row r="25" spans="1:3" ht="15.75" x14ac:dyDescent="0.25">
      <c r="A25" s="329" t="s">
        <v>107</v>
      </c>
      <c r="B25" s="329"/>
      <c r="C25" s="329"/>
    </row>
    <row r="26" spans="1:3" ht="15.75" x14ac:dyDescent="0.25">
      <c r="A26" s="105" t="s">
        <v>106</v>
      </c>
    </row>
    <row r="27" spans="1:3" ht="15.75" x14ac:dyDescent="0.25">
      <c r="A27" s="328"/>
      <c r="B27" s="328"/>
      <c r="C27" s="328"/>
    </row>
    <row r="28" spans="1:3" ht="30.75" customHeight="1" x14ac:dyDescent="0.25">
      <c r="A28" s="327" t="s">
        <v>105</v>
      </c>
      <c r="B28" s="327"/>
      <c r="C28" s="327"/>
    </row>
    <row r="29" spans="1:3" ht="15.75" x14ac:dyDescent="0.25">
      <c r="A29" s="105"/>
    </row>
    <row r="30" spans="1:3" ht="15.75" x14ac:dyDescent="0.25">
      <c r="A30" s="105"/>
    </row>
    <row r="31" spans="1:3" ht="76.5" customHeight="1" thickBot="1" x14ac:dyDescent="0.3">
      <c r="A31" s="109" t="s">
        <v>37</v>
      </c>
      <c r="B31" s="109" t="s">
        <v>104</v>
      </c>
      <c r="C31" s="110" t="s">
        <v>154</v>
      </c>
    </row>
    <row r="32" spans="1:3" ht="16.5" thickBot="1" x14ac:dyDescent="0.3">
      <c r="A32" s="175" t="s">
        <v>103</v>
      </c>
      <c r="B32" s="111"/>
      <c r="C32" s="90" t="e">
        <f t="shared" ref="C32:C43" si="0">ROUNDDOWN(B32/$A$27,2)</f>
        <v>#DIV/0!</v>
      </c>
    </row>
    <row r="33" spans="1:3" ht="16.5" thickBot="1" x14ac:dyDescent="0.3">
      <c r="A33" s="175" t="s">
        <v>102</v>
      </c>
      <c r="B33" s="111"/>
      <c r="C33" s="90" t="e">
        <f t="shared" si="0"/>
        <v>#DIV/0!</v>
      </c>
    </row>
    <row r="34" spans="1:3" ht="16.5" thickBot="1" x14ac:dyDescent="0.3">
      <c r="A34" s="175" t="s">
        <v>101</v>
      </c>
      <c r="B34" s="111"/>
      <c r="C34" s="90" t="e">
        <f t="shared" si="0"/>
        <v>#DIV/0!</v>
      </c>
    </row>
    <row r="35" spans="1:3" ht="16.5" thickBot="1" x14ac:dyDescent="0.3">
      <c r="A35" s="175" t="s">
        <v>100</v>
      </c>
      <c r="B35" s="111"/>
      <c r="C35" s="90" t="e">
        <f>ROUNDDOWN(B35/$A$27,4)</f>
        <v>#DIV/0!</v>
      </c>
    </row>
    <row r="36" spans="1:3" ht="16.5" thickBot="1" x14ac:dyDescent="0.3">
      <c r="A36" s="175" t="s">
        <v>99</v>
      </c>
      <c r="B36" s="111"/>
      <c r="C36" s="90" t="e">
        <f t="shared" si="0"/>
        <v>#DIV/0!</v>
      </c>
    </row>
    <row r="37" spans="1:3" ht="16.5" thickBot="1" x14ac:dyDescent="0.3">
      <c r="A37" s="175" t="s">
        <v>98</v>
      </c>
      <c r="B37" s="111"/>
      <c r="C37" s="90" t="e">
        <f t="shared" si="0"/>
        <v>#DIV/0!</v>
      </c>
    </row>
    <row r="38" spans="1:3" ht="16.5" thickBot="1" x14ac:dyDescent="0.3">
      <c r="A38" s="175" t="s">
        <v>97</v>
      </c>
      <c r="B38" s="111"/>
      <c r="C38" s="90" t="e">
        <f t="shared" si="0"/>
        <v>#DIV/0!</v>
      </c>
    </row>
    <row r="39" spans="1:3" ht="16.5" thickBot="1" x14ac:dyDescent="0.3">
      <c r="A39" s="175" t="s">
        <v>96</v>
      </c>
      <c r="B39" s="111"/>
      <c r="C39" s="90" t="e">
        <f t="shared" si="0"/>
        <v>#DIV/0!</v>
      </c>
    </row>
    <row r="40" spans="1:3" ht="16.5" thickBot="1" x14ac:dyDescent="0.3">
      <c r="A40" s="175" t="s">
        <v>95</v>
      </c>
      <c r="B40" s="111"/>
      <c r="C40" s="90" t="e">
        <f t="shared" si="0"/>
        <v>#DIV/0!</v>
      </c>
    </row>
    <row r="41" spans="1:3" ht="16.5" thickBot="1" x14ac:dyDescent="0.3">
      <c r="A41" s="175" t="s">
        <v>94</v>
      </c>
      <c r="B41" s="111"/>
      <c r="C41" s="90" t="e">
        <f t="shared" si="0"/>
        <v>#DIV/0!</v>
      </c>
    </row>
    <row r="42" spans="1:3" ht="16.5" thickBot="1" x14ac:dyDescent="0.3">
      <c r="A42" s="175" t="s">
        <v>93</v>
      </c>
      <c r="B42" s="111"/>
      <c r="C42" s="90" t="e">
        <f t="shared" si="0"/>
        <v>#DIV/0!</v>
      </c>
    </row>
    <row r="43" spans="1:3" ht="16.5" thickBot="1" x14ac:dyDescent="0.3">
      <c r="A43" s="176" t="s">
        <v>92</v>
      </c>
      <c r="B43" s="112"/>
      <c r="C43" s="90" t="e">
        <f t="shared" si="0"/>
        <v>#DIV/0!</v>
      </c>
    </row>
    <row r="44" spans="1:3" ht="15.75" x14ac:dyDescent="0.25">
      <c r="A44" s="105" t="s">
        <v>91</v>
      </c>
      <c r="B44" s="339"/>
      <c r="C44" s="339"/>
    </row>
    <row r="45" spans="1:3" ht="15.75" x14ac:dyDescent="0.25">
      <c r="A45" s="105"/>
      <c r="B45" s="189"/>
      <c r="C45" s="189"/>
    </row>
    <row r="46" spans="1:3" x14ac:dyDescent="0.25">
      <c r="A46" s="190" t="s">
        <v>166</v>
      </c>
      <c r="B46" s="194" t="s">
        <v>172</v>
      </c>
      <c r="C46" s="191" t="s">
        <v>171</v>
      </c>
    </row>
    <row r="47" spans="1:3" x14ac:dyDescent="0.25">
      <c r="A47" s="190"/>
      <c r="B47" s="191"/>
      <c r="C47" s="191"/>
    </row>
    <row r="48" spans="1:3" ht="35.25" customHeight="1" x14ac:dyDescent="0.25">
      <c r="A48" s="113" t="s">
        <v>90</v>
      </c>
    </row>
    <row r="49" spans="1:4" ht="66" customHeight="1" x14ac:dyDescent="0.25">
      <c r="A49" s="336" t="s">
        <v>155</v>
      </c>
      <c r="B49" s="336"/>
      <c r="C49" s="336"/>
    </row>
    <row r="50" spans="1:4" x14ac:dyDescent="0.25">
      <c r="A50" s="185" t="s">
        <v>163</v>
      </c>
      <c r="B50" s="181" t="s">
        <v>88</v>
      </c>
      <c r="C50" s="186"/>
    </row>
    <row r="51" spans="1:4" x14ac:dyDescent="0.25">
      <c r="A51" s="185" t="s">
        <v>164</v>
      </c>
      <c r="B51" s="181" t="s">
        <v>88</v>
      </c>
      <c r="C51" s="186"/>
    </row>
    <row r="52" spans="1:4" x14ac:dyDescent="0.25">
      <c r="A52" s="186"/>
      <c r="B52" s="186"/>
      <c r="C52" s="186"/>
    </row>
    <row r="53" spans="1:4" ht="75.75" customHeight="1" x14ac:dyDescent="0.25">
      <c r="A53" s="187" t="s">
        <v>89</v>
      </c>
      <c r="C53" s="187" t="s">
        <v>88</v>
      </c>
    </row>
    <row r="54" spans="1:4" x14ac:dyDescent="0.25">
      <c r="A54" s="114" t="s">
        <v>87</v>
      </c>
      <c r="B54" s="115" t="s">
        <v>86</v>
      </c>
      <c r="C54" s="116" t="s">
        <v>120</v>
      </c>
    </row>
    <row r="55" spans="1:4" x14ac:dyDescent="0.25">
      <c r="A55" s="115" t="s">
        <v>85</v>
      </c>
      <c r="C55" s="116"/>
      <c r="D55" s="115"/>
    </row>
    <row r="56" spans="1:4" ht="51" customHeight="1" x14ac:dyDescent="0.25">
      <c r="A56" s="338" t="s">
        <v>162</v>
      </c>
      <c r="B56" s="338"/>
      <c r="C56" s="338"/>
    </row>
    <row r="57" spans="1:4" ht="15.75" x14ac:dyDescent="0.25">
      <c r="A57" s="182"/>
      <c r="B57" s="182"/>
      <c r="C57" s="182"/>
    </row>
    <row r="58" spans="1:4" x14ac:dyDescent="0.25">
      <c r="A58" s="117"/>
    </row>
    <row r="59" spans="1:4" x14ac:dyDescent="0.25"/>
    <row r="60" spans="1:4" x14ac:dyDescent="0.25">
      <c r="A60" s="337" t="s">
        <v>84</v>
      </c>
      <c r="B60" s="337"/>
      <c r="C60" s="337"/>
    </row>
    <row r="61" spans="1:4" ht="32.25" customHeight="1" x14ac:dyDescent="0.25">
      <c r="A61" s="335" t="s">
        <v>83</v>
      </c>
      <c r="B61" s="335"/>
      <c r="C61" s="335"/>
    </row>
    <row r="62" spans="1:4" ht="27.75" customHeight="1" x14ac:dyDescent="0.25">
      <c r="A62" s="335" t="s">
        <v>156</v>
      </c>
      <c r="B62" s="335"/>
      <c r="C62" s="335"/>
    </row>
    <row r="63" spans="1:4" hidden="1" x14ac:dyDescent="0.25"/>
    <row r="64" spans="1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sheetProtection algorithmName="SHA-512" hashValue="dGFedceuzQmu7RvISvkDoGIzMdH05CMmSkPNIE0P8gJ4MqfjCD3dnnDyBvoDGQ0s3dTbkRwExbcH+FT5mgcIrA==" saltValue="9b3xCeuQF/Y4eH18pva5CQ==" spinCount="100000" sheet="1" objects="1" scenarios="1"/>
  <mergeCells count="24">
    <mergeCell ref="A62:C62"/>
    <mergeCell ref="A7:C7"/>
    <mergeCell ref="A8:C8"/>
    <mergeCell ref="A9:C9"/>
    <mergeCell ref="A10:C10"/>
    <mergeCell ref="A61:C61"/>
    <mergeCell ref="A49:C49"/>
    <mergeCell ref="A60:C60"/>
    <mergeCell ref="A56:C56"/>
    <mergeCell ref="B44:C44"/>
    <mergeCell ref="A18:C18"/>
    <mergeCell ref="A1:C1"/>
    <mergeCell ref="A28:C28"/>
    <mergeCell ref="A27:C27"/>
    <mergeCell ref="A24:C24"/>
    <mergeCell ref="A25:C25"/>
    <mergeCell ref="A11:C11"/>
    <mergeCell ref="A14:C14"/>
    <mergeCell ref="A15:C15"/>
    <mergeCell ref="A16:C16"/>
    <mergeCell ref="A17:C17"/>
    <mergeCell ref="B19:C19"/>
    <mergeCell ref="A6:C6"/>
    <mergeCell ref="A2:C2"/>
  </mergeCells>
  <conditionalFormatting sqref="B32:B43">
    <cfRule type="cellIs" dxfId="12" priority="7" operator="greaterThan">
      <formula>$A$27</formula>
    </cfRule>
  </conditionalFormatting>
  <conditionalFormatting sqref="C32:C43">
    <cfRule type="expression" dxfId="11" priority="6">
      <formula>ISERROR($C32)</formula>
    </cfRule>
  </conditionalFormatting>
  <conditionalFormatting sqref="B32:C43">
    <cfRule type="expression" dxfId="10" priority="4">
      <formula>IF(AND($C32&lt;&gt;0,$C32&lt;0.6),1)</formula>
    </cfRule>
  </conditionalFormatting>
  <conditionalFormatting sqref="B46">
    <cfRule type="expression" dxfId="9" priority="1">
      <formula>IF($B$46="",1)</formula>
    </cfRule>
  </conditionalFormatting>
  <dataValidations count="2">
    <dataValidation type="whole" allowBlank="1" showInputMessage="1" showErrorMessage="1" sqref="A27:C27 B32:B43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10 umowy?" sqref="B46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7 do umowy
&amp;"Times New Roman,Normalny"(moduł 3)</firstHeader>
  </headerFooter>
  <colBreaks count="1" manualBreakCount="1">
    <brk id="3" max="1048575" man="1"/>
  </col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B16" sqref="B16"/>
    </sheetView>
  </sheetViews>
  <sheetFormatPr defaultRowHeight="15" x14ac:dyDescent="0.25"/>
  <sheetData>
    <row r="3" spans="2:4" ht="15.75" x14ac:dyDescent="0.25">
      <c r="B3" s="1" t="s">
        <v>29</v>
      </c>
      <c r="C3" s="1">
        <v>10000</v>
      </c>
      <c r="D3" s="2" t="s">
        <v>76</v>
      </c>
    </row>
    <row r="4" spans="2:4" ht="15.75" x14ac:dyDescent="0.25">
      <c r="B4" s="1" t="s">
        <v>30</v>
      </c>
      <c r="C4" s="1">
        <v>10000</v>
      </c>
      <c r="D4" s="2" t="s">
        <v>76</v>
      </c>
    </row>
    <row r="5" spans="2:4" ht="15.75" x14ac:dyDescent="0.25">
      <c r="B5" s="1" t="s">
        <v>31</v>
      </c>
      <c r="C5" s="1">
        <v>5000</v>
      </c>
      <c r="D5" s="2" t="s">
        <v>77</v>
      </c>
    </row>
    <row r="7" spans="2:4" x14ac:dyDescent="0.25">
      <c r="B7" t="s">
        <v>64</v>
      </c>
    </row>
    <row r="8" spans="2:4" x14ac:dyDescent="0.25">
      <c r="B8" t="s">
        <v>65</v>
      </c>
    </row>
    <row r="10" spans="2:4" x14ac:dyDescent="0.25">
      <c r="B10" t="s">
        <v>127</v>
      </c>
    </row>
    <row r="11" spans="2:4" x14ac:dyDescent="0.25">
      <c r="B11" t="s">
        <v>128</v>
      </c>
    </row>
    <row r="12" spans="2:4" x14ac:dyDescent="0.25">
      <c r="B12" t="s">
        <v>129</v>
      </c>
    </row>
    <row r="14" spans="2:4" x14ac:dyDescent="0.25">
      <c r="B14" t="s">
        <v>183</v>
      </c>
    </row>
    <row r="15" spans="2:4" x14ac:dyDescent="0.25">
      <c r="B15" t="s">
        <v>184</v>
      </c>
    </row>
    <row r="23" spans="13:13" x14ac:dyDescent="0.25">
      <c r="M23" t="s">
        <v>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27</vt:i4>
      </vt:variant>
    </vt:vector>
  </HeadingPairs>
  <TitlesOfParts>
    <vt:vector size="33" baseType="lpstr">
      <vt:lpstr>1. Kosztorys</vt:lpstr>
      <vt:lpstr>2. Harmon.</vt:lpstr>
      <vt:lpstr>3. Wniosek o transzę </vt:lpstr>
      <vt:lpstr>4. Rozlicz. transzy</vt:lpstr>
      <vt:lpstr>7. Trwałość</vt:lpstr>
      <vt:lpstr>Arkusz3</vt:lpstr>
      <vt:lpstr>data_umowy</vt:lpstr>
      <vt:lpstr>dofin_i_własne</vt:lpstr>
      <vt:lpstr>forma_opieki</vt:lpstr>
      <vt:lpstr>formy_opieki_lista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Rozlicz. transzy'!Obszar_wydruku</vt:lpstr>
      <vt:lpstr>'7. Trwałość'!Obszar_wydruku</vt:lpstr>
      <vt:lpstr>początek_realizacji</vt:lpstr>
      <vt:lpstr>rodzaj_kosztów</vt:lpstr>
      <vt:lpstr>rozlicz_transz_tworzeni_ogółem</vt:lpstr>
      <vt:lpstr>rozlicz_transz_tworzenie_dof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2021-05-26T12:19:36Z</dcterms:modified>
</cp:coreProperties>
</file>