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miesięczne\sprawozdanie na koniec stycznia 2021\"/>
    </mc:Choice>
  </mc:AlternateContent>
  <xr:revisionPtr revIDLastSave="0" documentId="13_ncr:1_{4A857CAF-9881-4526-A45A-70CC09BCE31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ne - 31 styczni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2" l="1"/>
  <c r="D36" i="2" l="1"/>
  <c r="E24" i="2"/>
  <c r="J46" i="1"/>
  <c r="Q46" i="1"/>
  <c r="AA46" i="1"/>
  <c r="AF46" i="1"/>
  <c r="AN46" i="1"/>
  <c r="AR46" i="1"/>
  <c r="J47" i="1"/>
  <c r="Q47" i="1"/>
  <c r="AA47" i="1"/>
  <c r="AF47" i="1"/>
  <c r="AN47" i="1"/>
  <c r="AR47" i="1"/>
  <c r="J48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B40" i="1"/>
  <c r="Q39" i="1"/>
  <c r="AA40" i="1" l="1"/>
  <c r="AR40" i="1"/>
  <c r="AR28" i="1"/>
  <c r="AA28" i="1"/>
  <c r="AN40" i="1"/>
  <c r="AF40" i="1"/>
  <c r="J40" i="1"/>
  <c r="F40" i="1"/>
  <c r="AN28" i="1"/>
  <c r="AF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J45" i="1" l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B6" i="1"/>
  <c r="AA6" i="1" l="1"/>
  <c r="AR6" i="1"/>
  <c r="AN6" i="1"/>
  <c r="AF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<sst xmlns="http://schemas.openxmlformats.org/spreadsheetml/2006/main" count="335" uniqueCount="235">
  <si>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</si>
  <si>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</si>
  <si>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</si>
  <si>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</si>
  <si>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</si>
  <si>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</si>
  <si>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</si>
  <si>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</si>
  <si>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</si>
  <si>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</si>
  <si>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</si>
  <si>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</si>
  <si>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</si>
  <si>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</si>
  <si>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</si>
  <si>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</si>
  <si>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</si>
  <si>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</si>
  <si>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</si>
  <si>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</si>
  <si>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</si>
  <si>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</si>
  <si>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</si>
  <si>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</si>
  <si>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</si>
  <si>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</si>
  <si>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</si>
  <si>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</si>
  <si>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</si>
  <si>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</si>
  <si>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</si>
  <si>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</si>
  <si>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</si>
  <si>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</si>
  <si>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</si>
  <si>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</si>
  <si>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</si>
  <si>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</si>
  <si>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</si>
  <si>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</si>
  <si>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</si>
  <si>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</si>
  <si>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</si>
  <si>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</si>
  <si>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</si>
  <si>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</si>
  <si>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</si>
  <si>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</si>
  <si>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</si>
  <si>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</si>
  <si>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</si>
  <si>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</si>
  <si>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</si>
  <si>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</si>
  <si>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</si>
  <si>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</si>
  <si>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</si>
  <si>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</si>
  <si>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</si>
  <si>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</si>
  <si>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</si>
  <si>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</si>
  <si>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</si>
  <si>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</si>
  <si>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</si>
  <si>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</si>
  <si>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</si>
  <si>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</si>
  <si>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</si>
  <si>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</si>
  <si>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</si>
  <si>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</si>
  <si>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</si>
  <si>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</si>
  <si>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</si>
  <si>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</si>
  <si>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</si>
  <si>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</si>
  <si>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</si>
  <si>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</si>
  <si>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</si>
  <si>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</si>
  <si>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</si>
  <si>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</si>
  <si>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</si>
  <si>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</si>
  <si>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</si>
  <si>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</si>
  <si>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</si>
  <si>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</si>
  <si>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</si>
  <si>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</si>
  <si>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</si>
  <si>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</si>
  <si>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</si>
  <si>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</si>
  <si>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</si>
  <si>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</si>
  <si>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</si>
  <si>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</si>
  <si>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</si>
  <si>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</si>
  <si>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</si>
  <si>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</si>
  <si>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</si>
  <si>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</si>
  <si>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</si>
  <si>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</si>
  <si>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</si>
  <si>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</si>
  <si>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</si>
  <si>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</si>
  <si>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</si>
  <si>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</si>
  <si>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</si>
  <si>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</si>
  <si>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</si>
  <si>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</si>
  <si>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</si>
  <si>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</si>
  <si>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</si>
  <si>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</si>
  <si>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</si>
  <si>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</si>
  <si>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</si>
  <si>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</si>
  <si>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</si>
  <si>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</si>
  <si>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</si>
  <si>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</si>
  <si>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</si>
  <si>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</si>
  <si>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</si>
  <si>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</si>
  <si>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</si>
  <si>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</si>
  <si>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</si>
  <si>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</si>
  <si>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</si>
  <si>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</si>
  <si>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</si>
  <si>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</si>
  <si>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</si>
  <si>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</si>
  <si>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</si>
  <si>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</si>
  <si>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</si>
  <si>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</si>
  <si>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</si>
  <si>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</si>
  <si>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</si>
  <si>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</si>
  <si>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</si>
  <si>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</si>
  <si>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</si>
  <si>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</si>
  <si>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</si>
  <si>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</si>
  <si>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</si>
  <si>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</si>
  <si>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</si>
  <si>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</si>
  <si>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</si>
  <si>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</si>
  <si>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</si>
  <si>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</si>
  <si>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</si>
  <si>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</si>
  <si>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</si>
  <si>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</si>
  <si>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</si>
  <si>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</si>
  <si>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</si>
  <si>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</si>
  <si>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</si>
  <si>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</si>
  <si>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</si>
  <si>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</si>
  <si>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</si>
  <si>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</si>
  <si>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</si>
  <si>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</si>
  <si>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</si>
  <si>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</si>
  <si>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</si>
  <si>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</si>
  <si>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</si>
  <si>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</si>
  <si>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</si>
  <si>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</si>
  <si>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</si>
  <si>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</si>
  <si>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</si>
  <si>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</si>
  <si>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</si>
  <si>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</si>
  <si>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</si>
  <si>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</si>
  <si>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</si>
  <si>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</si>
  <si>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</si>
  <si>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</si>
  <si>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</si>
  <si>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</si>
  <si>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</si>
  <si>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</si>
  <si>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</si>
  <si>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</si>
  <si>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</si>
  <si>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</si>
  <si>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</si>
  <si>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</si>
  <si>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</si>
  <si>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</si>
  <si>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</si>
  <si>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</si>
  <si>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</si>
  <si>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</si>
  <si>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</si>
  <si>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</si>
  <si>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</si>
  <si>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</si>
  <si>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</si>
  <si>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</si>
  <si>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</si>
  <si>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</si>
  <si>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</si>
  <si>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* Alokacjaz rezerwą wykonania</t>
  </si>
  <si>
    <t>Tymczasowe zaprzestanie działalności połowowej-COVID</t>
  </si>
  <si>
    <t>1.10a</t>
  </si>
  <si>
    <t>1.10b</t>
  </si>
  <si>
    <t>2.8.</t>
  </si>
  <si>
    <t>Środki dotyczące zdrowia publicznego</t>
  </si>
  <si>
    <t xml:space="preserve">Limit finansowy zgodny z arkuszem kalkulacyjnym z dnia 05.02.2021, kurs 1 EUR= 4,5471 PLN   </t>
  </si>
  <si>
    <t>31.01.2021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</si>
</sst>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  <numFmt numFmtId="173" formatCode="0.0000000000%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171" fontId="10" fillId="0" borderId="0" xfId="0" applyNumberFormat="1" applyFont="1"/>
    <xf numFmtId="3" fontId="0" fillId="0" borderId="6" xfId="0" applyNumberFormat="1" applyBorder="1"/>
    <xf numFmtId="173" fontId="28" fillId="8" borderId="1" xfId="0" applyNumberFormat="1" applyFont="1" applyFill="1" applyBorder="1" applyAlignment="1">
      <alignment horizontal="center" vertical="center"/>
    </xf>
    <xf numFmtId="173" fontId="28" fillId="7" borderId="1" xfId="0" applyNumberFormat="1" applyFont="1" applyFill="1" applyBorder="1" applyAlignment="1">
      <alignment horizontal="center" vertical="center"/>
    </xf>
    <xf numFmtId="4" fontId="4" fillId="15" borderId="1" xfId="0" applyNumberFormat="1" applyFont="1" applyFill="1" applyBorder="1" applyAlignment="1">
      <alignment vertical="center"/>
    </xf>
  </cellXfs>
  <cellStyles count="18">
    <cellStyle name="Dziesiętny" xfId="1" builtinId="3"/>
    <cellStyle name="Dziesiętny 2" xfId="10" xr:uid="{00000000-0005-0000-0000-000001000000}"/>
    <cellStyle name="Dziesiętny 2 2" xfId="16" xr:uid="{CAE8756F-6C22-4073-A580-DFE4297F1976}"/>
    <cellStyle name="Dziesiętny 3" xfId="13" xr:uid="{42AD5224-B8FF-46DE-B26B-D4AFA520C28B}"/>
    <cellStyle name="Normalny" xfId="0" builtinId="0"/>
    <cellStyle name="Normalny 17" xfId="7" xr:uid="{00000000-0005-0000-0000-000003000000}"/>
    <cellStyle name="Normalny 2" xfId="9" xr:uid="{00000000-0005-0000-0000-000004000000}"/>
    <cellStyle name="Normalny 2 2" xfId="15" xr:uid="{DFAEE084-792A-4CF4-B160-E9F93BED6362}"/>
    <cellStyle name="Normalny 3" xfId="12" xr:uid="{00000000-0005-0000-0000-000005000000}"/>
    <cellStyle name="Normalny 3 2" xfId="17" xr:uid="{15A69448-91F3-4AA4-A0D4-FA2BD98078E8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  <cellStyle name="Walutowy 2" xfId="14" xr:uid="{21275B9B-1E03-486F-9354-BF8A3051B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244"/>
  <sheetViews>
    <sheetView showGridLines="0" tabSelected="1" zoomScale="80" zoomScaleNormal="80" workbookViewId="0">
      <pane xSplit="2" ySplit="6" topLeftCell="L28" activePane="bottomRight" state="frozen"/>
      <selection pane="topRight" activeCell="C1" sqref="C1"/>
      <selection pane="bottomLeft" activeCell="A7" sqref="A7"/>
      <selection pane="bottomRight" activeCell="Z1" sqref="Z1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0.140625" style="78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7.28515625" style="78" bestFit="1" customWidth="1"/>
    <col min="46" max="46" width="11" style="78" bestFit="1" customWidth="1"/>
    <col min="47" max="16384" width="9.140625" style="78"/>
  </cols>
  <sheetData>
    <row r="1" spans="1:46" s="56" customFormat="1" ht="20.25" customHeight="1" x14ac:dyDescent="0.2">
      <c r="A1" s="65" t="s">
        <v>66</v>
      </c>
      <c r="B1" s="66"/>
      <c r="C1" s="50"/>
      <c r="D1" s="51"/>
      <c r="E1" s="51"/>
      <c r="F1" s="52"/>
      <c r="G1" s="53"/>
      <c r="H1" s="53"/>
      <c r="I1" s="53"/>
      <c r="J1" s="53"/>
      <c r="K1" s="238"/>
      <c r="L1" s="238"/>
      <c r="M1" s="238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6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J2" s="57"/>
      <c r="AK2" s="55"/>
      <c r="AL2" s="55"/>
      <c r="AM2" s="55"/>
      <c r="AN2" s="55"/>
      <c r="AO2" s="55"/>
      <c r="AP2" s="57"/>
      <c r="AQ2" s="57"/>
      <c r="AR2" s="55"/>
    </row>
    <row r="3" spans="1:46" s="56" customFormat="1" ht="45" customHeight="1" thickBot="1" x14ac:dyDescent="0.25">
      <c r="A3" s="67" t="s">
        <v>233</v>
      </c>
      <c r="B3" s="128">
        <v>4.5471000000000004</v>
      </c>
      <c r="C3" s="240"/>
      <c r="D3" s="240"/>
      <c r="E3" s="58"/>
      <c r="F3" s="241"/>
      <c r="G3" s="241"/>
      <c r="H3" s="241"/>
      <c r="I3" s="241"/>
      <c r="J3" s="241"/>
      <c r="K3" s="68"/>
      <c r="L3" s="68"/>
      <c r="M3" s="69"/>
      <c r="N3" s="70"/>
      <c r="O3" s="71" t="s">
        <v>0</v>
      </c>
      <c r="P3" s="247" t="s">
        <v>234</v>
      </c>
      <c r="Q3" s="247"/>
      <c r="R3" s="242"/>
      <c r="S3" s="242"/>
      <c r="T3" s="242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6" s="72" customFormat="1" ht="28.5" customHeight="1" thickBot="1" x14ac:dyDescent="0.3">
      <c r="A4" s="248" t="s">
        <v>1</v>
      </c>
      <c r="B4" s="249" t="s">
        <v>2</v>
      </c>
      <c r="C4" s="236" t="s">
        <v>177</v>
      </c>
      <c r="D4" s="236"/>
      <c r="E4" s="236"/>
      <c r="F4" s="250"/>
      <c r="G4" s="251" t="s">
        <v>176</v>
      </c>
      <c r="H4" s="252"/>
      <c r="I4" s="252"/>
      <c r="J4" s="253"/>
      <c r="K4" s="243" t="s">
        <v>178</v>
      </c>
      <c r="L4" s="243"/>
      <c r="M4" s="243"/>
      <c r="N4" s="243" t="s">
        <v>3</v>
      </c>
      <c r="O4" s="243"/>
      <c r="P4" s="243"/>
      <c r="Q4" s="244"/>
      <c r="R4" s="245"/>
      <c r="S4" s="245"/>
      <c r="T4" s="245"/>
      <c r="U4" s="243" t="s">
        <v>4</v>
      </c>
      <c r="V4" s="243"/>
      <c r="W4" s="243"/>
      <c r="X4" s="243" t="s">
        <v>218</v>
      </c>
      <c r="Y4" s="243"/>
      <c r="Z4" s="243"/>
      <c r="AA4" s="244"/>
      <c r="AB4" s="236" t="s">
        <v>5</v>
      </c>
      <c r="AC4" s="246"/>
      <c r="AD4" s="246"/>
      <c r="AE4" s="246"/>
      <c r="AF4" s="237"/>
      <c r="AG4" s="246"/>
      <c r="AH4" s="246"/>
      <c r="AI4" s="236" t="s">
        <v>220</v>
      </c>
      <c r="AJ4" s="236"/>
      <c r="AK4" s="236"/>
      <c r="AL4" s="236"/>
      <c r="AM4" s="236"/>
      <c r="AN4" s="237"/>
      <c r="AO4" s="236" t="s">
        <v>223</v>
      </c>
      <c r="AP4" s="236"/>
      <c r="AQ4" s="236"/>
      <c r="AR4" s="237"/>
    </row>
    <row r="5" spans="1:46" s="72" customFormat="1" ht="60.75" thickBot="1" x14ac:dyDescent="0.3">
      <c r="A5" s="248"/>
      <c r="B5" s="249"/>
      <c r="C5" s="111" t="s">
        <v>6</v>
      </c>
      <c r="D5" s="110" t="s">
        <v>7</v>
      </c>
      <c r="E5" s="110" t="s">
        <v>8</v>
      </c>
      <c r="F5" s="88" t="s">
        <v>9</v>
      </c>
      <c r="G5" s="111" t="s">
        <v>6</v>
      </c>
      <c r="H5" s="110" t="s">
        <v>7</v>
      </c>
      <c r="I5" s="110" t="s">
        <v>8</v>
      </c>
      <c r="J5" s="88" t="s">
        <v>9</v>
      </c>
      <c r="K5" s="112" t="s">
        <v>171</v>
      </c>
      <c r="L5" s="110" t="s">
        <v>172</v>
      </c>
      <c r="M5" s="110" t="s">
        <v>8</v>
      </c>
      <c r="N5" s="111" t="s">
        <v>6</v>
      </c>
      <c r="O5" s="110" t="s">
        <v>10</v>
      </c>
      <c r="P5" s="110" t="s">
        <v>8</v>
      </c>
      <c r="Q5" s="88" t="s">
        <v>9</v>
      </c>
      <c r="R5" s="112" t="s">
        <v>173</v>
      </c>
      <c r="S5" s="110" t="s">
        <v>174</v>
      </c>
      <c r="T5" s="110" t="s">
        <v>8</v>
      </c>
      <c r="U5" s="111" t="s">
        <v>6</v>
      </c>
      <c r="V5" s="110" t="s">
        <v>10</v>
      </c>
      <c r="W5" s="110" t="s">
        <v>8</v>
      </c>
      <c r="X5" s="112" t="s">
        <v>6</v>
      </c>
      <c r="Y5" s="110" t="s">
        <v>10</v>
      </c>
      <c r="Z5" s="110" t="s">
        <v>8</v>
      </c>
      <c r="AA5" s="88" t="s">
        <v>9</v>
      </c>
      <c r="AB5" s="112" t="s">
        <v>11</v>
      </c>
      <c r="AC5" s="112" t="s">
        <v>12</v>
      </c>
      <c r="AD5" s="110" t="s">
        <v>7</v>
      </c>
      <c r="AE5" s="110" t="s">
        <v>8</v>
      </c>
      <c r="AF5" s="88" t="s">
        <v>9</v>
      </c>
      <c r="AG5" s="112" t="s">
        <v>175</v>
      </c>
      <c r="AH5" s="110" t="s">
        <v>179</v>
      </c>
      <c r="AI5" s="112" t="s">
        <v>11</v>
      </c>
      <c r="AJ5" s="110" t="s">
        <v>10</v>
      </c>
      <c r="AK5" s="110" t="s">
        <v>8</v>
      </c>
      <c r="AL5" s="110" t="s">
        <v>13</v>
      </c>
      <c r="AM5" s="110" t="s">
        <v>14</v>
      </c>
      <c r="AN5" s="88" t="s">
        <v>9</v>
      </c>
      <c r="AO5" s="112" t="s">
        <v>11</v>
      </c>
      <c r="AP5" s="110" t="s">
        <v>10</v>
      </c>
      <c r="AQ5" s="110" t="s">
        <v>8</v>
      </c>
      <c r="AR5" s="88" t="s">
        <v>9</v>
      </c>
    </row>
    <row r="6" spans="1:46" s="72" customFormat="1" ht="81.75" customHeight="1" thickBot="1" x14ac:dyDescent="0.3">
      <c r="A6" s="161" t="s">
        <v>180</v>
      </c>
      <c r="B6" s="132">
        <f>SUM(B7+B8+B9+B10+B14+B15+B16+B17+B18+B19+B22+B23+B24+B25+B26+B27)</f>
        <v>1063532570.8209695</v>
      </c>
      <c r="C6" s="142">
        <v>6159</v>
      </c>
      <c r="D6" s="143">
        <v>1553222696.55</v>
      </c>
      <c r="E6" s="143">
        <v>1107722678.4550002</v>
      </c>
      <c r="F6" s="191">
        <f>D6/B6</f>
        <v>1.4604373567525304</v>
      </c>
      <c r="G6" s="142">
        <v>5496</v>
      </c>
      <c r="H6" s="143">
        <v>975607528.44000006</v>
      </c>
      <c r="I6" s="143">
        <v>674511302.37250006</v>
      </c>
      <c r="J6" s="191">
        <f>H6/B6</f>
        <v>0.91732736279708138</v>
      </c>
      <c r="K6" s="142">
        <v>604</v>
      </c>
      <c r="L6" s="143">
        <v>294723406.47000003</v>
      </c>
      <c r="M6" s="143">
        <v>216803301.60499999</v>
      </c>
      <c r="N6" s="142">
        <v>5171</v>
      </c>
      <c r="O6" s="143">
        <v>1046298489.29</v>
      </c>
      <c r="P6" s="143">
        <v>732353823.03999996</v>
      </c>
      <c r="Q6" s="191">
        <f>O6/B6</f>
        <v>0.98379543607426523</v>
      </c>
      <c r="R6" s="142">
        <v>52</v>
      </c>
      <c r="S6" s="143">
        <v>202452760.01999998</v>
      </c>
      <c r="T6" s="143">
        <v>150934218.10999998</v>
      </c>
      <c r="U6" s="142">
        <v>106</v>
      </c>
      <c r="V6" s="143">
        <v>2456839.7400000002</v>
      </c>
      <c r="W6" s="143">
        <v>1842629.8049999999</v>
      </c>
      <c r="X6" s="142">
        <v>5119</v>
      </c>
      <c r="Y6" s="143">
        <v>841388889.53000009</v>
      </c>
      <c r="Z6" s="143">
        <v>579576975.125</v>
      </c>
      <c r="AA6" s="191">
        <f>Y6/B6</f>
        <v>0.7911265838153968</v>
      </c>
      <c r="AB6" s="142">
        <v>4763</v>
      </c>
      <c r="AC6" s="142">
        <v>4895</v>
      </c>
      <c r="AD6" s="143">
        <v>593565669.42999995</v>
      </c>
      <c r="AE6" s="143">
        <v>396356484.82999986</v>
      </c>
      <c r="AF6" s="191">
        <f>AD6/B6</f>
        <v>0.55810765529429029</v>
      </c>
      <c r="AG6" s="142">
        <v>10</v>
      </c>
      <c r="AH6" s="143">
        <v>1155399.23</v>
      </c>
      <c r="AI6" s="142">
        <v>4846</v>
      </c>
      <c r="AJ6" s="143">
        <v>636404615.37000012</v>
      </c>
      <c r="AK6" s="143">
        <v>426166111.18000001</v>
      </c>
      <c r="AL6" s="143">
        <v>259556047.95000002</v>
      </c>
      <c r="AM6" s="143">
        <v>194667035.18000001</v>
      </c>
      <c r="AN6" s="191">
        <f>AJ6/B6</f>
        <v>0.59838751800402523</v>
      </c>
      <c r="AO6" s="142">
        <v>4585</v>
      </c>
      <c r="AP6" s="143">
        <v>542902720.46999991</v>
      </c>
      <c r="AQ6" s="143">
        <v>356039690.36000001</v>
      </c>
      <c r="AR6" s="191">
        <f>AP6/B6</f>
        <v>0.51047117442855428</v>
      </c>
      <c r="AS6" s="211"/>
      <c r="AT6" s="211"/>
    </row>
    <row r="7" spans="1:46" x14ac:dyDescent="0.2">
      <c r="A7" s="162" t="s">
        <v>16</v>
      </c>
      <c r="B7" s="171">
        <v>8977430.472000001</v>
      </c>
      <c r="C7" s="136">
        <v>3</v>
      </c>
      <c r="D7" s="137">
        <v>9954416.0800000001</v>
      </c>
      <c r="E7" s="138">
        <v>7465812.0600000005</v>
      </c>
      <c r="F7" s="190">
        <f t="shared" ref="F7:F60" si="0">D7/B7</f>
        <v>1.1088268643290695</v>
      </c>
      <c r="G7" s="139">
        <v>1</v>
      </c>
      <c r="H7" s="137">
        <v>8181268.0800000001</v>
      </c>
      <c r="I7" s="137">
        <v>6135951.0600000005</v>
      </c>
      <c r="J7" s="190">
        <f t="shared" ref="J7:J60" si="1">H7/B7</f>
        <v>0.91131511466636494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0.91125970571593629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0.91125970571593629</v>
      </c>
      <c r="AB7" s="139">
        <v>0</v>
      </c>
      <c r="AC7" s="141">
        <v>0</v>
      </c>
      <c r="AD7" s="137">
        <v>0</v>
      </c>
      <c r="AE7" s="137">
        <v>0</v>
      </c>
      <c r="AF7" s="190">
        <f t="shared" ref="AF7:AF60" si="3">AD7/B7</f>
        <v>0</v>
      </c>
      <c r="AG7" s="141">
        <v>0</v>
      </c>
      <c r="AH7" s="140">
        <v>0</v>
      </c>
      <c r="AI7" s="139">
        <v>1</v>
      </c>
      <c r="AJ7" s="137">
        <v>510000</v>
      </c>
      <c r="AK7" s="137">
        <v>382500</v>
      </c>
      <c r="AL7" s="137">
        <v>510000</v>
      </c>
      <c r="AM7" s="137">
        <v>382500</v>
      </c>
      <c r="AN7" s="190">
        <f t="shared" ref="AN7:AN60" si="4">AJ7/B7</f>
        <v>5.6809128357012122E-2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1"/>
      <c r="AT7" s="211"/>
    </row>
    <row r="8" spans="1:46" x14ac:dyDescent="0.2">
      <c r="A8" s="163" t="s">
        <v>17</v>
      </c>
      <c r="B8" s="172">
        <v>16314487.074980002</v>
      </c>
      <c r="C8" s="73">
        <v>359</v>
      </c>
      <c r="D8" s="74">
        <v>21704961.059999999</v>
      </c>
      <c r="E8" s="89">
        <v>16278720.794999998</v>
      </c>
      <c r="F8" s="190">
        <f t="shared" si="0"/>
        <v>1.3304102642176756</v>
      </c>
      <c r="G8" s="76">
        <v>279</v>
      </c>
      <c r="H8" s="74">
        <v>17074897.979999997</v>
      </c>
      <c r="I8" s="74">
        <v>12806173.484999998</v>
      </c>
      <c r="J8" s="190">
        <f t="shared" si="1"/>
        <v>1.0466095502436092</v>
      </c>
      <c r="K8" s="76">
        <v>70</v>
      </c>
      <c r="L8" s="74">
        <v>4227865.08</v>
      </c>
      <c r="M8" s="75">
        <v>3170898.8099999996</v>
      </c>
      <c r="N8" s="76">
        <v>279</v>
      </c>
      <c r="O8" s="74">
        <v>15588404.68</v>
      </c>
      <c r="P8" s="74">
        <v>11691303.470000001</v>
      </c>
      <c r="Q8" s="190">
        <f t="shared" ref="Q8:Q27" si="6">O8/$B8</f>
        <v>0.95549462317491263</v>
      </c>
      <c r="R8" s="76">
        <v>10</v>
      </c>
      <c r="S8" s="74">
        <v>400648</v>
      </c>
      <c r="T8" s="75">
        <v>300486</v>
      </c>
      <c r="U8" s="76">
        <v>15</v>
      </c>
      <c r="V8" s="74">
        <v>43459.31</v>
      </c>
      <c r="W8" s="75">
        <v>32594.482500000002</v>
      </c>
      <c r="X8" s="76">
        <v>269</v>
      </c>
      <c r="Y8" s="74">
        <v>15144297.370000001</v>
      </c>
      <c r="Z8" s="74">
        <v>11358222.987500001</v>
      </c>
      <c r="AA8" s="190">
        <f t="shared" si="2"/>
        <v>0.9282729699314537</v>
      </c>
      <c r="AB8" s="76">
        <v>249</v>
      </c>
      <c r="AC8" s="77">
        <v>252</v>
      </c>
      <c r="AD8" s="74">
        <v>13849798.91</v>
      </c>
      <c r="AE8" s="74">
        <v>10387349.182500001</v>
      </c>
      <c r="AF8" s="190">
        <f t="shared" si="3"/>
        <v>0.84892640794328966</v>
      </c>
      <c r="AG8" s="77">
        <v>1</v>
      </c>
      <c r="AH8" s="75">
        <v>59760</v>
      </c>
      <c r="AI8" s="76">
        <v>244</v>
      </c>
      <c r="AJ8" s="74">
        <v>13730176.59</v>
      </c>
      <c r="AK8" s="74">
        <v>10297632.379999999</v>
      </c>
      <c r="AL8" s="74">
        <v>11958732.220000001</v>
      </c>
      <c r="AM8" s="74">
        <v>8969049.1600000001</v>
      </c>
      <c r="AN8" s="190">
        <f t="shared" si="4"/>
        <v>0.84159413206785294</v>
      </c>
      <c r="AO8" s="76">
        <v>211</v>
      </c>
      <c r="AP8" s="74">
        <v>11415166.16</v>
      </c>
      <c r="AQ8" s="74">
        <v>8561374.5500000007</v>
      </c>
      <c r="AR8" s="190">
        <f t="shared" si="5"/>
        <v>0.69969506902281775</v>
      </c>
      <c r="AS8" s="211"/>
      <c r="AT8" s="211"/>
    </row>
    <row r="9" spans="1:46" s="79" customFormat="1" ht="25.5" x14ac:dyDescent="0.2">
      <c r="A9" s="163" t="s">
        <v>18</v>
      </c>
      <c r="B9" s="172">
        <v>10685685</v>
      </c>
      <c r="C9" s="99">
        <v>5</v>
      </c>
      <c r="D9" s="95">
        <v>16285508.65</v>
      </c>
      <c r="E9" s="96">
        <v>12214131.487500001</v>
      </c>
      <c r="F9" s="190">
        <f t="shared" si="0"/>
        <v>1.5240491040115818</v>
      </c>
      <c r="G9" s="97">
        <v>2</v>
      </c>
      <c r="H9" s="95">
        <v>4194998.17</v>
      </c>
      <c r="I9" s="95">
        <v>3146248.6274999999</v>
      </c>
      <c r="J9" s="190">
        <f t="shared" si="1"/>
        <v>0.39258111857124739</v>
      </c>
      <c r="K9" s="97">
        <v>3</v>
      </c>
      <c r="L9" s="95">
        <v>12090510.48</v>
      </c>
      <c r="M9" s="100">
        <v>9067882.8599999994</v>
      </c>
      <c r="N9" s="97">
        <v>2</v>
      </c>
      <c r="O9" s="95">
        <v>4194517.53</v>
      </c>
      <c r="P9" s="95">
        <v>3145888.14</v>
      </c>
      <c r="Q9" s="190">
        <f t="shared" si="6"/>
        <v>0.39253613876882953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0.39253613876882953</v>
      </c>
      <c r="AB9" s="97">
        <v>0</v>
      </c>
      <c r="AC9" s="98">
        <v>0</v>
      </c>
      <c r="AD9" s="95">
        <v>0</v>
      </c>
      <c r="AE9" s="95">
        <v>0</v>
      </c>
      <c r="AF9" s="190">
        <f t="shared" si="3"/>
        <v>0</v>
      </c>
      <c r="AG9" s="98">
        <v>0</v>
      </c>
      <c r="AH9" s="100">
        <v>0</v>
      </c>
      <c r="AI9" s="97">
        <v>0</v>
      </c>
      <c r="AJ9" s="95">
        <v>0</v>
      </c>
      <c r="AK9" s="95">
        <v>0</v>
      </c>
      <c r="AL9" s="95">
        <v>0</v>
      </c>
      <c r="AM9" s="95">
        <v>0</v>
      </c>
      <c r="AN9" s="190">
        <f t="shared" si="4"/>
        <v>0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1"/>
      <c r="AT9" s="211"/>
    </row>
    <row r="10" spans="1:46" s="79" customFormat="1" ht="25.5" x14ac:dyDescent="0.2">
      <c r="A10" s="163" t="s">
        <v>19</v>
      </c>
      <c r="B10" s="172">
        <v>162892355.76663402</v>
      </c>
      <c r="C10" s="76">
        <v>58</v>
      </c>
      <c r="D10" s="101">
        <v>185561278.26000002</v>
      </c>
      <c r="E10" s="101">
        <v>139170958.69499999</v>
      </c>
      <c r="F10" s="190">
        <f t="shared" si="0"/>
        <v>1.139165047903429</v>
      </c>
      <c r="G10" s="76">
        <v>38</v>
      </c>
      <c r="H10" s="101">
        <v>146508901.42999998</v>
      </c>
      <c r="I10" s="101">
        <v>109881676.07250001</v>
      </c>
      <c r="J10" s="190">
        <f t="shared" si="1"/>
        <v>0.89942158881841194</v>
      </c>
      <c r="K10" s="76">
        <v>16</v>
      </c>
      <c r="L10" s="101">
        <v>17448125.07</v>
      </c>
      <c r="M10" s="75">
        <v>13086093.8025</v>
      </c>
      <c r="N10" s="97">
        <v>35</v>
      </c>
      <c r="O10" s="101">
        <v>128985890.06999999</v>
      </c>
      <c r="P10" s="101">
        <v>96739417.459999993</v>
      </c>
      <c r="Q10" s="190">
        <f t="shared" si="6"/>
        <v>0.7918474102909423</v>
      </c>
      <c r="R10" s="76">
        <v>0</v>
      </c>
      <c r="S10" s="101">
        <v>0</v>
      </c>
      <c r="T10" s="75">
        <v>0</v>
      </c>
      <c r="U10" s="97">
        <v>20</v>
      </c>
      <c r="V10" s="101">
        <v>972106.74000000011</v>
      </c>
      <c r="W10" s="101">
        <v>729080.05499999993</v>
      </c>
      <c r="X10" s="97">
        <v>35</v>
      </c>
      <c r="Y10" s="101">
        <v>128013783.33</v>
      </c>
      <c r="Z10" s="101">
        <v>96010337.405000001</v>
      </c>
      <c r="AA10" s="190">
        <f t="shared" si="2"/>
        <v>0.78587962416970358</v>
      </c>
      <c r="AB10" s="97">
        <v>33</v>
      </c>
      <c r="AC10" s="98">
        <v>53</v>
      </c>
      <c r="AD10" s="101">
        <v>113106844.78</v>
      </c>
      <c r="AE10" s="101">
        <v>84830133.584999993</v>
      </c>
      <c r="AF10" s="190">
        <f t="shared" si="3"/>
        <v>0.69436557810018606</v>
      </c>
      <c r="AG10" s="97">
        <v>1</v>
      </c>
      <c r="AH10" s="75">
        <v>0</v>
      </c>
      <c r="AI10" s="97">
        <v>34</v>
      </c>
      <c r="AJ10" s="101">
        <v>117064988</v>
      </c>
      <c r="AK10" s="101">
        <v>87798740.849999994</v>
      </c>
      <c r="AL10" s="101">
        <v>115058550.16</v>
      </c>
      <c r="AM10" s="101">
        <v>86293912.549999997</v>
      </c>
      <c r="AN10" s="190">
        <f t="shared" si="4"/>
        <v>0.71866471234360374</v>
      </c>
      <c r="AO10" s="97">
        <v>31</v>
      </c>
      <c r="AP10" s="101">
        <v>90419894.079999998</v>
      </c>
      <c r="AQ10" s="101">
        <v>67814920.429999992</v>
      </c>
      <c r="AR10" s="190">
        <f t="shared" si="5"/>
        <v>0.55508985461257054</v>
      </c>
      <c r="AS10" s="211"/>
      <c r="AT10" s="211"/>
    </row>
    <row r="11" spans="1:46" s="129" customFormat="1" outlineLevel="1" collapsed="1" x14ac:dyDescent="0.2">
      <c r="A11" s="164" t="s">
        <v>20</v>
      </c>
      <c r="B11" s="173">
        <v>84856496.511337474</v>
      </c>
      <c r="C11" s="73">
        <v>15</v>
      </c>
      <c r="D11" s="74">
        <v>91804817.5</v>
      </c>
      <c r="E11" s="89">
        <v>68853613.125</v>
      </c>
      <c r="F11" s="190">
        <f t="shared" si="0"/>
        <v>1.0818831942670903</v>
      </c>
      <c r="G11" s="76">
        <v>14</v>
      </c>
      <c r="H11" s="74">
        <v>85778346.5</v>
      </c>
      <c r="I11" s="74">
        <v>64333759.875</v>
      </c>
      <c r="J11" s="190">
        <f t="shared" si="1"/>
        <v>1.0108636348018369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0.98811992914175062</v>
      </c>
      <c r="R11" s="76">
        <v>0</v>
      </c>
      <c r="S11" s="74">
        <v>0</v>
      </c>
      <c r="T11" s="75">
        <v>0</v>
      </c>
      <c r="U11" s="76">
        <v>13</v>
      </c>
      <c r="V11" s="74">
        <v>723304.81</v>
      </c>
      <c r="W11" s="75">
        <v>542478.60749999993</v>
      </c>
      <c r="X11" s="76">
        <v>14</v>
      </c>
      <c r="Y11" s="74">
        <v>83125090.50999999</v>
      </c>
      <c r="Z11" s="74">
        <v>62343817.852499999</v>
      </c>
      <c r="AA11" s="190">
        <f t="shared" si="2"/>
        <v>0.97959607015938777</v>
      </c>
      <c r="AB11" s="76">
        <v>14</v>
      </c>
      <c r="AC11" s="77">
        <v>28</v>
      </c>
      <c r="AD11" s="74">
        <v>83126445.460000008</v>
      </c>
      <c r="AE11" s="74">
        <v>62344834.094999999</v>
      </c>
      <c r="AF11" s="190">
        <f t="shared" si="3"/>
        <v>0.97961203770525318</v>
      </c>
      <c r="AG11" s="77">
        <v>1</v>
      </c>
      <c r="AH11" s="75">
        <v>0</v>
      </c>
      <c r="AI11" s="76">
        <v>14</v>
      </c>
      <c r="AJ11" s="74">
        <v>83452649.180000007</v>
      </c>
      <c r="AK11" s="74">
        <v>62589486.810000002</v>
      </c>
      <c r="AL11" s="74">
        <v>82204176.569999993</v>
      </c>
      <c r="AM11" s="74">
        <v>61653132.379999995</v>
      </c>
      <c r="AN11" s="190">
        <f t="shared" si="4"/>
        <v>0.98345621856836973</v>
      </c>
      <c r="AO11" s="76">
        <v>12</v>
      </c>
      <c r="AP11" s="74">
        <v>60746377.859999999</v>
      </c>
      <c r="AQ11" s="74">
        <v>45559783.340000004</v>
      </c>
      <c r="AR11" s="190">
        <f t="shared" si="5"/>
        <v>0.71587185846028678</v>
      </c>
      <c r="AS11" s="211"/>
      <c r="AT11" s="211"/>
    </row>
    <row r="12" spans="1:46" s="129" customFormat="1" ht="25.5" outlineLevel="1" x14ac:dyDescent="0.2">
      <c r="A12" s="164" t="s">
        <v>21</v>
      </c>
      <c r="B12" s="173">
        <v>76599191.854523063</v>
      </c>
      <c r="C12" s="73">
        <v>22</v>
      </c>
      <c r="D12" s="74">
        <v>92933936.660000011</v>
      </c>
      <c r="E12" s="89">
        <v>69700452.495000005</v>
      </c>
      <c r="F12" s="190">
        <f t="shared" si="0"/>
        <v>1.2132495710463871</v>
      </c>
      <c r="G12" s="76">
        <v>12</v>
      </c>
      <c r="H12" s="74">
        <v>60189492.329999998</v>
      </c>
      <c r="I12" s="74">
        <v>45142119.247500002</v>
      </c>
      <c r="J12" s="190">
        <f t="shared" si="1"/>
        <v>0.78577189749353604</v>
      </c>
      <c r="K12" s="76">
        <v>6</v>
      </c>
      <c r="L12" s="74">
        <v>11140192.57</v>
      </c>
      <c r="M12" s="75">
        <v>8355144.4275000002</v>
      </c>
      <c r="N12" s="76">
        <v>9</v>
      </c>
      <c r="O12" s="74">
        <v>44608503.549999997</v>
      </c>
      <c r="P12" s="74">
        <v>33456377.619999997</v>
      </c>
      <c r="Q12" s="190">
        <f t="shared" si="6"/>
        <v>0.58236258725444945</v>
      </c>
      <c r="R12" s="76">
        <v>0</v>
      </c>
      <c r="S12" s="74">
        <v>0</v>
      </c>
      <c r="T12" s="75">
        <v>0</v>
      </c>
      <c r="U12" s="76">
        <v>7</v>
      </c>
      <c r="V12" s="74">
        <v>248801.93000000002</v>
      </c>
      <c r="W12" s="75">
        <v>186601.44750000001</v>
      </c>
      <c r="X12" s="76">
        <v>9</v>
      </c>
      <c r="Y12" s="74">
        <v>44359701.619999997</v>
      </c>
      <c r="Z12" s="74">
        <v>33269776.172499999</v>
      </c>
      <c r="AA12" s="190">
        <f t="shared" si="2"/>
        <v>0.57911448601504567</v>
      </c>
      <c r="AB12" s="76">
        <v>7</v>
      </c>
      <c r="AC12" s="77">
        <v>13</v>
      </c>
      <c r="AD12" s="74">
        <v>29451408.619999997</v>
      </c>
      <c r="AE12" s="74">
        <v>22088556.464999996</v>
      </c>
      <c r="AF12" s="190">
        <f t="shared" si="3"/>
        <v>0.3844871976708843</v>
      </c>
      <c r="AG12" s="77">
        <v>0</v>
      </c>
      <c r="AH12" s="75">
        <v>0</v>
      </c>
      <c r="AI12" s="76">
        <v>8</v>
      </c>
      <c r="AJ12" s="74">
        <v>33083347.619999997</v>
      </c>
      <c r="AK12" s="74">
        <v>24812510.690000001</v>
      </c>
      <c r="AL12" s="74">
        <v>32854373.589999996</v>
      </c>
      <c r="AM12" s="74">
        <v>24640780.170000002</v>
      </c>
      <c r="AN12" s="190">
        <f t="shared" si="4"/>
        <v>0.43190204516559111</v>
      </c>
      <c r="AO12" s="76">
        <v>7</v>
      </c>
      <c r="AP12" s="74">
        <v>29144525.02</v>
      </c>
      <c r="AQ12" s="74">
        <v>21858393.739999998</v>
      </c>
      <c r="AR12" s="190">
        <f t="shared" si="5"/>
        <v>0.38048084208709654</v>
      </c>
      <c r="AS12" s="211"/>
      <c r="AT12" s="211"/>
    </row>
    <row r="13" spans="1:46" s="130" customFormat="1" ht="25.5" outlineLevel="1" x14ac:dyDescent="0.2">
      <c r="A13" s="164" t="s">
        <v>22</v>
      </c>
      <c r="B13" s="173">
        <v>1436667.4007734826</v>
      </c>
      <c r="C13" s="73">
        <v>21</v>
      </c>
      <c r="D13" s="74">
        <v>822524.1</v>
      </c>
      <c r="E13" s="89">
        <v>616893.07500000007</v>
      </c>
      <c r="F13" s="190">
        <f t="shared" si="0"/>
        <v>0.57252228285904161</v>
      </c>
      <c r="G13" s="76">
        <v>12</v>
      </c>
      <c r="H13" s="74">
        <v>541062.60000000009</v>
      </c>
      <c r="I13" s="74">
        <v>405796.95000000007</v>
      </c>
      <c r="J13" s="190">
        <f t="shared" si="1"/>
        <v>0.37660950593623771</v>
      </c>
      <c r="K13" s="76">
        <v>9</v>
      </c>
      <c r="L13" s="74">
        <v>281461.5</v>
      </c>
      <c r="M13" s="75">
        <v>211096.125</v>
      </c>
      <c r="N13" s="76">
        <v>12</v>
      </c>
      <c r="O13" s="74">
        <v>528991.19999999995</v>
      </c>
      <c r="P13" s="74">
        <v>396743.38</v>
      </c>
      <c r="Q13" s="190">
        <f t="shared" si="6"/>
        <v>0.36820714364034302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0.36820714364034302</v>
      </c>
      <c r="AB13" s="76">
        <v>12</v>
      </c>
      <c r="AC13" s="77">
        <v>12</v>
      </c>
      <c r="AD13" s="74">
        <v>528990.69999999995</v>
      </c>
      <c r="AE13" s="74">
        <v>396743.02500000002</v>
      </c>
      <c r="AF13" s="190">
        <f t="shared" si="3"/>
        <v>0.36820679561267861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396743.35000000003</v>
      </c>
      <c r="AL13" s="74">
        <v>0</v>
      </c>
      <c r="AM13" s="74">
        <v>0</v>
      </c>
      <c r="AN13" s="190">
        <f t="shared" si="4"/>
        <v>0.36820714364034302</v>
      </c>
      <c r="AO13" s="76">
        <v>12</v>
      </c>
      <c r="AP13" s="74">
        <v>528991.19999999995</v>
      </c>
      <c r="AQ13" s="74">
        <v>396743.35</v>
      </c>
      <c r="AR13" s="190">
        <f t="shared" si="5"/>
        <v>0.36820714364034302</v>
      </c>
      <c r="AS13" s="211"/>
      <c r="AT13" s="211"/>
    </row>
    <row r="14" spans="1:46" ht="36.75" customHeight="1" x14ac:dyDescent="0.2">
      <c r="A14" s="163" t="s">
        <v>23</v>
      </c>
      <c r="B14" s="172">
        <v>33461111.509404004</v>
      </c>
      <c r="C14" s="73">
        <v>13</v>
      </c>
      <c r="D14" s="74">
        <v>30276905.75</v>
      </c>
      <c r="E14" s="89">
        <v>22707679.3125</v>
      </c>
      <c r="F14" s="190">
        <f t="shared" si="0"/>
        <v>0.90483861366921103</v>
      </c>
      <c r="G14" s="76">
        <v>11</v>
      </c>
      <c r="H14" s="74">
        <v>25712899.84</v>
      </c>
      <c r="I14" s="74">
        <v>19284674.879999999</v>
      </c>
      <c r="J14" s="190">
        <f t="shared" si="1"/>
        <v>0.76844129438956543</v>
      </c>
      <c r="K14" s="76">
        <v>2</v>
      </c>
      <c r="L14" s="74">
        <v>4564005.91</v>
      </c>
      <c r="M14" s="75">
        <v>3423004.4325000001</v>
      </c>
      <c r="N14" s="76">
        <v>11</v>
      </c>
      <c r="O14" s="74">
        <v>25076104.82</v>
      </c>
      <c r="P14" s="74">
        <v>18807078.579999998</v>
      </c>
      <c r="Q14" s="190">
        <f t="shared" si="6"/>
        <v>0.74941039579490787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</v>
      </c>
      <c r="Z14" s="74">
        <v>18807078.579999998</v>
      </c>
      <c r="AA14" s="190">
        <f t="shared" si="2"/>
        <v>0.74941039579490787</v>
      </c>
      <c r="AB14" s="76">
        <v>8</v>
      </c>
      <c r="AC14" s="77">
        <v>9</v>
      </c>
      <c r="AD14" s="74">
        <v>13807495.290000001</v>
      </c>
      <c r="AE14" s="74">
        <v>10355621.467500001</v>
      </c>
      <c r="AF14" s="190">
        <f t="shared" si="3"/>
        <v>0.41264305539041951</v>
      </c>
      <c r="AG14" s="77">
        <v>0</v>
      </c>
      <c r="AH14" s="75">
        <v>0</v>
      </c>
      <c r="AI14" s="76">
        <v>10</v>
      </c>
      <c r="AJ14" s="74">
        <v>17491342.329999998</v>
      </c>
      <c r="AK14" s="74">
        <v>13118506.710000001</v>
      </c>
      <c r="AL14" s="74">
        <v>15314354.550000001</v>
      </c>
      <c r="AM14" s="74">
        <v>11485765.890000001</v>
      </c>
      <c r="AN14" s="190">
        <f t="shared" si="4"/>
        <v>0.52273644063151292</v>
      </c>
      <c r="AO14" s="76">
        <v>8</v>
      </c>
      <c r="AP14" s="74">
        <v>13880641.57</v>
      </c>
      <c r="AQ14" s="74">
        <v>10410481.140000001</v>
      </c>
      <c r="AR14" s="190">
        <f t="shared" si="5"/>
        <v>0.41482906406438252</v>
      </c>
      <c r="AS14" s="211"/>
      <c r="AT14" s="211"/>
    </row>
    <row r="15" spans="1:46" x14ac:dyDescent="0.2">
      <c r="A15" s="163" t="s">
        <v>24</v>
      </c>
      <c r="B15" s="172">
        <v>64590971.509712011</v>
      </c>
      <c r="C15" s="73">
        <v>207</v>
      </c>
      <c r="D15" s="74">
        <v>71015925.830000013</v>
      </c>
      <c r="E15" s="89">
        <v>35507962.915000007</v>
      </c>
      <c r="F15" s="190">
        <f t="shared" si="0"/>
        <v>1.0994713993320557</v>
      </c>
      <c r="G15" s="76">
        <v>207</v>
      </c>
      <c r="H15" s="74">
        <v>71015925.830000013</v>
      </c>
      <c r="I15" s="74">
        <v>35507962.915000007</v>
      </c>
      <c r="J15" s="190">
        <f t="shared" si="1"/>
        <v>1.0994713993320557</v>
      </c>
      <c r="K15" s="76">
        <v>51</v>
      </c>
      <c r="L15" s="74">
        <v>11225762.99</v>
      </c>
      <c r="M15" s="75">
        <v>5612881.4950000001</v>
      </c>
      <c r="N15" s="76">
        <v>156</v>
      </c>
      <c r="O15" s="74">
        <v>58485169.599999994</v>
      </c>
      <c r="P15" s="74">
        <v>29242584.700000003</v>
      </c>
      <c r="Q15" s="190">
        <f t="shared" si="6"/>
        <v>0.90546973103208495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0.8512143557359716</v>
      </c>
      <c r="AB15" s="76">
        <v>46</v>
      </c>
      <c r="AC15" s="77">
        <v>46</v>
      </c>
      <c r="AD15" s="74">
        <v>44344668.969999999</v>
      </c>
      <c r="AE15" s="74">
        <v>22172334.484999999</v>
      </c>
      <c r="AF15" s="190">
        <f t="shared" si="3"/>
        <v>0.68654593565498945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0.83094269517110264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0.83094269517110264</v>
      </c>
      <c r="AS15" s="211"/>
      <c r="AT15" s="211"/>
    </row>
    <row r="16" spans="1:46" x14ac:dyDescent="0.2">
      <c r="A16" s="163" t="s">
        <v>25</v>
      </c>
      <c r="B16" s="172">
        <v>2815639.5456480007</v>
      </c>
      <c r="C16" s="73">
        <v>3</v>
      </c>
      <c r="D16" s="74">
        <v>2700000</v>
      </c>
      <c r="E16" s="89">
        <v>2025000</v>
      </c>
      <c r="F16" s="190">
        <f t="shared" si="0"/>
        <v>0.95892956332896406</v>
      </c>
      <c r="G16" s="76">
        <v>3</v>
      </c>
      <c r="H16" s="74">
        <v>2700000</v>
      </c>
      <c r="I16" s="74">
        <v>2025000</v>
      </c>
      <c r="J16" s="190">
        <f t="shared" si="1"/>
        <v>0.95892956332896406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0.95892956332896406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0.95892956332896406</v>
      </c>
      <c r="AB16" s="76">
        <v>1</v>
      </c>
      <c r="AC16" s="77">
        <v>1</v>
      </c>
      <c r="AD16" s="74">
        <v>283649.59999999998</v>
      </c>
      <c r="AE16" s="74">
        <v>212737.19999999998</v>
      </c>
      <c r="AF16" s="190">
        <f t="shared" si="3"/>
        <v>0.1007407359505316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0.1007407359505316</v>
      </c>
      <c r="AO16" s="76">
        <v>1</v>
      </c>
      <c r="AP16" s="74">
        <v>283649.59999999998</v>
      </c>
      <c r="AQ16" s="74">
        <v>212737.2</v>
      </c>
      <c r="AR16" s="190">
        <f t="shared" si="5"/>
        <v>0.1007407359505316</v>
      </c>
      <c r="AS16" s="211"/>
      <c r="AT16" s="211"/>
    </row>
    <row r="17" spans="1:46" ht="25.5" x14ac:dyDescent="0.2">
      <c r="A17" s="163" t="s">
        <v>26</v>
      </c>
      <c r="B17" s="172">
        <v>66509919.509396009</v>
      </c>
      <c r="C17" s="73">
        <v>377</v>
      </c>
      <c r="D17" s="74">
        <v>92490683.74000001</v>
      </c>
      <c r="E17" s="89">
        <v>69368012.804999992</v>
      </c>
      <c r="F17" s="190">
        <f t="shared" si="0"/>
        <v>1.3906299153907957</v>
      </c>
      <c r="G17" s="76">
        <v>214</v>
      </c>
      <c r="H17" s="74">
        <v>52126388.720000014</v>
      </c>
      <c r="I17" s="74">
        <v>39094791.540000007</v>
      </c>
      <c r="J17" s="190">
        <f t="shared" si="1"/>
        <v>0.78373856267614339</v>
      </c>
      <c r="K17" s="76">
        <v>131</v>
      </c>
      <c r="L17" s="74">
        <v>32930335.079999998</v>
      </c>
      <c r="M17" s="75">
        <v>24697751.309999999</v>
      </c>
      <c r="N17" s="76">
        <v>158</v>
      </c>
      <c r="O17" s="74">
        <v>32937450.740000002</v>
      </c>
      <c r="P17" s="74">
        <v>24703087.600000001</v>
      </c>
      <c r="Q17" s="190">
        <f t="shared" si="6"/>
        <v>0.49522614044581503</v>
      </c>
      <c r="R17" s="76">
        <v>13</v>
      </c>
      <c r="S17" s="74">
        <v>2492634.02</v>
      </c>
      <c r="T17" s="75">
        <v>1869475.48</v>
      </c>
      <c r="U17" s="76">
        <v>10</v>
      </c>
      <c r="V17" s="74">
        <v>121260.5</v>
      </c>
      <c r="W17" s="75">
        <v>90945.375</v>
      </c>
      <c r="X17" s="76">
        <v>145</v>
      </c>
      <c r="Y17" s="74">
        <v>30323556.220000003</v>
      </c>
      <c r="Z17" s="74">
        <v>22742666.745000001</v>
      </c>
      <c r="AA17" s="190">
        <f t="shared" si="2"/>
        <v>0.45592531826348287</v>
      </c>
      <c r="AB17" s="76">
        <v>104</v>
      </c>
      <c r="AC17" s="77">
        <v>108</v>
      </c>
      <c r="AD17" s="74">
        <v>19945022.740000002</v>
      </c>
      <c r="AE17" s="74">
        <v>14958767.055000002</v>
      </c>
      <c r="AF17" s="190">
        <f t="shared" si="3"/>
        <v>0.29988042215540983</v>
      </c>
      <c r="AG17" s="77">
        <v>1</v>
      </c>
      <c r="AH17" s="75">
        <v>117000</v>
      </c>
      <c r="AI17" s="76">
        <v>117</v>
      </c>
      <c r="AJ17" s="75">
        <v>21889289.390000001</v>
      </c>
      <c r="AK17" s="101">
        <v>16416966.689999999</v>
      </c>
      <c r="AL17" s="74">
        <v>19722685.120000001</v>
      </c>
      <c r="AM17" s="74">
        <v>14792013.580000002</v>
      </c>
      <c r="AN17" s="190">
        <f t="shared" si="4"/>
        <v>0.3291131541199302</v>
      </c>
      <c r="AO17" s="76">
        <v>78</v>
      </c>
      <c r="AP17" s="74">
        <v>14210635.42</v>
      </c>
      <c r="AQ17" s="74">
        <v>10657976.300000001</v>
      </c>
      <c r="AR17" s="190">
        <f t="shared" si="5"/>
        <v>0.21366189471921448</v>
      </c>
      <c r="AS17" s="211"/>
      <c r="AT17" s="211"/>
    </row>
    <row r="18" spans="1:46" x14ac:dyDescent="0.2">
      <c r="A18" s="163" t="s">
        <v>27</v>
      </c>
      <c r="B18" s="172">
        <v>37620797.769373439</v>
      </c>
      <c r="C18" s="73">
        <v>499</v>
      </c>
      <c r="D18" s="74">
        <v>63798204.24000001</v>
      </c>
      <c r="E18" s="89">
        <v>47848653.180000007</v>
      </c>
      <c r="F18" s="190">
        <f t="shared" si="0"/>
        <v>1.6958227369632557</v>
      </c>
      <c r="G18" s="76">
        <v>291</v>
      </c>
      <c r="H18" s="74">
        <v>36133030.589999996</v>
      </c>
      <c r="I18" s="74">
        <v>27099772.942499995</v>
      </c>
      <c r="J18" s="190">
        <f t="shared" si="1"/>
        <v>0.96045359833957022</v>
      </c>
      <c r="K18" s="76">
        <v>87</v>
      </c>
      <c r="L18" s="74">
        <v>10085135.27</v>
      </c>
      <c r="M18" s="75">
        <v>7563851.4525000006</v>
      </c>
      <c r="N18" s="76">
        <v>263</v>
      </c>
      <c r="O18" s="74">
        <v>25854113.07</v>
      </c>
      <c r="P18" s="74">
        <v>19390584.450000003</v>
      </c>
      <c r="Q18" s="190">
        <f t="shared" si="6"/>
        <v>0.68722926155084008</v>
      </c>
      <c r="R18" s="76">
        <v>14</v>
      </c>
      <c r="S18" s="74">
        <v>1477620</v>
      </c>
      <c r="T18" s="75">
        <v>1108214.98</v>
      </c>
      <c r="U18" s="76">
        <v>29</v>
      </c>
      <c r="V18" s="74">
        <v>452788.83</v>
      </c>
      <c r="W18" s="75">
        <v>339591.6225</v>
      </c>
      <c r="X18" s="76">
        <v>249</v>
      </c>
      <c r="Y18" s="74">
        <v>23923704.240000002</v>
      </c>
      <c r="Z18" s="74">
        <v>17942777.8475</v>
      </c>
      <c r="AA18" s="190">
        <f t="shared" si="2"/>
        <v>0.63591698364982452</v>
      </c>
      <c r="AB18" s="76">
        <v>197</v>
      </c>
      <c r="AC18" s="77">
        <v>201</v>
      </c>
      <c r="AD18" s="74">
        <v>16137287.1</v>
      </c>
      <c r="AE18" s="74">
        <v>12102965.324999999</v>
      </c>
      <c r="AF18" s="190">
        <f t="shared" si="3"/>
        <v>0.428945903777116</v>
      </c>
      <c r="AG18" s="77">
        <v>0</v>
      </c>
      <c r="AH18" s="75">
        <v>0</v>
      </c>
      <c r="AI18" s="76">
        <v>208</v>
      </c>
      <c r="AJ18" s="74">
        <v>17489247.899999999</v>
      </c>
      <c r="AK18" s="74">
        <v>13116935.620000001</v>
      </c>
      <c r="AL18" s="74">
        <v>15436924.960000001</v>
      </c>
      <c r="AM18" s="74">
        <v>11577693.539999999</v>
      </c>
      <c r="AN18" s="190">
        <f t="shared" si="4"/>
        <v>0.46488243038369986</v>
      </c>
      <c r="AO18" s="76">
        <v>172</v>
      </c>
      <c r="AP18" s="74">
        <v>12602173.4</v>
      </c>
      <c r="AQ18" s="74">
        <v>9451629.8800000008</v>
      </c>
      <c r="AR18" s="190">
        <f t="shared" si="5"/>
        <v>0.33497889856709129</v>
      </c>
      <c r="AS18" s="211"/>
      <c r="AT18" s="211"/>
    </row>
    <row r="19" spans="1:46" ht="25.5" x14ac:dyDescent="0.2">
      <c r="A19" s="163" t="s">
        <v>28</v>
      </c>
      <c r="B19" s="172">
        <v>343876920.30627656</v>
      </c>
      <c r="C19" s="73">
        <v>3969</v>
      </c>
      <c r="D19" s="74">
        <v>350290101</v>
      </c>
      <c r="E19" s="89">
        <v>223277213.25</v>
      </c>
      <c r="F19" s="190">
        <f t="shared" si="0"/>
        <v>1.0186496397839422</v>
      </c>
      <c r="G19" s="114">
        <v>3969</v>
      </c>
      <c r="H19" s="113">
        <v>350290101</v>
      </c>
      <c r="I19" s="113">
        <v>223277213.25</v>
      </c>
      <c r="J19" s="190">
        <f t="shared" si="1"/>
        <v>1.0186496397839422</v>
      </c>
      <c r="K19" s="76">
        <v>116</v>
      </c>
      <c r="L19" s="74">
        <v>8951650</v>
      </c>
      <c r="M19" s="75">
        <v>5280925</v>
      </c>
      <c r="N19" s="76">
        <v>3849</v>
      </c>
      <c r="O19" s="74">
        <v>339194650</v>
      </c>
      <c r="P19" s="74">
        <v>216647237.5</v>
      </c>
      <c r="Q19" s="190">
        <f t="shared" si="6"/>
        <v>0.9863838773997794</v>
      </c>
      <c r="R19" s="76">
        <v>1</v>
      </c>
      <c r="S19" s="74">
        <v>117000</v>
      </c>
      <c r="T19" s="75">
        <v>58500</v>
      </c>
      <c r="U19" s="76">
        <v>1</v>
      </c>
      <c r="V19" s="74">
        <v>25150</v>
      </c>
      <c r="W19" s="75">
        <v>18862.5</v>
      </c>
      <c r="X19" s="76">
        <v>3848</v>
      </c>
      <c r="Y19" s="74">
        <v>339052500</v>
      </c>
      <c r="Z19" s="74">
        <v>216569875</v>
      </c>
      <c r="AA19" s="190">
        <f t="shared" si="2"/>
        <v>0.9859705027543586</v>
      </c>
      <c r="AB19" s="76">
        <v>3864</v>
      </c>
      <c r="AC19" s="77">
        <v>3955</v>
      </c>
      <c r="AD19" s="74">
        <v>316984312.5</v>
      </c>
      <c r="AE19" s="74">
        <v>200006634.375</v>
      </c>
      <c r="AF19" s="190">
        <f t="shared" si="3"/>
        <v>0.92179583386310293</v>
      </c>
      <c r="AG19" s="77">
        <v>3</v>
      </c>
      <c r="AH19" s="75">
        <v>160500</v>
      </c>
      <c r="AI19" s="76">
        <v>3755</v>
      </c>
      <c r="AJ19" s="74">
        <v>310288500</v>
      </c>
      <c r="AK19" s="74">
        <v>194996875</v>
      </c>
      <c r="AL19" s="74">
        <v>0</v>
      </c>
      <c r="AM19" s="74">
        <v>0</v>
      </c>
      <c r="AN19" s="190">
        <f t="shared" si="4"/>
        <v>0.90232429592436514</v>
      </c>
      <c r="AO19" s="76">
        <v>3751</v>
      </c>
      <c r="AP19" s="74">
        <v>310288500</v>
      </c>
      <c r="AQ19" s="74">
        <v>194996875</v>
      </c>
      <c r="AR19" s="190">
        <f t="shared" si="5"/>
        <v>0.90232429592436514</v>
      </c>
      <c r="AS19" s="211"/>
      <c r="AT19" s="211"/>
    </row>
    <row r="20" spans="1:46" outlineLevel="1" x14ac:dyDescent="0.2">
      <c r="A20" s="164" t="s">
        <v>224</v>
      </c>
      <c r="B20" s="173">
        <v>151712347.48397598</v>
      </c>
      <c r="C20" s="216">
        <v>2745</v>
      </c>
      <c r="D20" s="217">
        <v>157761450</v>
      </c>
      <c r="E20" s="218">
        <v>78880725</v>
      </c>
      <c r="F20" s="219">
        <f t="shared" si="0"/>
        <v>1.0398721832226803</v>
      </c>
      <c r="G20" s="220">
        <v>2745</v>
      </c>
      <c r="H20" s="221">
        <v>157761450</v>
      </c>
      <c r="I20" s="221">
        <v>78880725</v>
      </c>
      <c r="J20" s="219">
        <f t="shared" si="1"/>
        <v>1.0398721832226803</v>
      </c>
      <c r="K20" s="222">
        <v>99</v>
      </c>
      <c r="L20" s="217">
        <v>5731250</v>
      </c>
      <c r="M20" s="223">
        <v>2865625</v>
      </c>
      <c r="N20" s="222">
        <v>2646</v>
      </c>
      <c r="O20" s="217">
        <v>150995000</v>
      </c>
      <c r="P20" s="217">
        <v>75497500</v>
      </c>
      <c r="Q20" s="219">
        <f t="shared" si="6"/>
        <v>0.99527166050837268</v>
      </c>
      <c r="R20" s="222">
        <v>1</v>
      </c>
      <c r="S20" s="217">
        <v>117000</v>
      </c>
      <c r="T20" s="223">
        <v>58500</v>
      </c>
      <c r="U20" s="222">
        <v>0</v>
      </c>
      <c r="V20" s="217">
        <v>0</v>
      </c>
      <c r="W20" s="223">
        <v>0</v>
      </c>
      <c r="X20" s="222">
        <v>2645</v>
      </c>
      <c r="Y20" s="217">
        <v>150878000</v>
      </c>
      <c r="Z20" s="217">
        <v>75439000</v>
      </c>
      <c r="AA20" s="219">
        <f t="shared" si="2"/>
        <v>0.99450046421525384</v>
      </c>
      <c r="AB20" s="76">
        <v>2646</v>
      </c>
      <c r="AC20" s="77">
        <v>2648</v>
      </c>
      <c r="AD20" s="74">
        <v>150926400</v>
      </c>
      <c r="AE20" s="74">
        <v>75463200</v>
      </c>
      <c r="AF20" s="219">
        <f t="shared" si="3"/>
        <v>0.99481948900659523</v>
      </c>
      <c r="AG20" s="77">
        <v>3</v>
      </c>
      <c r="AH20" s="75">
        <v>160500</v>
      </c>
      <c r="AI20" s="76">
        <v>2645</v>
      </c>
      <c r="AJ20" s="74">
        <v>150878000</v>
      </c>
      <c r="AK20" s="74">
        <v>75439000</v>
      </c>
      <c r="AL20" s="74">
        <v>0</v>
      </c>
      <c r="AM20" s="74">
        <v>0</v>
      </c>
      <c r="AN20" s="219">
        <f t="shared" si="4"/>
        <v>0.99450046421525384</v>
      </c>
      <c r="AO20" s="76">
        <v>2645</v>
      </c>
      <c r="AP20" s="74">
        <v>150878000</v>
      </c>
      <c r="AQ20" s="74">
        <v>75439000</v>
      </c>
      <c r="AR20" s="219">
        <f t="shared" si="5"/>
        <v>0.99450046421525384</v>
      </c>
      <c r="AS20" s="211"/>
      <c r="AT20" s="211"/>
    </row>
    <row r="21" spans="1:46" ht="25.5" outlineLevel="1" x14ac:dyDescent="0.2">
      <c r="A21" s="164" t="s">
        <v>226</v>
      </c>
      <c r="B21" s="173">
        <v>192164572.82230055</v>
      </c>
      <c r="C21" s="216">
        <v>1224</v>
      </c>
      <c r="D21" s="217">
        <v>192528651</v>
      </c>
      <c r="E21" s="218">
        <v>144396488.25</v>
      </c>
      <c r="F21" s="219">
        <f t="shared" si="0"/>
        <v>1.0018946165380656</v>
      </c>
      <c r="G21" s="220">
        <v>1224</v>
      </c>
      <c r="H21" s="221">
        <v>192528651</v>
      </c>
      <c r="I21" s="221">
        <v>144396488.25</v>
      </c>
      <c r="J21" s="219">
        <f t="shared" si="1"/>
        <v>1.0018946165380656</v>
      </c>
      <c r="K21" s="222">
        <v>17</v>
      </c>
      <c r="L21" s="217">
        <v>3220400</v>
      </c>
      <c r="M21" s="223">
        <v>2415300</v>
      </c>
      <c r="N21" s="222">
        <v>1203</v>
      </c>
      <c r="O21" s="217">
        <v>188199650</v>
      </c>
      <c r="P21" s="217">
        <v>141149737.5</v>
      </c>
      <c r="Q21" s="219">
        <f t="shared" si="6"/>
        <v>0.97936704583957301</v>
      </c>
      <c r="R21" s="222">
        <v>0</v>
      </c>
      <c r="S21" s="217">
        <v>0</v>
      </c>
      <c r="T21" s="223">
        <v>0</v>
      </c>
      <c r="U21" s="222">
        <v>1</v>
      </c>
      <c r="V21" s="217">
        <v>25150</v>
      </c>
      <c r="W21" s="223">
        <v>18862.5</v>
      </c>
      <c r="X21" s="222">
        <v>1203</v>
      </c>
      <c r="Y21" s="217">
        <v>188174500</v>
      </c>
      <c r="Z21" s="217">
        <v>141130875</v>
      </c>
      <c r="AA21" s="219">
        <f t="shared" si="2"/>
        <v>0.9792361684378198</v>
      </c>
      <c r="AB21" s="76">
        <v>1218</v>
      </c>
      <c r="AC21" s="77">
        <v>1307</v>
      </c>
      <c r="AD21" s="74">
        <v>166057912.5</v>
      </c>
      <c r="AE21" s="74">
        <v>124543434.375</v>
      </c>
      <c r="AF21" s="219">
        <f t="shared" si="3"/>
        <v>0.8641442595850275</v>
      </c>
      <c r="AG21" s="77">
        <v>0</v>
      </c>
      <c r="AH21" s="75">
        <v>0</v>
      </c>
      <c r="AI21" s="76">
        <v>1110</v>
      </c>
      <c r="AJ21" s="74">
        <v>159410500</v>
      </c>
      <c r="AK21" s="74">
        <v>119557875</v>
      </c>
      <c r="AL21" s="74">
        <v>0</v>
      </c>
      <c r="AM21" s="74">
        <v>0</v>
      </c>
      <c r="AN21" s="219">
        <f t="shared" si="4"/>
        <v>0.82955197026566874</v>
      </c>
      <c r="AO21" s="76">
        <v>1106</v>
      </c>
      <c r="AP21" s="74">
        <v>159410500</v>
      </c>
      <c r="AQ21" s="74">
        <v>119557875</v>
      </c>
      <c r="AR21" s="219">
        <f t="shared" si="5"/>
        <v>0.82955197026566874</v>
      </c>
      <c r="AS21" s="211"/>
      <c r="AT21" s="211"/>
    </row>
    <row r="22" spans="1:46" ht="25.5" x14ac:dyDescent="0.2">
      <c r="A22" s="163" t="s">
        <v>29</v>
      </c>
      <c r="B22" s="172">
        <v>105012278.129848</v>
      </c>
      <c r="C22" s="73">
        <v>501</v>
      </c>
      <c r="D22" s="74">
        <v>129050790.12</v>
      </c>
      <c r="E22" s="89">
        <v>96788092.590000004</v>
      </c>
      <c r="F22" s="190">
        <f t="shared" si="0"/>
        <v>1.2289114417690121</v>
      </c>
      <c r="G22" s="76">
        <v>399</v>
      </c>
      <c r="H22" s="74">
        <v>104744423.01000011</v>
      </c>
      <c r="I22" s="74">
        <v>78558317.257500082</v>
      </c>
      <c r="J22" s="190">
        <f t="shared" si="1"/>
        <v>0.99744929712393549</v>
      </c>
      <c r="K22" s="76">
        <v>92</v>
      </c>
      <c r="L22" s="74">
        <v>22199847.629999999</v>
      </c>
      <c r="M22" s="75">
        <v>16649885.7225</v>
      </c>
      <c r="N22" s="76">
        <v>381</v>
      </c>
      <c r="O22" s="74">
        <v>84606401.689999998</v>
      </c>
      <c r="P22" s="74">
        <v>63454800.890000001</v>
      </c>
      <c r="Q22" s="190">
        <f t="shared" si="6"/>
        <v>0.80568104222426185</v>
      </c>
      <c r="R22" s="76">
        <v>10</v>
      </c>
      <c r="S22" s="74">
        <v>1915683</v>
      </c>
      <c r="T22" s="75">
        <v>1436762.25</v>
      </c>
      <c r="U22" s="76">
        <v>27</v>
      </c>
      <c r="V22" s="74">
        <v>842062.12</v>
      </c>
      <c r="W22" s="75">
        <v>631546.59</v>
      </c>
      <c r="X22" s="76">
        <v>371</v>
      </c>
      <c r="Y22" s="74">
        <v>81848656.570000008</v>
      </c>
      <c r="Z22" s="74">
        <v>61386492.049999997</v>
      </c>
      <c r="AA22" s="190">
        <f t="shared" si="2"/>
        <v>0.77941987382460076</v>
      </c>
      <c r="AB22" s="76">
        <v>253</v>
      </c>
      <c r="AC22" s="77">
        <v>261</v>
      </c>
      <c r="AD22" s="74">
        <v>51279187.609999999</v>
      </c>
      <c r="AE22" s="74">
        <v>38459390.707500003</v>
      </c>
      <c r="AF22" s="190">
        <f t="shared" si="3"/>
        <v>0.48831611429849303</v>
      </c>
      <c r="AG22" s="77">
        <v>3</v>
      </c>
      <c r="AH22" s="75">
        <v>743286.03</v>
      </c>
      <c r="AI22" s="76">
        <v>304</v>
      </c>
      <c r="AJ22" s="74">
        <v>61263954.25</v>
      </c>
      <c r="AK22" s="74">
        <v>45947965.359999999</v>
      </c>
      <c r="AL22" s="74">
        <v>59038512.310000002</v>
      </c>
      <c r="AM22" s="74">
        <v>44278884</v>
      </c>
      <c r="AN22" s="190">
        <f t="shared" si="4"/>
        <v>0.58339801155677184</v>
      </c>
      <c r="AO22" s="76">
        <v>174</v>
      </c>
      <c r="AP22" s="74">
        <v>33806501.770000003</v>
      </c>
      <c r="AQ22" s="74">
        <v>25354876.109999999</v>
      </c>
      <c r="AR22" s="190">
        <f t="shared" si="5"/>
        <v>0.32192903889008256</v>
      </c>
      <c r="AS22" s="211"/>
      <c r="AT22" s="211"/>
    </row>
    <row r="23" spans="1:46" ht="25.5" collapsed="1" x14ac:dyDescent="0.2">
      <c r="A23" s="163" t="s">
        <v>30</v>
      </c>
      <c r="B23" s="172">
        <v>142819334.19546399</v>
      </c>
      <c r="C23" s="73">
        <v>34</v>
      </c>
      <c r="D23" s="74">
        <v>456501382.29000002</v>
      </c>
      <c r="E23" s="89">
        <v>342376036.71750003</v>
      </c>
      <c r="F23" s="190">
        <f t="shared" si="0"/>
        <v>3.196355625529157</v>
      </c>
      <c r="G23" s="76">
        <v>10</v>
      </c>
      <c r="H23" s="74">
        <v>106362434.73999998</v>
      </c>
      <c r="I23" s="74">
        <v>79771826.054999977</v>
      </c>
      <c r="J23" s="190">
        <f t="shared" si="1"/>
        <v>0.74473414498930013</v>
      </c>
      <c r="K23" s="76">
        <v>23</v>
      </c>
      <c r="L23" s="74">
        <v>156363221.55000001</v>
      </c>
      <c r="M23" s="75">
        <v>117272416.16249999</v>
      </c>
      <c r="N23" s="76">
        <v>10</v>
      </c>
      <c r="O23" s="74">
        <v>276994968.18000001</v>
      </c>
      <c r="P23" s="74">
        <v>207746226.09999999</v>
      </c>
      <c r="Q23" s="190">
        <f t="shared" si="6"/>
        <v>1.9394780807541219</v>
      </c>
      <c r="R23" s="76">
        <v>1</v>
      </c>
      <c r="S23" s="74">
        <v>188897941</v>
      </c>
      <c r="T23" s="75">
        <v>141673455.75</v>
      </c>
      <c r="U23" s="76">
        <v>0</v>
      </c>
      <c r="V23" s="74">
        <v>0</v>
      </c>
      <c r="W23" s="75">
        <v>0</v>
      </c>
      <c r="X23" s="76">
        <v>9</v>
      </c>
      <c r="Y23" s="74">
        <v>88097027.179999992</v>
      </c>
      <c r="Z23" s="74">
        <v>66072770.350000009</v>
      </c>
      <c r="AA23" s="190">
        <f t="shared" si="2"/>
        <v>0.61684244417096579</v>
      </c>
      <c r="AB23" s="76">
        <v>4</v>
      </c>
      <c r="AC23" s="116">
        <v>4</v>
      </c>
      <c r="AD23" s="113">
        <v>274119.87</v>
      </c>
      <c r="AE23" s="113">
        <v>205589.9025</v>
      </c>
      <c r="AF23" s="190">
        <f t="shared" si="3"/>
        <v>1.9193470656069351E-3</v>
      </c>
      <c r="AG23" s="77">
        <v>1</v>
      </c>
      <c r="AH23" s="75">
        <v>74853.2</v>
      </c>
      <c r="AI23" s="76">
        <v>6</v>
      </c>
      <c r="AJ23" s="74">
        <v>7715127.1900000004</v>
      </c>
      <c r="AK23" s="74">
        <v>5786345.3799999999</v>
      </c>
      <c r="AL23" s="74">
        <v>7549352.3799999999</v>
      </c>
      <c r="AM23" s="74">
        <v>5662014.2800000003</v>
      </c>
      <c r="AN23" s="190">
        <f t="shared" si="4"/>
        <v>5.4020187346910602E-2</v>
      </c>
      <c r="AO23" s="76">
        <v>2</v>
      </c>
      <c r="AP23" s="74">
        <v>177774.81</v>
      </c>
      <c r="AQ23" s="74">
        <v>133331.1</v>
      </c>
      <c r="AR23" s="190">
        <f t="shared" si="5"/>
        <v>1.244753107143712E-3</v>
      </c>
      <c r="AS23" s="211"/>
      <c r="AT23" s="211"/>
    </row>
    <row r="24" spans="1:46" x14ac:dyDescent="0.2">
      <c r="A24" s="163" t="s">
        <v>31</v>
      </c>
      <c r="B24" s="172">
        <v>41351718.764072359</v>
      </c>
      <c r="C24" s="73">
        <v>21</v>
      </c>
      <c r="D24" s="74">
        <v>98157722.769999996</v>
      </c>
      <c r="E24" s="89">
        <v>73618292.077499986</v>
      </c>
      <c r="F24" s="190">
        <f t="shared" si="0"/>
        <v>2.3737277603871312</v>
      </c>
      <c r="G24" s="76">
        <v>6</v>
      </c>
      <c r="H24" s="74">
        <v>35863817.25</v>
      </c>
      <c r="I24" s="74">
        <v>26897862.9375</v>
      </c>
      <c r="J24" s="190">
        <f t="shared" si="1"/>
        <v>0.8672872209887339</v>
      </c>
      <c r="K24" s="76">
        <v>4</v>
      </c>
      <c r="L24" s="74">
        <v>9906380.9900000002</v>
      </c>
      <c r="M24" s="75">
        <v>7429785.7424999997</v>
      </c>
      <c r="N24" s="76">
        <v>7</v>
      </c>
      <c r="O24" s="74">
        <v>38090811.899999999</v>
      </c>
      <c r="P24" s="74">
        <v>28568108.91</v>
      </c>
      <c r="Q24" s="190">
        <f t="shared" si="6"/>
        <v>0.92114216865622678</v>
      </c>
      <c r="R24" s="76">
        <v>1</v>
      </c>
      <c r="S24" s="74">
        <v>3646826.6</v>
      </c>
      <c r="T24" s="75">
        <v>2735119.95</v>
      </c>
      <c r="U24" s="76">
        <v>4</v>
      </c>
      <c r="V24" s="74">
        <v>12.24</v>
      </c>
      <c r="W24" s="75">
        <v>9.18</v>
      </c>
      <c r="X24" s="76">
        <v>6</v>
      </c>
      <c r="Y24" s="74">
        <v>34443973.060000002</v>
      </c>
      <c r="Z24" s="74">
        <v>25832979.780000001</v>
      </c>
      <c r="AA24" s="190">
        <f t="shared" si="2"/>
        <v>0.83295142474043871</v>
      </c>
      <c r="AB24" s="76">
        <v>1</v>
      </c>
      <c r="AC24" s="77">
        <v>2</v>
      </c>
      <c r="AD24" s="74">
        <v>2403115.2799999998</v>
      </c>
      <c r="AE24" s="74">
        <v>1802336.46</v>
      </c>
      <c r="AF24" s="190">
        <f t="shared" si="3"/>
        <v>5.811403617128244E-2</v>
      </c>
      <c r="AG24" s="77">
        <v>0</v>
      </c>
      <c r="AH24" s="75">
        <v>0</v>
      </c>
      <c r="AI24" s="76">
        <v>7</v>
      </c>
      <c r="AJ24" s="74">
        <v>13683861.220000001</v>
      </c>
      <c r="AK24" s="74">
        <v>10262895.91</v>
      </c>
      <c r="AL24" s="74">
        <v>13683853.300000001</v>
      </c>
      <c r="AM24" s="74">
        <v>10262889.970000001</v>
      </c>
      <c r="AN24" s="190">
        <f t="shared" si="4"/>
        <v>0.33091396510195265</v>
      </c>
      <c r="AO24" s="76">
        <v>1</v>
      </c>
      <c r="AP24" s="74">
        <v>1094304.76</v>
      </c>
      <c r="AQ24" s="74">
        <v>820728.57</v>
      </c>
      <c r="AR24" s="190">
        <f t="shared" si="5"/>
        <v>2.6463344032770061E-2</v>
      </c>
      <c r="AS24" s="211"/>
      <c r="AT24" s="211"/>
    </row>
    <row r="25" spans="1:46" x14ac:dyDescent="0.2">
      <c r="A25" s="163" t="s">
        <v>32</v>
      </c>
      <c r="B25" s="172">
        <v>9094200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1"/>
      <c r="AT25" s="211"/>
    </row>
    <row r="26" spans="1:46" x14ac:dyDescent="0.2">
      <c r="A26" s="163" t="s">
        <v>33</v>
      </c>
      <c r="B26" s="172">
        <v>10685685</v>
      </c>
      <c r="C26" s="73">
        <v>95</v>
      </c>
      <c r="D26" s="74">
        <v>18435485.5</v>
      </c>
      <c r="E26" s="89">
        <v>13826614.125</v>
      </c>
      <c r="F26" s="190">
        <f t="shared" si="0"/>
        <v>1.725250697545361</v>
      </c>
      <c r="G26" s="76">
        <v>56</v>
      </c>
      <c r="H26" s="74">
        <v>10410319.039999997</v>
      </c>
      <c r="I26" s="74">
        <v>7807739.2799999975</v>
      </c>
      <c r="J26" s="190">
        <f t="shared" si="1"/>
        <v>0.97423038766349535</v>
      </c>
      <c r="K26" s="76">
        <v>2</v>
      </c>
      <c r="L26" s="74">
        <v>246209.92000000001</v>
      </c>
      <c r="M26" s="75">
        <v>184657.44</v>
      </c>
      <c r="N26" s="76">
        <v>9</v>
      </c>
      <c r="O26" s="74">
        <v>2392744</v>
      </c>
      <c r="P26" s="74">
        <v>1794558</v>
      </c>
      <c r="Q26" s="190">
        <f t="shared" si="6"/>
        <v>0.22392050673400909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9</v>
      </c>
      <c r="Y26" s="74">
        <v>2392744</v>
      </c>
      <c r="Z26" s="74">
        <v>1794558</v>
      </c>
      <c r="AA26" s="190">
        <f t="shared" si="2"/>
        <v>0.22392050673400909</v>
      </c>
      <c r="AB26" s="76">
        <v>0</v>
      </c>
      <c r="AC26" s="77">
        <v>0</v>
      </c>
      <c r="AD26" s="74">
        <v>0</v>
      </c>
      <c r="AE26" s="74">
        <v>0</v>
      </c>
      <c r="AF26" s="190">
        <f t="shared" si="3"/>
        <v>0</v>
      </c>
      <c r="AG26" s="77">
        <v>0</v>
      </c>
      <c r="AH26" s="75">
        <v>0</v>
      </c>
      <c r="AI26" s="76">
        <v>2</v>
      </c>
      <c r="AJ26" s="74">
        <v>175000</v>
      </c>
      <c r="AK26" s="74">
        <v>131250</v>
      </c>
      <c r="AL26" s="74">
        <v>175000</v>
      </c>
      <c r="AM26" s="74">
        <v>131250</v>
      </c>
      <c r="AN26" s="190">
        <f t="shared" si="4"/>
        <v>1.6377050231220554E-2</v>
      </c>
      <c r="AO26" s="76">
        <v>0</v>
      </c>
      <c r="AP26" s="74">
        <v>0</v>
      </c>
      <c r="AQ26" s="74">
        <v>0</v>
      </c>
      <c r="AR26" s="190">
        <f t="shared" si="5"/>
        <v>0</v>
      </c>
      <c r="AS26" s="211"/>
      <c r="AT26" s="211"/>
    </row>
    <row r="27" spans="1:46" ht="13.5" thickBot="1" x14ac:dyDescent="0.25">
      <c r="A27" s="165" t="s">
        <v>34</v>
      </c>
      <c r="B27" s="174">
        <v>6824036.2681611702</v>
      </c>
      <c r="C27" s="99">
        <v>15</v>
      </c>
      <c r="D27" s="95">
        <v>6999331.2599999998</v>
      </c>
      <c r="E27" s="96">
        <v>5249498.4450000003</v>
      </c>
      <c r="F27" s="190">
        <f t="shared" si="0"/>
        <v>1.0256878751739205</v>
      </c>
      <c r="G27" s="97">
        <v>10</v>
      </c>
      <c r="H27" s="95">
        <v>4288122.76</v>
      </c>
      <c r="I27" s="95">
        <v>3216092.07</v>
      </c>
      <c r="J27" s="190">
        <f t="shared" si="1"/>
        <v>0.62838510692081839</v>
      </c>
      <c r="K27" s="97">
        <v>5</v>
      </c>
      <c r="L27" s="95">
        <v>2711208.5</v>
      </c>
      <c r="M27" s="100">
        <v>2033406.375</v>
      </c>
      <c r="N27" s="97">
        <v>7</v>
      </c>
      <c r="O27" s="95">
        <v>3016492.3600000003</v>
      </c>
      <c r="P27" s="95">
        <v>2262369.2599999998</v>
      </c>
      <c r="Q27" s="190">
        <f t="shared" si="6"/>
        <v>0.4420393212260631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7</v>
      </c>
      <c r="Y27" s="95">
        <v>3016492.3600000003</v>
      </c>
      <c r="Z27" s="95">
        <v>2262369.2599999998</v>
      </c>
      <c r="AA27" s="190">
        <f t="shared" si="2"/>
        <v>0.4420393212260631</v>
      </c>
      <c r="AB27" s="97">
        <v>3</v>
      </c>
      <c r="AC27" s="98">
        <v>3</v>
      </c>
      <c r="AD27" s="95">
        <v>1150166.78</v>
      </c>
      <c r="AE27" s="95">
        <v>862625.08499999996</v>
      </c>
      <c r="AF27" s="190">
        <f t="shared" si="3"/>
        <v>0.16854640491380743</v>
      </c>
      <c r="AG27" s="98">
        <v>0</v>
      </c>
      <c r="AH27" s="100">
        <v>0</v>
      </c>
      <c r="AI27" s="97">
        <v>3</v>
      </c>
      <c r="AJ27" s="95">
        <v>1148082.95</v>
      </c>
      <c r="AK27" s="95">
        <v>861062.21</v>
      </c>
      <c r="AL27" s="95">
        <v>1108082.95</v>
      </c>
      <c r="AM27" s="95">
        <v>831062.21</v>
      </c>
      <c r="AN27" s="190">
        <f t="shared" si="4"/>
        <v>0.16824103871730545</v>
      </c>
      <c r="AO27" s="97">
        <v>2</v>
      </c>
      <c r="AP27" s="95">
        <v>1052082.95</v>
      </c>
      <c r="AQ27" s="95">
        <v>789062.21</v>
      </c>
      <c r="AR27" s="190">
        <f t="shared" si="5"/>
        <v>0.15417311817475116</v>
      </c>
      <c r="AS27" s="211"/>
      <c r="AT27" s="211"/>
    </row>
    <row r="28" spans="1:46" s="80" customFormat="1" ht="59.25" customHeight="1" thickBot="1" x14ac:dyDescent="0.25">
      <c r="A28" s="161" t="s">
        <v>181</v>
      </c>
      <c r="B28" s="132">
        <f>SUM(B29+B30+B31+B35+B36+B37+B38+B39)</f>
        <v>942020295.79910851</v>
      </c>
      <c r="C28" s="142">
        <v>2805</v>
      </c>
      <c r="D28" s="143">
        <v>1305502612.8999999</v>
      </c>
      <c r="E28" s="143">
        <v>979126959.67500007</v>
      </c>
      <c r="F28" s="191">
        <f t="shared" si="0"/>
        <v>1.385854018986451</v>
      </c>
      <c r="G28" s="142">
        <v>2239</v>
      </c>
      <c r="H28" s="143">
        <v>762836568.37000024</v>
      </c>
      <c r="I28" s="143">
        <v>572127426.27750015</v>
      </c>
      <c r="J28" s="191">
        <f t="shared" si="1"/>
        <v>0.80978782704770913</v>
      </c>
      <c r="K28" s="142">
        <v>516</v>
      </c>
      <c r="L28" s="143">
        <v>450098994.59000003</v>
      </c>
      <c r="M28" s="143">
        <v>337574245.9425</v>
      </c>
      <c r="N28" s="142">
        <v>2155</v>
      </c>
      <c r="O28" s="143">
        <v>658593191.23000002</v>
      </c>
      <c r="P28" s="143">
        <v>493944887.94</v>
      </c>
      <c r="Q28" s="191">
        <f t="shared" ref="Q28" si="7">O28/B28</f>
        <v>0.69912845208002716</v>
      </c>
      <c r="R28" s="142">
        <v>26</v>
      </c>
      <c r="S28" s="143">
        <v>9221687.2699999996</v>
      </c>
      <c r="T28" s="143">
        <v>6916265.3775000004</v>
      </c>
      <c r="U28" s="142">
        <v>76</v>
      </c>
      <c r="V28" s="143">
        <v>1435883</v>
      </c>
      <c r="W28" s="143">
        <v>1076912.2499999998</v>
      </c>
      <c r="X28" s="142">
        <v>2129</v>
      </c>
      <c r="Y28" s="143">
        <v>647935620.96000004</v>
      </c>
      <c r="Z28" s="143">
        <v>485951710.31</v>
      </c>
      <c r="AA28" s="191">
        <f t="shared" si="2"/>
        <v>0.68781492697072022</v>
      </c>
      <c r="AB28" s="142">
        <v>390</v>
      </c>
      <c r="AC28" s="142">
        <v>459</v>
      </c>
      <c r="AD28" s="143">
        <v>162476831.39000002</v>
      </c>
      <c r="AE28" s="143">
        <v>121857623.5425</v>
      </c>
      <c r="AF28" s="191">
        <f t="shared" si="3"/>
        <v>0.1724769966364389</v>
      </c>
      <c r="AG28" s="142">
        <v>15</v>
      </c>
      <c r="AH28" s="143">
        <v>4852061.7699999996</v>
      </c>
      <c r="AI28" s="142">
        <v>1925</v>
      </c>
      <c r="AJ28" s="143">
        <v>451149654.82999998</v>
      </c>
      <c r="AK28" s="143">
        <v>338362233.81</v>
      </c>
      <c r="AL28" s="143">
        <v>141638378.91000003</v>
      </c>
      <c r="AM28" s="143">
        <v>106228783.66</v>
      </c>
      <c r="AN28" s="191">
        <f t="shared" si="4"/>
        <v>0.47891712826345556</v>
      </c>
      <c r="AO28" s="142">
        <v>1769</v>
      </c>
      <c r="AP28" s="143">
        <v>351003472.14999998</v>
      </c>
      <c r="AQ28" s="143">
        <v>263252646.57999998</v>
      </c>
      <c r="AR28" s="191">
        <f t="shared" si="5"/>
        <v>0.37260712292004966</v>
      </c>
      <c r="AS28" s="211"/>
      <c r="AT28" s="211"/>
    </row>
    <row r="29" spans="1:46" s="79" customFormat="1" x14ac:dyDescent="0.2">
      <c r="A29" s="166" t="s">
        <v>36</v>
      </c>
      <c r="B29" s="171">
        <v>91149699.703244001</v>
      </c>
      <c r="C29" s="205">
        <v>22</v>
      </c>
      <c r="D29" s="151">
        <v>142472057.74000001</v>
      </c>
      <c r="E29" s="151">
        <v>106854043.30499999</v>
      </c>
      <c r="F29" s="190">
        <f t="shared" si="0"/>
        <v>1.5630557007192143</v>
      </c>
      <c r="G29" s="146">
        <v>7</v>
      </c>
      <c r="H29" s="145">
        <v>39718206.640000001</v>
      </c>
      <c r="I29" s="145">
        <v>29788654.98</v>
      </c>
      <c r="J29" s="190">
        <f t="shared" si="1"/>
        <v>0.4357469829227143</v>
      </c>
      <c r="K29" s="146">
        <v>9</v>
      </c>
      <c r="L29" s="145">
        <v>67299785.640000001</v>
      </c>
      <c r="M29" s="147">
        <v>50474839.229999997</v>
      </c>
      <c r="N29" s="146">
        <v>7</v>
      </c>
      <c r="O29" s="145">
        <v>38038198.859999999</v>
      </c>
      <c r="P29" s="145">
        <v>28528649.109999999</v>
      </c>
      <c r="Q29" s="190">
        <f t="shared" ref="Q29:Q60" si="8">O29/$B29</f>
        <v>0.41731567941354641</v>
      </c>
      <c r="R29" s="146">
        <v>0</v>
      </c>
      <c r="S29" s="145">
        <v>0</v>
      </c>
      <c r="T29" s="147">
        <v>0</v>
      </c>
      <c r="U29" s="146">
        <v>2</v>
      </c>
      <c r="V29" s="145">
        <v>2505.9499999999998</v>
      </c>
      <c r="W29" s="147">
        <v>1879.4624999999999</v>
      </c>
      <c r="X29" s="146">
        <v>7</v>
      </c>
      <c r="Y29" s="145">
        <v>38035692.910000004</v>
      </c>
      <c r="Z29" s="145">
        <v>28526769.647500001</v>
      </c>
      <c r="AA29" s="190">
        <f t="shared" si="2"/>
        <v>0.41728818672834661</v>
      </c>
      <c r="AB29" s="146">
        <v>3</v>
      </c>
      <c r="AC29" s="148">
        <v>5</v>
      </c>
      <c r="AD29" s="145">
        <v>9889550.2400000002</v>
      </c>
      <c r="AE29" s="145">
        <v>7417162.6799999997</v>
      </c>
      <c r="AF29" s="190">
        <f t="shared" si="3"/>
        <v>0.10849789162440908</v>
      </c>
      <c r="AG29" s="148">
        <v>0</v>
      </c>
      <c r="AH29" s="147">
        <v>0</v>
      </c>
      <c r="AI29" s="146">
        <v>7</v>
      </c>
      <c r="AJ29" s="145">
        <v>17043486.329999998</v>
      </c>
      <c r="AK29" s="145">
        <v>12782614.68</v>
      </c>
      <c r="AL29" s="145">
        <v>16818726.129999999</v>
      </c>
      <c r="AM29" s="145">
        <v>12614044.539999999</v>
      </c>
      <c r="AN29" s="190">
        <f t="shared" si="4"/>
        <v>0.18698346111384306</v>
      </c>
      <c r="AO29" s="146">
        <v>1</v>
      </c>
      <c r="AP29" s="145">
        <v>2040507.03</v>
      </c>
      <c r="AQ29" s="145">
        <v>1530380.25</v>
      </c>
      <c r="AR29" s="190">
        <f t="shared" si="5"/>
        <v>2.2386327510055183E-2</v>
      </c>
      <c r="AS29" s="211"/>
      <c r="AT29" s="211"/>
    </row>
    <row r="30" spans="1:46" s="72" customFormat="1" x14ac:dyDescent="0.25">
      <c r="A30" s="163" t="s">
        <v>37</v>
      </c>
      <c r="B30" s="172">
        <v>18182096.737473335</v>
      </c>
      <c r="C30" s="73">
        <v>34</v>
      </c>
      <c r="D30" s="95">
        <v>17356707.68</v>
      </c>
      <c r="E30" s="95">
        <v>13017530.76</v>
      </c>
      <c r="F30" s="190">
        <f t="shared" si="0"/>
        <v>0.95460429732660002</v>
      </c>
      <c r="G30" s="76">
        <v>12</v>
      </c>
      <c r="H30" s="95">
        <v>8876041.6500000004</v>
      </c>
      <c r="I30" s="95">
        <v>6657031.2375000007</v>
      </c>
      <c r="J30" s="190">
        <f t="shared" si="1"/>
        <v>0.48817481163800336</v>
      </c>
      <c r="K30" s="76">
        <v>22</v>
      </c>
      <c r="L30" s="95">
        <v>8480666.0299999993</v>
      </c>
      <c r="M30" s="75">
        <v>6360499.522499999</v>
      </c>
      <c r="N30" s="76">
        <v>12</v>
      </c>
      <c r="O30" s="95">
        <v>8485207.120000001</v>
      </c>
      <c r="P30" s="95">
        <v>6363905.3300000001</v>
      </c>
      <c r="Q30" s="190">
        <f t="shared" si="8"/>
        <v>0.46667924181219284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8485207.120000001</v>
      </c>
      <c r="Z30" s="95">
        <v>6363905.3300000001</v>
      </c>
      <c r="AA30" s="190">
        <f t="shared" si="2"/>
        <v>0.46667924181219284</v>
      </c>
      <c r="AB30" s="76">
        <v>6</v>
      </c>
      <c r="AC30" s="98">
        <v>6</v>
      </c>
      <c r="AD30" s="95">
        <v>1257446.31</v>
      </c>
      <c r="AE30" s="95">
        <v>943084.73250000004</v>
      </c>
      <c r="AF30" s="190">
        <f t="shared" si="3"/>
        <v>6.9158487503171232E-2</v>
      </c>
      <c r="AG30" s="98">
        <v>0</v>
      </c>
      <c r="AH30" s="75">
        <v>0</v>
      </c>
      <c r="AI30" s="76">
        <v>10</v>
      </c>
      <c r="AJ30" s="95">
        <v>2258519.61</v>
      </c>
      <c r="AK30" s="95">
        <v>1693889.67</v>
      </c>
      <c r="AL30" s="95">
        <v>1842485.3</v>
      </c>
      <c r="AM30" s="95">
        <v>1381863.95</v>
      </c>
      <c r="AN30" s="190">
        <f t="shared" si="4"/>
        <v>0.12421667548084192</v>
      </c>
      <c r="AO30" s="76">
        <v>4</v>
      </c>
      <c r="AP30" s="95">
        <v>481284.31</v>
      </c>
      <c r="AQ30" s="95">
        <v>360963.22</v>
      </c>
      <c r="AR30" s="190">
        <f t="shared" si="5"/>
        <v>2.6470231511202563E-2</v>
      </c>
      <c r="AS30" s="211"/>
      <c r="AT30" s="211"/>
    </row>
    <row r="31" spans="1:46" s="72" customFormat="1" ht="39" customHeight="1" x14ac:dyDescent="0.25">
      <c r="A31" s="163" t="s">
        <v>38</v>
      </c>
      <c r="B31" s="172">
        <v>541819569.84846449</v>
      </c>
      <c r="C31" s="76">
        <v>1004</v>
      </c>
      <c r="D31" s="101">
        <v>847358253.60000002</v>
      </c>
      <c r="E31" s="101">
        <v>635518690.20000005</v>
      </c>
      <c r="F31" s="190">
        <f t="shared" si="0"/>
        <v>1.5639122334340716</v>
      </c>
      <c r="G31" s="76">
        <v>587</v>
      </c>
      <c r="H31" s="101">
        <v>428772143.50000012</v>
      </c>
      <c r="I31" s="101">
        <v>321579107.62500006</v>
      </c>
      <c r="J31" s="190">
        <f t="shared" si="1"/>
        <v>0.7913559556734332</v>
      </c>
      <c r="K31" s="76">
        <v>381</v>
      </c>
      <c r="L31" s="101">
        <v>362898058.11000001</v>
      </c>
      <c r="M31" s="101">
        <v>272173543.58249998</v>
      </c>
      <c r="N31" s="97">
        <v>580</v>
      </c>
      <c r="O31" s="101">
        <v>354457437.75999999</v>
      </c>
      <c r="P31" s="101">
        <v>265843076.99000001</v>
      </c>
      <c r="Q31" s="190">
        <f t="shared" si="8"/>
        <v>0.65419829309438615</v>
      </c>
      <c r="R31" s="76">
        <v>19</v>
      </c>
      <c r="S31" s="101">
        <v>8465424.75</v>
      </c>
      <c r="T31" s="75">
        <v>6349068.5075000003</v>
      </c>
      <c r="U31" s="97">
        <v>71</v>
      </c>
      <c r="V31" s="101">
        <v>1429364.95</v>
      </c>
      <c r="W31" s="101">
        <v>1072023.7124999999</v>
      </c>
      <c r="X31" s="97">
        <v>561</v>
      </c>
      <c r="Y31" s="101">
        <v>344562648.06</v>
      </c>
      <c r="Z31" s="101">
        <v>258421984.77000001</v>
      </c>
      <c r="AA31" s="190">
        <f t="shared" si="2"/>
        <v>0.63593614412334154</v>
      </c>
      <c r="AB31" s="97">
        <v>373</v>
      </c>
      <c r="AC31" s="98">
        <v>437</v>
      </c>
      <c r="AD31" s="101">
        <v>148065706.81999999</v>
      </c>
      <c r="AE31" s="101">
        <v>111049280.11500001</v>
      </c>
      <c r="AF31" s="190">
        <f t="shared" si="3"/>
        <v>0.27327493331665897</v>
      </c>
      <c r="AG31" s="97">
        <v>15</v>
      </c>
      <c r="AH31" s="75">
        <v>4852061.7699999996</v>
      </c>
      <c r="AI31" s="97">
        <v>403</v>
      </c>
      <c r="AJ31" s="101">
        <v>183183159.97</v>
      </c>
      <c r="AK31" s="101">
        <v>137387368.94</v>
      </c>
      <c r="AL31" s="101">
        <v>120416470.18000001</v>
      </c>
      <c r="AM31" s="101">
        <v>90312352.230000004</v>
      </c>
      <c r="AN31" s="190">
        <f t="shared" si="4"/>
        <v>0.33808885866051769</v>
      </c>
      <c r="AO31" s="97">
        <v>263</v>
      </c>
      <c r="AP31" s="101">
        <v>101420744.97999999</v>
      </c>
      <c r="AQ31" s="101">
        <v>76065607.400000006</v>
      </c>
      <c r="AR31" s="190">
        <f t="shared" si="5"/>
        <v>0.18718545918960666</v>
      </c>
      <c r="AS31" s="211"/>
      <c r="AT31" s="211"/>
    </row>
    <row r="32" spans="1:46" s="131" customFormat="1" ht="35.25" customHeight="1" outlineLevel="1" x14ac:dyDescent="0.25">
      <c r="A32" s="164" t="s">
        <v>39</v>
      </c>
      <c r="B32" s="173">
        <v>313593445.81517667</v>
      </c>
      <c r="C32" s="73">
        <v>709</v>
      </c>
      <c r="D32" s="74">
        <v>487920272.21000004</v>
      </c>
      <c r="E32" s="74">
        <v>365940204.15750003</v>
      </c>
      <c r="F32" s="190">
        <f t="shared" si="0"/>
        <v>1.5559007330069226</v>
      </c>
      <c r="G32" s="76">
        <v>418</v>
      </c>
      <c r="H32" s="74">
        <v>256750644.10000008</v>
      </c>
      <c r="I32" s="74">
        <v>192562983.07500005</v>
      </c>
      <c r="J32" s="190">
        <f t="shared" si="1"/>
        <v>0.81873727760025261</v>
      </c>
      <c r="K32" s="76">
        <v>276</v>
      </c>
      <c r="L32" s="74">
        <v>222927651.25999999</v>
      </c>
      <c r="M32" s="75">
        <v>167195738.44499999</v>
      </c>
      <c r="N32" s="76">
        <v>426</v>
      </c>
      <c r="O32" s="74">
        <v>239621354.15000001</v>
      </c>
      <c r="P32" s="74">
        <v>179716014.52000001</v>
      </c>
      <c r="Q32" s="190">
        <f t="shared" si="8"/>
        <v>0.76411467569773839</v>
      </c>
      <c r="R32" s="76">
        <v>14</v>
      </c>
      <c r="S32" s="74">
        <v>5418133.459999999</v>
      </c>
      <c r="T32" s="75">
        <v>4063600.0475000003</v>
      </c>
      <c r="U32" s="76">
        <v>66</v>
      </c>
      <c r="V32" s="74">
        <v>1400876.78</v>
      </c>
      <c r="W32" s="75">
        <v>1050657.585</v>
      </c>
      <c r="X32" s="76">
        <v>412</v>
      </c>
      <c r="Y32" s="74">
        <v>232802343.91</v>
      </c>
      <c r="Z32" s="74">
        <v>174601756.88749999</v>
      </c>
      <c r="AA32" s="190">
        <f t="shared" si="2"/>
        <v>0.74236992837920246</v>
      </c>
      <c r="AB32" s="76">
        <v>307</v>
      </c>
      <c r="AC32" s="77">
        <v>366</v>
      </c>
      <c r="AD32" s="74">
        <v>130546993.55</v>
      </c>
      <c r="AE32" s="74">
        <v>97910245.162499994</v>
      </c>
      <c r="AF32" s="190">
        <f t="shared" si="3"/>
        <v>0.41629375642927435</v>
      </c>
      <c r="AG32" s="77">
        <v>14</v>
      </c>
      <c r="AH32" s="75">
        <v>4815061.7699999996</v>
      </c>
      <c r="AI32" s="76">
        <v>323</v>
      </c>
      <c r="AJ32" s="74">
        <v>146496370.10999998</v>
      </c>
      <c r="AK32" s="74">
        <v>109872276.66999999</v>
      </c>
      <c r="AL32" s="74">
        <v>89439297.24000001</v>
      </c>
      <c r="AM32" s="74">
        <v>67079472.590000004</v>
      </c>
      <c r="AN32" s="190">
        <f t="shared" si="4"/>
        <v>0.4671538007728035</v>
      </c>
      <c r="AO32" s="76">
        <v>224</v>
      </c>
      <c r="AP32" s="74">
        <v>89542440.129999995</v>
      </c>
      <c r="AQ32" s="74">
        <v>67156878.829999998</v>
      </c>
      <c r="AR32" s="190">
        <f t="shared" si="5"/>
        <v>0.28553670787741475</v>
      </c>
      <c r="AS32" s="211"/>
      <c r="AT32" s="211"/>
    </row>
    <row r="33" spans="1:46" s="131" customFormat="1" ht="25.5" outlineLevel="1" x14ac:dyDescent="0.25">
      <c r="A33" s="164" t="s">
        <v>40</v>
      </c>
      <c r="B33" s="173">
        <v>47463161.980251379</v>
      </c>
      <c r="C33" s="73">
        <v>179</v>
      </c>
      <c r="D33" s="74">
        <v>46521497.069999993</v>
      </c>
      <c r="E33" s="74">
        <v>34891122.802499995</v>
      </c>
      <c r="F33" s="190">
        <f t="shared" si="0"/>
        <v>0.98016008898346896</v>
      </c>
      <c r="G33" s="76">
        <v>119</v>
      </c>
      <c r="H33" s="74">
        <v>29113279.280000005</v>
      </c>
      <c r="I33" s="74">
        <v>21834959.460000005</v>
      </c>
      <c r="J33" s="190">
        <f t="shared" si="1"/>
        <v>0.61338684709024549</v>
      </c>
      <c r="K33" s="76">
        <v>59</v>
      </c>
      <c r="L33" s="74">
        <v>17357372.780000001</v>
      </c>
      <c r="M33" s="75">
        <v>13018029.585000001</v>
      </c>
      <c r="N33" s="76">
        <v>111</v>
      </c>
      <c r="O33" s="74">
        <v>19691129.099999998</v>
      </c>
      <c r="P33" s="74">
        <v>14768346.68</v>
      </c>
      <c r="Q33" s="190">
        <f t="shared" si="8"/>
        <v>0.41487183488097873</v>
      </c>
      <c r="R33" s="76">
        <v>1</v>
      </c>
      <c r="S33" s="74">
        <v>50250</v>
      </c>
      <c r="T33" s="75">
        <v>37687.5</v>
      </c>
      <c r="U33" s="76">
        <v>4</v>
      </c>
      <c r="V33" s="74">
        <v>21376.42</v>
      </c>
      <c r="W33" s="75">
        <v>16032.315000000001</v>
      </c>
      <c r="X33" s="76">
        <v>110</v>
      </c>
      <c r="Y33" s="74">
        <v>19619502.68</v>
      </c>
      <c r="Z33" s="74">
        <v>14714626.865000002</v>
      </c>
      <c r="AA33" s="190">
        <f t="shared" si="2"/>
        <v>0.41336273989000866</v>
      </c>
      <c r="AB33" s="76">
        <v>43</v>
      </c>
      <c r="AC33" s="77">
        <v>44</v>
      </c>
      <c r="AD33" s="74">
        <v>5868324.9399999995</v>
      </c>
      <c r="AE33" s="74">
        <v>4401243.7050000001</v>
      </c>
      <c r="AF33" s="190">
        <f t="shared" si="3"/>
        <v>0.1236395700404813</v>
      </c>
      <c r="AG33" s="77">
        <v>0</v>
      </c>
      <c r="AH33" s="75">
        <v>0</v>
      </c>
      <c r="AI33" s="76">
        <v>49</v>
      </c>
      <c r="AJ33" s="74">
        <v>7679140.1299999999</v>
      </c>
      <c r="AK33" s="74">
        <v>5759355.0499999998</v>
      </c>
      <c r="AL33" s="74">
        <v>6292420.3600000003</v>
      </c>
      <c r="AM33" s="74">
        <v>4719315.24</v>
      </c>
      <c r="AN33" s="190">
        <f t="shared" si="4"/>
        <v>0.16179158340093652</v>
      </c>
      <c r="AO33" s="76">
        <v>25</v>
      </c>
      <c r="AP33" s="74">
        <v>4474753.5199999996</v>
      </c>
      <c r="AQ33" s="74">
        <v>3356065.12</v>
      </c>
      <c r="AR33" s="190">
        <f t="shared" si="5"/>
        <v>9.4278453716629101E-2</v>
      </c>
      <c r="AS33" s="211"/>
      <c r="AT33" s="211"/>
    </row>
    <row r="34" spans="1:46" s="131" customFormat="1" outlineLevel="1" x14ac:dyDescent="0.25">
      <c r="A34" s="164" t="s">
        <v>41</v>
      </c>
      <c r="B34" s="173">
        <v>180762962.05303645</v>
      </c>
      <c r="C34" s="73">
        <v>116</v>
      </c>
      <c r="D34" s="74">
        <v>312916484.31999999</v>
      </c>
      <c r="E34" s="74">
        <v>234687363.24000001</v>
      </c>
      <c r="F34" s="190">
        <f t="shared" si="0"/>
        <v>1.7310873907243745</v>
      </c>
      <c r="G34" s="76">
        <v>50</v>
      </c>
      <c r="H34" s="74">
        <v>142908220.12</v>
      </c>
      <c r="I34" s="74">
        <v>107181165.09</v>
      </c>
      <c r="J34" s="190">
        <f t="shared" si="1"/>
        <v>0.79058352716122382</v>
      </c>
      <c r="K34" s="76">
        <v>46</v>
      </c>
      <c r="L34" s="74">
        <v>122613034.06999999</v>
      </c>
      <c r="M34" s="75">
        <v>91959775.552499995</v>
      </c>
      <c r="N34" s="76">
        <v>43</v>
      </c>
      <c r="O34" s="74">
        <v>95144954.50999999</v>
      </c>
      <c r="P34" s="74">
        <v>71358715.789999992</v>
      </c>
      <c r="Q34" s="190">
        <f t="shared" si="8"/>
        <v>0.52635204374491351</v>
      </c>
      <c r="R34" s="76">
        <v>4</v>
      </c>
      <c r="S34" s="74">
        <v>2997041.29</v>
      </c>
      <c r="T34" s="75">
        <v>2247780.96</v>
      </c>
      <c r="U34" s="76">
        <v>1</v>
      </c>
      <c r="V34" s="74">
        <v>7111.75</v>
      </c>
      <c r="W34" s="75">
        <v>5333.8125</v>
      </c>
      <c r="X34" s="76">
        <v>39</v>
      </c>
      <c r="Y34" s="74">
        <v>92140801.469999999</v>
      </c>
      <c r="Z34" s="74">
        <v>69105601.017500013</v>
      </c>
      <c r="AA34" s="190">
        <f t="shared" si="2"/>
        <v>0.50973274847623695</v>
      </c>
      <c r="AB34" s="76">
        <v>23</v>
      </c>
      <c r="AC34" s="77">
        <v>27</v>
      </c>
      <c r="AD34" s="74">
        <v>11650388.330000002</v>
      </c>
      <c r="AE34" s="74">
        <v>8737791.2474999987</v>
      </c>
      <c r="AF34" s="190">
        <f t="shared" si="3"/>
        <v>6.4451191757865414E-2</v>
      </c>
      <c r="AG34" s="77">
        <v>1</v>
      </c>
      <c r="AH34" s="75">
        <v>37000</v>
      </c>
      <c r="AI34" s="76">
        <v>31</v>
      </c>
      <c r="AJ34" s="74">
        <v>29007649.73</v>
      </c>
      <c r="AK34" s="74">
        <v>21755737.219999999</v>
      </c>
      <c r="AL34" s="74">
        <v>24684752.580000002</v>
      </c>
      <c r="AM34" s="74">
        <v>18513564.399999999</v>
      </c>
      <c r="AN34" s="190">
        <f t="shared" si="4"/>
        <v>0.16047341446799848</v>
      </c>
      <c r="AO34" s="76">
        <v>14</v>
      </c>
      <c r="AP34" s="74">
        <v>7403551.3300000001</v>
      </c>
      <c r="AQ34" s="74">
        <v>5552663.4500000002</v>
      </c>
      <c r="AR34" s="190">
        <f t="shared" si="5"/>
        <v>4.0957236183304928E-2</v>
      </c>
      <c r="AS34" s="211"/>
      <c r="AT34" s="211"/>
    </row>
    <row r="35" spans="1:46" s="72" customFormat="1" x14ac:dyDescent="0.25">
      <c r="A35" s="163" t="s">
        <v>42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1"/>
      <c r="AT35" s="211"/>
    </row>
    <row r="36" spans="1:46" x14ac:dyDescent="0.2">
      <c r="A36" s="163" t="s">
        <v>43</v>
      </c>
      <c r="B36" s="172">
        <v>218739444.51625469</v>
      </c>
      <c r="C36" s="73">
        <v>967</v>
      </c>
      <c r="D36" s="74">
        <v>221662935.52000001</v>
      </c>
      <c r="E36" s="74">
        <v>166247201.63999999</v>
      </c>
      <c r="F36" s="190">
        <f t="shared" si="0"/>
        <v>1.0133651752211892</v>
      </c>
      <c r="G36" s="76">
        <v>906</v>
      </c>
      <c r="H36" s="74">
        <v>216441156.27000007</v>
      </c>
      <c r="I36" s="74">
        <v>162330867.20250005</v>
      </c>
      <c r="J36" s="190">
        <f t="shared" si="1"/>
        <v>0.98949303244626352</v>
      </c>
      <c r="K36" s="76">
        <v>55</v>
      </c>
      <c r="L36" s="74">
        <v>4388073.3500000006</v>
      </c>
      <c r="M36" s="75">
        <v>3291055.0124999993</v>
      </c>
      <c r="N36" s="76">
        <v>911</v>
      </c>
      <c r="O36" s="74">
        <v>209029583.06000003</v>
      </c>
      <c r="P36" s="74">
        <v>156772183.99000001</v>
      </c>
      <c r="Q36" s="190">
        <f t="shared" si="8"/>
        <v>0.95560991993132216</v>
      </c>
      <c r="R36" s="76">
        <v>6</v>
      </c>
      <c r="S36" s="74">
        <v>681292.5199999999</v>
      </c>
      <c r="T36" s="75">
        <v>510969.37000000005</v>
      </c>
      <c r="U36" s="76">
        <v>3</v>
      </c>
      <c r="V36" s="74">
        <v>4012.0999999999995</v>
      </c>
      <c r="W36" s="75">
        <v>3009.0749999999998</v>
      </c>
      <c r="X36" s="76">
        <v>905</v>
      </c>
      <c r="Y36" s="74">
        <v>208344278.44</v>
      </c>
      <c r="Z36" s="74">
        <v>156258205.54500002</v>
      </c>
      <c r="AA36" s="190">
        <f t="shared" si="2"/>
        <v>0.9524769476340047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910</v>
      </c>
      <c r="AJ36" s="74">
        <v>208219436.61000001</v>
      </c>
      <c r="AK36" s="74">
        <v>156164574.12000003</v>
      </c>
      <c r="AL36" s="74">
        <v>0</v>
      </c>
      <c r="AM36" s="74">
        <v>0</v>
      </c>
      <c r="AN36" s="190">
        <f t="shared" si="4"/>
        <v>0.9519062145854863</v>
      </c>
      <c r="AO36" s="76">
        <v>910</v>
      </c>
      <c r="AP36" s="74">
        <v>208219436.60999998</v>
      </c>
      <c r="AQ36" s="74">
        <v>156164574.12</v>
      </c>
      <c r="AR36" s="190">
        <f t="shared" si="5"/>
        <v>0.95190621458548619</v>
      </c>
      <c r="AS36" s="211"/>
      <c r="AT36" s="211"/>
    </row>
    <row r="37" spans="1:46" x14ac:dyDescent="0.2">
      <c r="A37" s="163" t="s">
        <v>44</v>
      </c>
      <c r="B37" s="172">
        <v>8470084.9936720002</v>
      </c>
      <c r="C37" s="73">
        <v>24</v>
      </c>
      <c r="D37" s="74">
        <v>12327574.620000001</v>
      </c>
      <c r="E37" s="74">
        <v>9245680.9649999999</v>
      </c>
      <c r="F37" s="190">
        <f t="shared" si="0"/>
        <v>1.4554251379071086</v>
      </c>
      <c r="G37" s="76">
        <v>11</v>
      </c>
      <c r="H37" s="74">
        <v>7747782.1900000004</v>
      </c>
      <c r="I37" s="74">
        <v>5810836.6425000001</v>
      </c>
      <c r="J37" s="190">
        <f t="shared" si="1"/>
        <v>0.91472307489102744</v>
      </c>
      <c r="K37" s="76">
        <v>11</v>
      </c>
      <c r="L37" s="74">
        <v>3967253.33</v>
      </c>
      <c r="M37" s="75">
        <v>2975439.9975000001</v>
      </c>
      <c r="N37" s="76">
        <v>9</v>
      </c>
      <c r="O37" s="74">
        <v>5662449.4699999997</v>
      </c>
      <c r="P37" s="74">
        <v>4246837.08</v>
      </c>
      <c r="Q37" s="190">
        <f t="shared" si="8"/>
        <v>0.66852333527118268</v>
      </c>
      <c r="R37" s="76">
        <v>1</v>
      </c>
      <c r="S37" s="74">
        <v>74970</v>
      </c>
      <c r="T37" s="75">
        <v>56227.5</v>
      </c>
      <c r="U37" s="76">
        <v>0</v>
      </c>
      <c r="V37" s="74">
        <v>0</v>
      </c>
      <c r="W37" s="75">
        <v>0</v>
      </c>
      <c r="X37" s="76">
        <v>8</v>
      </c>
      <c r="Y37" s="74">
        <v>5587479.4699999997</v>
      </c>
      <c r="Z37" s="74">
        <v>4190609.58</v>
      </c>
      <c r="AA37" s="190">
        <f t="shared" si="2"/>
        <v>0.65967218442015696</v>
      </c>
      <c r="AB37" s="76">
        <v>8</v>
      </c>
      <c r="AC37" s="77">
        <v>11</v>
      </c>
      <c r="AD37" s="74">
        <v>3264128.02</v>
      </c>
      <c r="AE37" s="74">
        <v>2448096.0149999997</v>
      </c>
      <c r="AF37" s="190">
        <f t="shared" si="3"/>
        <v>0.3853713418978239</v>
      </c>
      <c r="AG37" s="77">
        <v>0</v>
      </c>
      <c r="AH37" s="75">
        <v>0</v>
      </c>
      <c r="AI37" s="76">
        <v>8</v>
      </c>
      <c r="AJ37" s="74">
        <v>3355905.75</v>
      </c>
      <c r="AK37" s="74">
        <v>2516929.2599999998</v>
      </c>
      <c r="AL37" s="74">
        <v>2560697.3000000003</v>
      </c>
      <c r="AM37" s="74">
        <v>1920522.9400000002</v>
      </c>
      <c r="AN37" s="190">
        <f t="shared" si="4"/>
        <v>0.39620685654361165</v>
      </c>
      <c r="AO37" s="76">
        <v>4</v>
      </c>
      <c r="AP37" s="74">
        <v>1752352.66</v>
      </c>
      <c r="AQ37" s="74">
        <v>1314264.4500000002</v>
      </c>
      <c r="AR37" s="190">
        <f t="shared" si="5"/>
        <v>0.20688725807464534</v>
      </c>
      <c r="AS37" s="211"/>
      <c r="AT37" s="211"/>
    </row>
    <row r="38" spans="1:46" x14ac:dyDescent="0.2">
      <c r="A38" s="165" t="s">
        <v>45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1"/>
      <c r="AT38" s="211"/>
    </row>
    <row r="39" spans="1:46" ht="13.5" thickBot="1" x14ac:dyDescent="0.25">
      <c r="A39" s="165" t="s">
        <v>225</v>
      </c>
      <c r="B39" s="174">
        <v>63659400.000000007</v>
      </c>
      <c r="C39" s="99">
        <v>754</v>
      </c>
      <c r="D39" s="95">
        <v>64325083.739999995</v>
      </c>
      <c r="E39" s="95">
        <v>48243812.805</v>
      </c>
      <c r="F39" s="190">
        <f t="shared" si="0"/>
        <v>1.010456959066532</v>
      </c>
      <c r="G39" s="97">
        <v>716</v>
      </c>
      <c r="H39" s="95">
        <v>61281238.120000035</v>
      </c>
      <c r="I39" s="95">
        <v>45960928.590000026</v>
      </c>
      <c r="J39" s="190">
        <v>0</v>
      </c>
      <c r="K39" s="97">
        <v>38</v>
      </c>
      <c r="L39" s="95">
        <v>3065158.13</v>
      </c>
      <c r="M39" s="100">
        <v>2298868.5975000001</v>
      </c>
      <c r="N39" s="97">
        <v>636</v>
      </c>
      <c r="O39" s="95">
        <v>42920314.960000001</v>
      </c>
      <c r="P39" s="95">
        <v>32190235.442499999</v>
      </c>
      <c r="Q39" s="190">
        <f t="shared" si="8"/>
        <v>0.67421802530341157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636</v>
      </c>
      <c r="Y39" s="95">
        <v>42920314.960000001</v>
      </c>
      <c r="Z39" s="95">
        <v>32190235.440000001</v>
      </c>
      <c r="AA39" s="190">
        <f t="shared" si="2"/>
        <v>0.67421802530341157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587</v>
      </c>
      <c r="AJ39" s="95">
        <v>37089146.560000002</v>
      </c>
      <c r="AK39" s="95">
        <v>27816857.140000001</v>
      </c>
      <c r="AL39" s="95">
        <v>0</v>
      </c>
      <c r="AM39" s="95">
        <v>0</v>
      </c>
      <c r="AN39" s="190">
        <f t="shared" si="4"/>
        <v>0.58261853803208952</v>
      </c>
      <c r="AO39" s="97">
        <v>587</v>
      </c>
      <c r="AP39" s="95">
        <v>37089146.560000002</v>
      </c>
      <c r="AQ39" s="95">
        <v>27816857.140000001</v>
      </c>
      <c r="AR39" s="190">
        <f t="shared" si="5"/>
        <v>0.58261853803208952</v>
      </c>
      <c r="AS39" s="211"/>
      <c r="AT39" s="211"/>
    </row>
    <row r="40" spans="1:46" s="80" customFormat="1" ht="26.25" thickBot="1" x14ac:dyDescent="0.25">
      <c r="A40" s="161" t="s">
        <v>182</v>
      </c>
      <c r="B40" s="132">
        <f>B41+B44</f>
        <v>133332651.2148367</v>
      </c>
      <c r="C40" s="142">
        <v>57</v>
      </c>
      <c r="D40" s="143">
        <v>114238182.53</v>
      </c>
      <c r="E40" s="143">
        <v>89672395.458999991</v>
      </c>
      <c r="F40" s="191">
        <f t="shared" si="0"/>
        <v>0.85679075222114875</v>
      </c>
      <c r="G40" s="142">
        <v>57</v>
      </c>
      <c r="H40" s="143">
        <v>114238182.53</v>
      </c>
      <c r="I40" s="143">
        <v>89672395.458999991</v>
      </c>
      <c r="J40" s="191">
        <f t="shared" si="1"/>
        <v>0.85679075222114875</v>
      </c>
      <c r="K40" s="142">
        <v>3</v>
      </c>
      <c r="L40" s="143">
        <v>1073500</v>
      </c>
      <c r="M40" s="143">
        <v>966150</v>
      </c>
      <c r="N40" s="142">
        <v>51</v>
      </c>
      <c r="O40" s="143">
        <v>108320727.78999999</v>
      </c>
      <c r="P40" s="143">
        <v>84704304.960000008</v>
      </c>
      <c r="Q40" s="191">
        <f t="shared" ref="Q40" si="9">O40/B40</f>
        <v>0.8124096146221873</v>
      </c>
      <c r="R40" s="142">
        <v>1</v>
      </c>
      <c r="S40" s="143">
        <v>960000</v>
      </c>
      <c r="T40" s="143">
        <v>672000</v>
      </c>
      <c r="U40" s="142">
        <v>5</v>
      </c>
      <c r="V40" s="143">
        <v>1294788.8599999999</v>
      </c>
      <c r="W40" s="143">
        <v>1094932.2379999999</v>
      </c>
      <c r="X40" s="142">
        <v>50</v>
      </c>
      <c r="Y40" s="143">
        <v>106065938.93000001</v>
      </c>
      <c r="Z40" s="143">
        <v>82937372.721999988</v>
      </c>
      <c r="AA40" s="191">
        <f t="shared" si="2"/>
        <v>0.79549861165737801</v>
      </c>
      <c r="AB40" s="142">
        <v>48</v>
      </c>
      <c r="AC40" s="142">
        <v>102</v>
      </c>
      <c r="AD40" s="143">
        <v>42363021.789999999</v>
      </c>
      <c r="AE40" s="143">
        <v>36065457.942000002</v>
      </c>
      <c r="AF40" s="191">
        <f t="shared" si="3"/>
        <v>0.31772428886710696</v>
      </c>
      <c r="AG40" s="142">
        <v>1</v>
      </c>
      <c r="AH40" s="143">
        <v>139922.82999999999</v>
      </c>
      <c r="AI40" s="142">
        <v>46</v>
      </c>
      <c r="AJ40" s="143">
        <v>53576400.079999998</v>
      </c>
      <c r="AK40" s="143">
        <v>44983913.100000001</v>
      </c>
      <c r="AL40" s="143">
        <v>4000000</v>
      </c>
      <c r="AM40" s="143">
        <v>3200000</v>
      </c>
      <c r="AN40" s="191">
        <f t="shared" si="4"/>
        <v>0.40182505629227477</v>
      </c>
      <c r="AO40" s="142">
        <v>46</v>
      </c>
      <c r="AP40" s="143">
        <v>51422394.609999999</v>
      </c>
      <c r="AQ40" s="143">
        <v>43260708.719999999</v>
      </c>
      <c r="AR40" s="191">
        <f t="shared" si="5"/>
        <v>0.38566993261945975</v>
      </c>
      <c r="AS40" s="211"/>
      <c r="AT40" s="211"/>
    </row>
    <row r="41" spans="1:46" s="79" customFormat="1" x14ac:dyDescent="0.2">
      <c r="A41" s="166" t="s">
        <v>47</v>
      </c>
      <c r="B41" s="171">
        <v>92350225.419468075</v>
      </c>
      <c r="C41" s="144">
        <v>54</v>
      </c>
      <c r="D41" s="149">
        <v>77172494.349999994</v>
      </c>
      <c r="E41" s="149">
        <v>60019844.914999999</v>
      </c>
      <c r="F41" s="190">
        <f t="shared" si="0"/>
        <v>0.83565030837197596</v>
      </c>
      <c r="G41" s="152">
        <v>54</v>
      </c>
      <c r="H41" s="212">
        <v>77172494.349999994</v>
      </c>
      <c r="I41" s="212">
        <v>60019844.914999999</v>
      </c>
      <c r="J41" s="190">
        <f t="shared" si="1"/>
        <v>0.83565030837197596</v>
      </c>
      <c r="K41" s="146">
        <v>3</v>
      </c>
      <c r="L41" s="145">
        <v>1073500</v>
      </c>
      <c r="M41" s="147">
        <v>966150</v>
      </c>
      <c r="N41" s="146">
        <v>48</v>
      </c>
      <c r="O41" s="150">
        <v>72426887.549999997</v>
      </c>
      <c r="P41" s="150">
        <v>55989232.780000001</v>
      </c>
      <c r="Q41" s="190">
        <f t="shared" si="8"/>
        <v>0.7842632459317409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47</v>
      </c>
      <c r="Y41" s="150">
        <v>70875876.049999997</v>
      </c>
      <c r="Z41" s="150">
        <v>54785322.429999992</v>
      </c>
      <c r="AA41" s="190">
        <f t="shared" si="2"/>
        <v>0.76746836001830554</v>
      </c>
      <c r="AB41" s="146">
        <v>46</v>
      </c>
      <c r="AC41" s="146">
        <v>98</v>
      </c>
      <c r="AD41" s="150">
        <v>21776005.099999998</v>
      </c>
      <c r="AE41" s="150">
        <v>19595844.59</v>
      </c>
      <c r="AF41" s="190">
        <f t="shared" si="3"/>
        <v>0.23579807197102373</v>
      </c>
      <c r="AG41" s="148">
        <v>1</v>
      </c>
      <c r="AH41" s="147">
        <v>139922.82999999999</v>
      </c>
      <c r="AI41" s="146">
        <v>43</v>
      </c>
      <c r="AJ41" s="150">
        <v>21253531.73</v>
      </c>
      <c r="AK41" s="150">
        <v>19125618.440000001</v>
      </c>
      <c r="AL41" s="150">
        <v>0</v>
      </c>
      <c r="AM41" s="150">
        <v>0</v>
      </c>
      <c r="AN41" s="190">
        <f t="shared" si="4"/>
        <v>0.23014055064254998</v>
      </c>
      <c r="AO41" s="146">
        <v>43</v>
      </c>
      <c r="AP41" s="150">
        <v>21253531.73</v>
      </c>
      <c r="AQ41" s="150">
        <v>19125618.440000001</v>
      </c>
      <c r="AR41" s="190">
        <f t="shared" si="5"/>
        <v>0.23014055064254998</v>
      </c>
      <c r="AS41" s="211"/>
      <c r="AT41" s="211"/>
    </row>
    <row r="42" spans="1:46" s="129" customFormat="1" ht="37.5" customHeight="1" outlineLevel="1" x14ac:dyDescent="0.2">
      <c r="A42" s="167" t="s">
        <v>48</v>
      </c>
      <c r="B42" s="173">
        <v>40384141.366385728</v>
      </c>
      <c r="C42" s="185">
        <v>50</v>
      </c>
      <c r="D42" s="186">
        <v>29995494.350000001</v>
      </c>
      <c r="E42" s="186">
        <v>26995944.915000003</v>
      </c>
      <c r="F42" s="190">
        <f t="shared" si="0"/>
        <v>0.74275429252947167</v>
      </c>
      <c r="G42" s="114">
        <v>50</v>
      </c>
      <c r="H42" s="113">
        <v>29995494.350000001</v>
      </c>
      <c r="I42" s="113">
        <v>26995944.915000003</v>
      </c>
      <c r="J42" s="190">
        <f t="shared" si="1"/>
        <v>0.74275429252947167</v>
      </c>
      <c r="K42" s="187">
        <v>3</v>
      </c>
      <c r="L42" s="186">
        <v>1073500</v>
      </c>
      <c r="M42" s="188">
        <v>966150</v>
      </c>
      <c r="N42" s="187">
        <v>45</v>
      </c>
      <c r="O42" s="186">
        <v>26452057.550000001</v>
      </c>
      <c r="P42" s="186">
        <v>23806851.779999997</v>
      </c>
      <c r="Q42" s="190">
        <f t="shared" si="8"/>
        <v>0.65501101806308848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45</v>
      </c>
      <c r="Y42" s="186">
        <v>25861046.050000001</v>
      </c>
      <c r="Z42" s="186">
        <v>23274941.429999996</v>
      </c>
      <c r="AA42" s="190">
        <f t="shared" si="2"/>
        <v>0.64037627581023138</v>
      </c>
      <c r="AB42" s="187">
        <v>45</v>
      </c>
      <c r="AC42" s="189">
        <v>97</v>
      </c>
      <c r="AD42" s="186">
        <v>21763205.099999998</v>
      </c>
      <c r="AE42" s="186">
        <v>19586884.59</v>
      </c>
      <c r="AF42" s="190">
        <f t="shared" si="3"/>
        <v>0.53890473744515188</v>
      </c>
      <c r="AG42" s="189">
        <v>1</v>
      </c>
      <c r="AH42" s="188">
        <v>139922.82999999999</v>
      </c>
      <c r="AI42" s="187">
        <v>42</v>
      </c>
      <c r="AJ42" s="186">
        <v>21240731.73</v>
      </c>
      <c r="AK42" s="186">
        <v>19116658.440000001</v>
      </c>
      <c r="AL42" s="186">
        <v>0</v>
      </c>
      <c r="AM42" s="186">
        <v>0</v>
      </c>
      <c r="AN42" s="190">
        <f t="shared" si="4"/>
        <v>0.52596714976042558</v>
      </c>
      <c r="AO42" s="187">
        <v>42</v>
      </c>
      <c r="AP42" s="186">
        <v>21240731.73</v>
      </c>
      <c r="AQ42" s="186">
        <v>19116658.440000001</v>
      </c>
      <c r="AR42" s="190">
        <f t="shared" si="5"/>
        <v>0.52596714976042558</v>
      </c>
      <c r="AS42" s="211"/>
      <c r="AT42" s="211"/>
    </row>
    <row r="43" spans="1:46" s="129" customFormat="1" outlineLevel="1" x14ac:dyDescent="0.2">
      <c r="A43" s="167" t="s">
        <v>49</v>
      </c>
      <c r="B43" s="173">
        <v>51966084.053082354</v>
      </c>
      <c r="C43" s="122">
        <v>4</v>
      </c>
      <c r="D43" s="123">
        <v>47177000</v>
      </c>
      <c r="E43" s="123">
        <v>33023899.999999996</v>
      </c>
      <c r="F43" s="190">
        <f t="shared" si="0"/>
        <v>0.90784212163859801</v>
      </c>
      <c r="G43" s="119">
        <v>4</v>
      </c>
      <c r="H43" s="118">
        <v>47177000</v>
      </c>
      <c r="I43" s="118">
        <v>33023899.999999996</v>
      </c>
      <c r="J43" s="190">
        <f t="shared" si="1"/>
        <v>0.90784212163859801</v>
      </c>
      <c r="K43" s="124">
        <v>0</v>
      </c>
      <c r="L43" s="123">
        <v>0</v>
      </c>
      <c r="M43" s="125">
        <v>0</v>
      </c>
      <c r="N43" s="124">
        <v>3</v>
      </c>
      <c r="O43" s="123">
        <v>45974830</v>
      </c>
      <c r="P43" s="123">
        <v>32182381</v>
      </c>
      <c r="Q43" s="190">
        <f t="shared" si="8"/>
        <v>0.88470837927748402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2</v>
      </c>
      <c r="Y43" s="123">
        <v>45014830</v>
      </c>
      <c r="Z43" s="186">
        <v>31510381</v>
      </c>
      <c r="AA43" s="190">
        <f t="shared" si="2"/>
        <v>0.86623479179262797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2.4631449979808072E-4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2.4631449979808072E-4</v>
      </c>
      <c r="AO43" s="124">
        <v>1</v>
      </c>
      <c r="AP43" s="123">
        <v>12800</v>
      </c>
      <c r="AQ43" s="123">
        <v>8960</v>
      </c>
      <c r="AR43" s="190">
        <f t="shared" si="5"/>
        <v>2.4631449979808072E-4</v>
      </c>
      <c r="AS43" s="211"/>
      <c r="AT43" s="211"/>
    </row>
    <row r="44" spans="1:46" s="79" customFormat="1" ht="13.5" thickBot="1" x14ac:dyDescent="0.25">
      <c r="A44" s="168" t="s">
        <v>50</v>
      </c>
      <c r="B44" s="174">
        <v>40982425.795368627</v>
      </c>
      <c r="C44" s="122">
        <v>3</v>
      </c>
      <c r="D44" s="123">
        <v>37065688.18</v>
      </c>
      <c r="E44" s="123">
        <v>29652550.544</v>
      </c>
      <c r="F44" s="190">
        <f t="shared" si="0"/>
        <v>0.90442884872346296</v>
      </c>
      <c r="G44" s="119">
        <v>3</v>
      </c>
      <c r="H44" s="118">
        <v>37065688.18</v>
      </c>
      <c r="I44" s="118">
        <v>29652550.544</v>
      </c>
      <c r="J44" s="190">
        <f t="shared" si="1"/>
        <v>0.90442884872346296</v>
      </c>
      <c r="K44" s="124">
        <v>0</v>
      </c>
      <c r="L44" s="123">
        <v>0</v>
      </c>
      <c r="M44" s="125">
        <v>0</v>
      </c>
      <c r="N44" s="124">
        <v>3</v>
      </c>
      <c r="O44" s="123">
        <v>35893840.240000002</v>
      </c>
      <c r="P44" s="123">
        <v>28715072.18</v>
      </c>
      <c r="Q44" s="190">
        <f t="shared" si="8"/>
        <v>0.87583493517985755</v>
      </c>
      <c r="R44" s="124">
        <v>0</v>
      </c>
      <c r="S44" s="123">
        <v>0</v>
      </c>
      <c r="T44" s="125">
        <v>0</v>
      </c>
      <c r="U44" s="124">
        <v>2</v>
      </c>
      <c r="V44" s="123">
        <v>703777.36</v>
      </c>
      <c r="W44" s="125">
        <v>563021.88800000004</v>
      </c>
      <c r="X44" s="124">
        <v>3</v>
      </c>
      <c r="Y44" s="123">
        <v>35190062.880000003</v>
      </c>
      <c r="Z44" s="123">
        <v>28152050.291999999</v>
      </c>
      <c r="AA44" s="190">
        <f t="shared" si="2"/>
        <v>0.85866227284127206</v>
      </c>
      <c r="AB44" s="124">
        <v>2</v>
      </c>
      <c r="AC44" s="126">
        <v>4</v>
      </c>
      <c r="AD44" s="123">
        <v>20587016.690000001</v>
      </c>
      <c r="AE44" s="123">
        <v>16469613.352000002</v>
      </c>
      <c r="AF44" s="190">
        <f t="shared" si="3"/>
        <v>0.50233767988244649</v>
      </c>
      <c r="AG44" s="126">
        <v>0</v>
      </c>
      <c r="AH44" s="125">
        <v>0</v>
      </c>
      <c r="AI44" s="124">
        <v>3</v>
      </c>
      <c r="AJ44" s="123">
        <v>32322868.350000001</v>
      </c>
      <c r="AK44" s="123">
        <v>25858294.66</v>
      </c>
      <c r="AL44" s="123">
        <v>4000000</v>
      </c>
      <c r="AM44" s="123">
        <v>3200000</v>
      </c>
      <c r="AN44" s="190">
        <f t="shared" si="4"/>
        <v>0.78870071067517844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0.73614146294408334</v>
      </c>
      <c r="AS44" s="211"/>
      <c r="AT44" s="211"/>
    </row>
    <row r="45" spans="1:46" s="80" customFormat="1" ht="26.25" thickBot="1" x14ac:dyDescent="0.25">
      <c r="A45" s="161" t="s">
        <v>183</v>
      </c>
      <c r="B45" s="132">
        <f>SUM(B46:B48)</f>
        <v>418304455.11950833</v>
      </c>
      <c r="C45" s="142">
        <v>3277</v>
      </c>
      <c r="D45" s="143">
        <v>471579952.74000001</v>
      </c>
      <c r="E45" s="143">
        <v>400463330.26899999</v>
      </c>
      <c r="F45" s="191">
        <v>1.1273605790434889</v>
      </c>
      <c r="G45" s="142">
        <v>3244</v>
      </c>
      <c r="H45" s="143">
        <v>467816579.68000001</v>
      </c>
      <c r="I45" s="143">
        <v>397264463.16799998</v>
      </c>
      <c r="J45" s="191">
        <f t="shared" si="1"/>
        <v>1.1183638470844071</v>
      </c>
      <c r="K45" s="142">
        <v>822</v>
      </c>
      <c r="L45" s="143">
        <v>119767346.91000001</v>
      </c>
      <c r="M45" s="143">
        <v>101802244.59649999</v>
      </c>
      <c r="N45" s="142">
        <v>2142</v>
      </c>
      <c r="O45" s="143">
        <v>309855094.05999994</v>
      </c>
      <c r="P45" s="143">
        <v>263376829.51199999</v>
      </c>
      <c r="Q45" s="191">
        <f t="shared" si="8"/>
        <v>0.7407406023717229</v>
      </c>
      <c r="R45" s="142">
        <v>140</v>
      </c>
      <c r="S45" s="143">
        <v>21716242.5</v>
      </c>
      <c r="T45" s="143">
        <v>18458806.100000001</v>
      </c>
      <c r="U45" s="142">
        <v>292</v>
      </c>
      <c r="V45" s="143">
        <v>4003943.5900000003</v>
      </c>
      <c r="W45" s="143">
        <v>3403352.2725</v>
      </c>
      <c r="X45" s="142">
        <v>2002</v>
      </c>
      <c r="Y45" s="143">
        <v>284134907.96999997</v>
      </c>
      <c r="Z45" s="143">
        <v>241514671.13950002</v>
      </c>
      <c r="AA45" s="191">
        <f t="shared" si="2"/>
        <v>0.67925384129323574</v>
      </c>
      <c r="AB45" s="142">
        <v>1589</v>
      </c>
      <c r="AC45" s="142">
        <v>1713</v>
      </c>
      <c r="AD45" s="143">
        <v>218774494.32999998</v>
      </c>
      <c r="AE45" s="143">
        <v>185958319.67799997</v>
      </c>
      <c r="AF45" s="191">
        <f t="shared" si="3"/>
        <v>0.52300302244568919</v>
      </c>
      <c r="AG45" s="142">
        <v>27</v>
      </c>
      <c r="AH45" s="143">
        <v>4558777.91</v>
      </c>
      <c r="AI45" s="142">
        <v>1612</v>
      </c>
      <c r="AJ45" s="143">
        <v>227353629.33999997</v>
      </c>
      <c r="AK45" s="143">
        <v>193250582.47999999</v>
      </c>
      <c r="AL45" s="143">
        <v>116354950.61</v>
      </c>
      <c r="AM45" s="143">
        <v>98901707.511000007</v>
      </c>
      <c r="AN45" s="191">
        <f t="shared" si="4"/>
        <v>0.5435123306899653</v>
      </c>
      <c r="AO45" s="142">
        <v>1367</v>
      </c>
      <c r="AP45" s="143">
        <v>183344135.12</v>
      </c>
      <c r="AQ45" s="143">
        <v>155783713.20300001</v>
      </c>
      <c r="AR45" s="191">
        <f t="shared" si="5"/>
        <v>0.43830308971397192</v>
      </c>
      <c r="AS45" s="211"/>
      <c r="AT45" s="211"/>
    </row>
    <row r="46" spans="1:46" s="117" customFormat="1" x14ac:dyDescent="0.2">
      <c r="A46" s="162" t="s">
        <v>52</v>
      </c>
      <c r="B46" s="171">
        <v>109468.29146588236</v>
      </c>
      <c r="C46" s="205">
        <v>5</v>
      </c>
      <c r="D46" s="151">
        <v>99811</v>
      </c>
      <c r="E46" s="151">
        <v>84839.35</v>
      </c>
      <c r="F46" s="206">
        <v>0.91178001102819606</v>
      </c>
      <c r="G46" s="152">
        <v>5</v>
      </c>
      <c r="H46" s="151">
        <v>99811</v>
      </c>
      <c r="I46" s="151">
        <v>84839.35</v>
      </c>
      <c r="J46" s="206">
        <f t="shared" si="1"/>
        <v>0.91178001102819606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0.91178001102819606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0.91178001102819606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0.91178001102819606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0.91178001102819606</v>
      </c>
      <c r="AO46" s="152">
        <v>5</v>
      </c>
      <c r="AP46" s="151">
        <v>99811</v>
      </c>
      <c r="AQ46" s="151">
        <v>84839.35</v>
      </c>
      <c r="AR46" s="206">
        <f t="shared" si="5"/>
        <v>0.91178001102819606</v>
      </c>
      <c r="AS46" s="211"/>
      <c r="AT46" s="211"/>
    </row>
    <row r="47" spans="1:46" s="117" customFormat="1" x14ac:dyDescent="0.2">
      <c r="A47" s="163" t="s">
        <v>53</v>
      </c>
      <c r="B47" s="172">
        <v>405223897.75460595</v>
      </c>
      <c r="C47" s="207">
        <v>3194</v>
      </c>
      <c r="D47" s="113">
        <v>465470174.48000002</v>
      </c>
      <c r="E47" s="113">
        <v>395270018.78649998</v>
      </c>
      <c r="F47" s="206">
        <v>1.148674046765815</v>
      </c>
      <c r="G47" s="114">
        <v>3161</v>
      </c>
      <c r="H47" s="113">
        <v>461706801.42000002</v>
      </c>
      <c r="I47" s="113">
        <v>392071151.68549997</v>
      </c>
      <c r="J47" s="206">
        <f t="shared" si="1"/>
        <v>1.139386901854438</v>
      </c>
      <c r="K47" s="114">
        <v>816</v>
      </c>
      <c r="L47" s="113">
        <v>118827346.91000001</v>
      </c>
      <c r="M47" s="115">
        <v>101003244.59649999</v>
      </c>
      <c r="N47" s="114">
        <v>2066</v>
      </c>
      <c r="O47" s="113">
        <v>304790759.78999996</v>
      </c>
      <c r="P47" s="113">
        <v>259072145.39199999</v>
      </c>
      <c r="Q47" s="206">
        <f t="shared" si="8"/>
        <v>0.75215396100497034</v>
      </c>
      <c r="R47" s="114">
        <v>139</v>
      </c>
      <c r="S47" s="113">
        <v>21661242.5</v>
      </c>
      <c r="T47" s="115">
        <v>18412056.100000001</v>
      </c>
      <c r="U47" s="114">
        <v>273</v>
      </c>
      <c r="V47" s="113">
        <v>3880560.7</v>
      </c>
      <c r="W47" s="115">
        <v>3298476.8125</v>
      </c>
      <c r="X47" s="114">
        <v>1927</v>
      </c>
      <c r="Y47" s="113">
        <v>279248956.58999997</v>
      </c>
      <c r="Z47" s="113">
        <v>237361612.47950003</v>
      </c>
      <c r="AA47" s="206">
        <f t="shared" si="2"/>
        <v>0.68912262612681985</v>
      </c>
      <c r="AB47" s="114">
        <v>1527</v>
      </c>
      <c r="AC47" s="116">
        <v>1650</v>
      </c>
      <c r="AD47" s="113">
        <v>215569041.19</v>
      </c>
      <c r="AE47" s="113">
        <v>183233684.51899999</v>
      </c>
      <c r="AF47" s="206">
        <f t="shared" si="3"/>
        <v>0.53197514357986742</v>
      </c>
      <c r="AG47" s="116">
        <v>27</v>
      </c>
      <c r="AH47" s="115">
        <v>4558777.91</v>
      </c>
      <c r="AI47" s="114">
        <v>1547</v>
      </c>
      <c r="AJ47" s="113">
        <v>223682793.83999997</v>
      </c>
      <c r="AK47" s="151">
        <v>190130373.25</v>
      </c>
      <c r="AL47" s="113">
        <v>114017132.7</v>
      </c>
      <c r="AM47" s="113">
        <v>96914562.290000007</v>
      </c>
      <c r="AN47" s="206">
        <f t="shared" si="4"/>
        <v>0.55199803140795267</v>
      </c>
      <c r="AO47" s="114">
        <v>1309</v>
      </c>
      <c r="AP47" s="113">
        <v>180210333.59</v>
      </c>
      <c r="AQ47" s="113">
        <v>153119981.95300001</v>
      </c>
      <c r="AR47" s="206">
        <f t="shared" si="5"/>
        <v>0.44471793146595501</v>
      </c>
      <c r="AS47" s="211"/>
      <c r="AT47" s="211"/>
    </row>
    <row r="48" spans="1:46" s="117" customFormat="1" ht="33.75" customHeight="1" thickBot="1" x14ac:dyDescent="0.25">
      <c r="A48" s="165" t="s">
        <v>54</v>
      </c>
      <c r="B48" s="174">
        <v>12971089.073436471</v>
      </c>
      <c r="C48" s="208">
        <v>78</v>
      </c>
      <c r="D48" s="118">
        <v>6009967.2599999998</v>
      </c>
      <c r="E48" s="113">
        <v>5108472.1325000003</v>
      </c>
      <c r="F48" s="206">
        <v>0.46333559394853191</v>
      </c>
      <c r="G48" s="119">
        <v>78</v>
      </c>
      <c r="H48" s="118">
        <v>6009967.2599999998</v>
      </c>
      <c r="I48" s="118">
        <v>5108472.1325000003</v>
      </c>
      <c r="J48" s="206">
        <f t="shared" si="1"/>
        <v>0.46333559394853191</v>
      </c>
      <c r="K48" s="119">
        <v>6</v>
      </c>
      <c r="L48" s="118">
        <v>940000</v>
      </c>
      <c r="M48" s="120">
        <v>799000</v>
      </c>
      <c r="N48" s="119">
        <v>71</v>
      </c>
      <c r="O48" s="118">
        <v>4964523.2699999996</v>
      </c>
      <c r="P48" s="118">
        <v>4219844.7700000005</v>
      </c>
      <c r="Q48" s="206">
        <f t="shared" si="8"/>
        <v>0.38273758216392645</v>
      </c>
      <c r="R48" s="119">
        <v>1</v>
      </c>
      <c r="S48" s="118">
        <v>55000</v>
      </c>
      <c r="T48" s="120">
        <v>46750</v>
      </c>
      <c r="U48" s="119">
        <v>19</v>
      </c>
      <c r="V48" s="118">
        <v>123382.89</v>
      </c>
      <c r="W48" s="120">
        <v>104875.45999999999</v>
      </c>
      <c r="X48" s="119">
        <v>70</v>
      </c>
      <c r="Y48" s="118">
        <v>4786140.38</v>
      </c>
      <c r="Z48" s="118">
        <v>4068219.31</v>
      </c>
      <c r="AA48" s="206">
        <f t="shared" si="2"/>
        <v>0.36898523731531147</v>
      </c>
      <c r="AB48" s="119">
        <v>57</v>
      </c>
      <c r="AC48" s="121">
        <v>58</v>
      </c>
      <c r="AD48" s="118">
        <v>3105642.14</v>
      </c>
      <c r="AE48" s="118">
        <v>2639795.8089999999</v>
      </c>
      <c r="AF48" s="206">
        <f t="shared" si="3"/>
        <v>0.2394280173713442</v>
      </c>
      <c r="AG48" s="121">
        <v>0</v>
      </c>
      <c r="AH48" s="120">
        <v>0</v>
      </c>
      <c r="AI48" s="119">
        <v>60</v>
      </c>
      <c r="AJ48" s="118">
        <v>3571024.5</v>
      </c>
      <c r="AK48" s="118">
        <v>3035369.8800000004</v>
      </c>
      <c r="AL48" s="118">
        <v>2337817.91</v>
      </c>
      <c r="AM48" s="118">
        <v>1987145.2209999999</v>
      </c>
      <c r="AN48" s="206">
        <f t="shared" si="4"/>
        <v>0.27530645112237423</v>
      </c>
      <c r="AO48" s="119">
        <v>53</v>
      </c>
      <c r="AP48" s="118">
        <v>3033990.53</v>
      </c>
      <c r="AQ48" s="118">
        <v>2578891.9000000004</v>
      </c>
      <c r="AR48" s="206">
        <f t="shared" si="5"/>
        <v>0.23390407026140292</v>
      </c>
      <c r="AS48" s="211"/>
      <c r="AT48" s="211"/>
    </row>
    <row r="49" spans="1:46" s="80" customFormat="1" ht="48" customHeight="1" thickBot="1" x14ac:dyDescent="0.25">
      <c r="A49" s="161" t="s">
        <v>184</v>
      </c>
      <c r="B49" s="132">
        <f>SUM(B50:B53)</f>
        <v>437746447.97857469</v>
      </c>
      <c r="C49" s="142">
        <v>406</v>
      </c>
      <c r="D49" s="143">
        <v>542301150.77999997</v>
      </c>
      <c r="E49" s="143">
        <v>406725863.08499998</v>
      </c>
      <c r="F49" s="191">
        <f t="shared" si="0"/>
        <v>1.2388476326518192</v>
      </c>
      <c r="G49" s="142">
        <v>287</v>
      </c>
      <c r="H49" s="143">
        <v>361179569.30000007</v>
      </c>
      <c r="I49" s="143">
        <v>270884676.97500002</v>
      </c>
      <c r="J49" s="191">
        <f t="shared" si="1"/>
        <v>0.82508852091857032</v>
      </c>
      <c r="K49" s="142">
        <v>114</v>
      </c>
      <c r="L49" s="143">
        <v>164062737.55000001</v>
      </c>
      <c r="M49" s="143">
        <v>123047053.16249999</v>
      </c>
      <c r="N49" s="142">
        <v>201</v>
      </c>
      <c r="O49" s="143">
        <v>259694462.66999999</v>
      </c>
      <c r="P49" s="143">
        <v>194770846.60000002</v>
      </c>
      <c r="Q49" s="191">
        <f t="shared" si="8"/>
        <v>0.59325315800783063</v>
      </c>
      <c r="R49" s="142">
        <v>4</v>
      </c>
      <c r="S49" s="143">
        <v>1253031.04</v>
      </c>
      <c r="T49" s="143">
        <v>939773.28</v>
      </c>
      <c r="U49" s="142">
        <v>15</v>
      </c>
      <c r="V49" s="143">
        <v>1211332.98</v>
      </c>
      <c r="W49" s="143">
        <v>908499.73499999999</v>
      </c>
      <c r="X49" s="142">
        <v>197</v>
      </c>
      <c r="Y49" s="143">
        <v>257230098.64999998</v>
      </c>
      <c r="Z49" s="143">
        <v>192922573.58500001</v>
      </c>
      <c r="AA49" s="191">
        <f t="shared" si="2"/>
        <v>0.58762349720445928</v>
      </c>
      <c r="AB49" s="142">
        <v>92</v>
      </c>
      <c r="AC49" s="142">
        <v>125</v>
      </c>
      <c r="AD49" s="143">
        <v>93901706.25999999</v>
      </c>
      <c r="AE49" s="143">
        <v>70426279.695000008</v>
      </c>
      <c r="AF49" s="191">
        <f t="shared" si="3"/>
        <v>0.2145116349741254</v>
      </c>
      <c r="AG49" s="142">
        <v>2</v>
      </c>
      <c r="AH49" s="143">
        <v>104079.09999999999</v>
      </c>
      <c r="AI49" s="142">
        <v>177</v>
      </c>
      <c r="AJ49" s="143">
        <v>186511542.81999999</v>
      </c>
      <c r="AK49" s="143">
        <v>139883656.66</v>
      </c>
      <c r="AL49" s="143">
        <v>55290664.820000008</v>
      </c>
      <c r="AM49" s="143">
        <v>41467998.509999998</v>
      </c>
      <c r="AN49" s="191">
        <f t="shared" si="4"/>
        <v>0.42607208734936147</v>
      </c>
      <c r="AO49" s="142">
        <v>162</v>
      </c>
      <c r="AP49" s="143">
        <v>156922603.66</v>
      </c>
      <c r="AQ49" s="143">
        <v>117691952.28</v>
      </c>
      <c r="AR49" s="191">
        <f t="shared" si="5"/>
        <v>0.35847830264445801</v>
      </c>
      <c r="AS49" s="211"/>
      <c r="AT49" s="211"/>
    </row>
    <row r="50" spans="1:46" x14ac:dyDescent="0.2">
      <c r="A50" s="162" t="s">
        <v>56</v>
      </c>
      <c r="B50" s="171">
        <v>104732167.79620266</v>
      </c>
      <c r="C50" s="136">
        <v>38</v>
      </c>
      <c r="D50" s="137">
        <v>75567751.280000001</v>
      </c>
      <c r="E50" s="137">
        <v>56675813.459999993</v>
      </c>
      <c r="F50" s="190">
        <f t="shared" si="0"/>
        <v>0.72153334424478421</v>
      </c>
      <c r="G50" s="139">
        <v>35</v>
      </c>
      <c r="H50" s="137">
        <v>75312127.459999993</v>
      </c>
      <c r="I50" s="137">
        <v>56484095.594999999</v>
      </c>
      <c r="J50" s="190">
        <f t="shared" si="1"/>
        <v>0.71909260587968693</v>
      </c>
      <c r="K50" s="139">
        <v>2</v>
      </c>
      <c r="L50" s="137">
        <v>85531</v>
      </c>
      <c r="M50" s="140">
        <v>64148.25</v>
      </c>
      <c r="N50" s="139">
        <v>29</v>
      </c>
      <c r="O50" s="137">
        <v>38744585.909999996</v>
      </c>
      <c r="P50" s="137">
        <v>29058439.34</v>
      </c>
      <c r="Q50" s="190">
        <f t="shared" si="8"/>
        <v>0.36993969212393962</v>
      </c>
      <c r="R50" s="139">
        <v>1</v>
      </c>
      <c r="S50" s="137">
        <v>34698.800000000003</v>
      </c>
      <c r="T50" s="140">
        <v>26024.1</v>
      </c>
      <c r="U50" s="139">
        <v>3</v>
      </c>
      <c r="V50" s="137">
        <v>678096.42999999993</v>
      </c>
      <c r="W50" s="140">
        <v>508572.32250000001</v>
      </c>
      <c r="X50" s="139">
        <v>28</v>
      </c>
      <c r="Y50" s="137">
        <v>38031790.68</v>
      </c>
      <c r="Z50" s="137">
        <v>28523842.9175</v>
      </c>
      <c r="AA50" s="190">
        <f t="shared" si="2"/>
        <v>0.36313380578549376</v>
      </c>
      <c r="AB50" s="139">
        <v>25</v>
      </c>
      <c r="AC50" s="141">
        <v>34</v>
      </c>
      <c r="AD50" s="137">
        <v>30271512.909999996</v>
      </c>
      <c r="AE50" s="137">
        <v>22703634.682500001</v>
      </c>
      <c r="AF50" s="190">
        <f t="shared" si="3"/>
        <v>0.28903739459403771</v>
      </c>
      <c r="AG50" s="141">
        <v>1</v>
      </c>
      <c r="AH50" s="140">
        <v>32938.699999999997</v>
      </c>
      <c r="AI50" s="139">
        <v>20</v>
      </c>
      <c r="AJ50" s="137">
        <v>32513928.739999998</v>
      </c>
      <c r="AK50" s="137">
        <v>24385446.469999999</v>
      </c>
      <c r="AL50" s="137">
        <v>14456750.18</v>
      </c>
      <c r="AM50" s="137">
        <v>10842562.630000001</v>
      </c>
      <c r="AN50" s="190">
        <f t="shared" si="4"/>
        <v>0.3104483505322696</v>
      </c>
      <c r="AO50" s="139">
        <v>17</v>
      </c>
      <c r="AP50" s="137">
        <v>23890054.890000001</v>
      </c>
      <c r="AQ50" s="137">
        <v>17917541.079999998</v>
      </c>
      <c r="AR50" s="190">
        <f t="shared" si="5"/>
        <v>0.22810618163167817</v>
      </c>
      <c r="AS50" s="211"/>
      <c r="AT50" s="211"/>
    </row>
    <row r="51" spans="1:46" x14ac:dyDescent="0.2">
      <c r="A51" s="163" t="s">
        <v>57</v>
      </c>
      <c r="B51" s="172">
        <v>11408682.994200001</v>
      </c>
      <c r="C51" s="73">
        <v>2</v>
      </c>
      <c r="D51" s="74">
        <v>185791.93</v>
      </c>
      <c r="E51" s="74">
        <v>139343.94750000001</v>
      </c>
      <c r="F51" s="190">
        <f t="shared" si="0"/>
        <v>1.6285133883942062E-2</v>
      </c>
      <c r="G51" s="76">
        <v>2</v>
      </c>
      <c r="H51" s="74">
        <v>185791.93</v>
      </c>
      <c r="I51" s="74">
        <v>139343.94750000001</v>
      </c>
      <c r="J51" s="190">
        <f t="shared" si="1"/>
        <v>1.6285133883942062E-2</v>
      </c>
      <c r="K51" s="76">
        <v>0</v>
      </c>
      <c r="L51" s="74">
        <v>0</v>
      </c>
      <c r="M51" s="75">
        <v>0</v>
      </c>
      <c r="N51" s="76">
        <v>0</v>
      </c>
      <c r="O51" s="74">
        <v>0</v>
      </c>
      <c r="P51" s="74">
        <v>0</v>
      </c>
      <c r="Q51" s="190">
        <f t="shared" si="8"/>
        <v>0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0</v>
      </c>
      <c r="Y51" s="74">
        <v>0</v>
      </c>
      <c r="Z51" s="74">
        <v>0</v>
      </c>
      <c r="AA51" s="190">
        <f t="shared" si="2"/>
        <v>0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0</v>
      </c>
      <c r="AJ51" s="74">
        <v>0</v>
      </c>
      <c r="AK51" s="74">
        <v>0</v>
      </c>
      <c r="AL51" s="74">
        <v>0</v>
      </c>
      <c r="AM51" s="74">
        <v>0</v>
      </c>
      <c r="AN51" s="190">
        <f t="shared" si="4"/>
        <v>0</v>
      </c>
      <c r="AO51" s="76">
        <v>0</v>
      </c>
      <c r="AP51" s="74">
        <v>0</v>
      </c>
      <c r="AQ51" s="74">
        <v>0</v>
      </c>
      <c r="AR51" s="190">
        <f t="shared" si="5"/>
        <v>0</v>
      </c>
      <c r="AS51" s="211"/>
      <c r="AT51" s="211"/>
    </row>
    <row r="52" spans="1:46" x14ac:dyDescent="0.2">
      <c r="A52" s="163" t="s">
        <v>58</v>
      </c>
      <c r="B52" s="172">
        <v>82541799.221549347</v>
      </c>
      <c r="C52" s="73">
        <v>35</v>
      </c>
      <c r="D52" s="74">
        <v>76494294.540000007</v>
      </c>
      <c r="E52" s="74">
        <v>57370720.905000001</v>
      </c>
      <c r="F52" s="190">
        <f t="shared" si="0"/>
        <v>0.92673403368253082</v>
      </c>
      <c r="G52" s="76">
        <v>23</v>
      </c>
      <c r="H52" s="74">
        <v>67574333.710000008</v>
      </c>
      <c r="I52" s="74">
        <v>50680750.282500006</v>
      </c>
      <c r="J52" s="190">
        <f t="shared" si="1"/>
        <v>0.81866804876187194</v>
      </c>
      <c r="K52" s="76">
        <v>11</v>
      </c>
      <c r="L52" s="74">
        <v>8889960.8300000001</v>
      </c>
      <c r="M52" s="75">
        <v>6667470.6225000005</v>
      </c>
      <c r="N52" s="76">
        <v>21</v>
      </c>
      <c r="O52" s="74">
        <v>63350011.43</v>
      </c>
      <c r="P52" s="74">
        <v>47512508.5</v>
      </c>
      <c r="Q52" s="190">
        <f t="shared" si="8"/>
        <v>0.76749007202960373</v>
      </c>
      <c r="R52" s="76">
        <v>1</v>
      </c>
      <c r="S52" s="74">
        <v>30000</v>
      </c>
      <c r="T52" s="75">
        <v>22500</v>
      </c>
      <c r="U52" s="76">
        <v>1</v>
      </c>
      <c r="V52" s="74">
        <v>152632.85</v>
      </c>
      <c r="W52" s="75">
        <v>114474.63750000001</v>
      </c>
      <c r="X52" s="76">
        <v>20</v>
      </c>
      <c r="Y52" s="74">
        <v>63167378.579999998</v>
      </c>
      <c r="Z52" s="74">
        <v>47375533.862499997</v>
      </c>
      <c r="AA52" s="190">
        <f t="shared" si="2"/>
        <v>0.76527746154955112</v>
      </c>
      <c r="AB52" s="76">
        <v>14</v>
      </c>
      <c r="AC52" s="77">
        <v>18</v>
      </c>
      <c r="AD52" s="74">
        <v>20644263.580000002</v>
      </c>
      <c r="AE52" s="74">
        <v>15483197.685000002</v>
      </c>
      <c r="AF52" s="190">
        <f t="shared" si="3"/>
        <v>0.25010677953104715</v>
      </c>
      <c r="AG52" s="77">
        <v>0</v>
      </c>
      <c r="AH52" s="75">
        <v>0</v>
      </c>
      <c r="AI52" s="76">
        <v>15</v>
      </c>
      <c r="AJ52" s="74">
        <v>28581915.84</v>
      </c>
      <c r="AK52" s="74">
        <v>21436436.829999998</v>
      </c>
      <c r="AL52" s="74">
        <v>27929798.840000004</v>
      </c>
      <c r="AM52" s="74">
        <v>20947349.09</v>
      </c>
      <c r="AN52" s="190">
        <f t="shared" si="4"/>
        <v>0.34627202350270631</v>
      </c>
      <c r="AO52" s="76">
        <v>8</v>
      </c>
      <c r="AP52" s="74">
        <v>15850403.800000001</v>
      </c>
      <c r="AQ52" s="74">
        <v>11887802.800000001</v>
      </c>
      <c r="AR52" s="190">
        <f t="shared" si="5"/>
        <v>0.19202881387957321</v>
      </c>
      <c r="AS52" s="211"/>
      <c r="AT52" s="211"/>
    </row>
    <row r="53" spans="1:46" ht="26.25" thickBot="1" x14ac:dyDescent="0.25">
      <c r="A53" s="165" t="s">
        <v>59</v>
      </c>
      <c r="B53" s="174">
        <v>239063797.96662268</v>
      </c>
      <c r="C53" s="99">
        <v>331</v>
      </c>
      <c r="D53" s="95">
        <v>390053313.02999997</v>
      </c>
      <c r="E53" s="95">
        <v>292539984.77249998</v>
      </c>
      <c r="F53" s="190">
        <f t="shared" si="0"/>
        <v>1.6315866992310477</v>
      </c>
      <c r="G53" s="97">
        <v>227</v>
      </c>
      <c r="H53" s="95">
        <v>218107316.20000005</v>
      </c>
      <c r="I53" s="95">
        <v>163580487.15000004</v>
      </c>
      <c r="J53" s="190">
        <f t="shared" si="1"/>
        <v>0.91233937574459301</v>
      </c>
      <c r="K53" s="97">
        <v>101</v>
      </c>
      <c r="L53" s="95">
        <v>155087245.72</v>
      </c>
      <c r="M53" s="100">
        <v>116315434.28999999</v>
      </c>
      <c r="N53" s="97">
        <v>151</v>
      </c>
      <c r="O53" s="95">
        <v>157599865.32999998</v>
      </c>
      <c r="P53" s="95">
        <v>118199898.76000001</v>
      </c>
      <c r="Q53" s="190">
        <f t="shared" si="8"/>
        <v>0.65923768747287936</v>
      </c>
      <c r="R53" s="97">
        <v>2</v>
      </c>
      <c r="S53" s="95">
        <v>1188332.24</v>
      </c>
      <c r="T53" s="100">
        <v>891249.18</v>
      </c>
      <c r="U53" s="97">
        <v>11</v>
      </c>
      <c r="V53" s="95">
        <v>380603.7</v>
      </c>
      <c r="W53" s="100">
        <v>285452.77500000002</v>
      </c>
      <c r="X53" s="97">
        <v>149</v>
      </c>
      <c r="Y53" s="95">
        <v>156030929.38999999</v>
      </c>
      <c r="Z53" s="95">
        <v>117023196.80500001</v>
      </c>
      <c r="AA53" s="190">
        <f t="shared" si="2"/>
        <v>0.65267485381364398</v>
      </c>
      <c r="AB53" s="97">
        <v>53</v>
      </c>
      <c r="AC53" s="98">
        <v>73</v>
      </c>
      <c r="AD53" s="95">
        <v>42985929.770000003</v>
      </c>
      <c r="AE53" s="95">
        <v>32239447.327500004</v>
      </c>
      <c r="AF53" s="190">
        <f t="shared" si="3"/>
        <v>0.17980944892376202</v>
      </c>
      <c r="AG53" s="98">
        <v>1</v>
      </c>
      <c r="AH53" s="100">
        <v>71140.399999999994</v>
      </c>
      <c r="AI53" s="97">
        <v>142</v>
      </c>
      <c r="AJ53" s="95">
        <v>125415698.24000001</v>
      </c>
      <c r="AK53" s="95">
        <v>94061773.359999999</v>
      </c>
      <c r="AL53" s="95">
        <v>12904115.800000001</v>
      </c>
      <c r="AM53" s="95">
        <v>9678086.7899999991</v>
      </c>
      <c r="AN53" s="190">
        <f t="shared" si="4"/>
        <v>0.524611837119354</v>
      </c>
      <c r="AO53" s="97">
        <v>137</v>
      </c>
      <c r="AP53" s="95">
        <v>117182144.97</v>
      </c>
      <c r="AQ53" s="95">
        <v>87886608.400000006</v>
      </c>
      <c r="AR53" s="190">
        <f t="shared" si="5"/>
        <v>0.49017101696995791</v>
      </c>
      <c r="AS53" s="211"/>
      <c r="AT53" s="211"/>
    </row>
    <row r="54" spans="1:46" s="80" customFormat="1" ht="26.25" thickBot="1" x14ac:dyDescent="0.25">
      <c r="A54" s="161" t="s">
        <v>185</v>
      </c>
      <c r="B54" s="132">
        <f>SUM(B55:B57)</f>
        <v>1182227.5941242394</v>
      </c>
      <c r="C54" s="142">
        <v>10</v>
      </c>
      <c r="D54" s="143">
        <v>3660935.08</v>
      </c>
      <c r="E54" s="143">
        <v>2745701.31</v>
      </c>
      <c r="F54" s="191">
        <f t="shared" si="0"/>
        <v>3.0966415419460045</v>
      </c>
      <c r="G54" s="142">
        <v>1</v>
      </c>
      <c r="H54" s="143">
        <v>1129660.8400000001</v>
      </c>
      <c r="I54" s="143">
        <v>847245.63000000012</v>
      </c>
      <c r="J54" s="191">
        <f t="shared" si="1"/>
        <v>0.95553584234922273</v>
      </c>
      <c r="K54" s="142">
        <v>9</v>
      </c>
      <c r="L54" s="143">
        <v>2531274.2400000002</v>
      </c>
      <c r="M54" s="143">
        <v>1898455.68</v>
      </c>
      <c r="N54" s="142">
        <v>1</v>
      </c>
      <c r="O54" s="143">
        <v>1127820.8400000001</v>
      </c>
      <c r="P54" s="143">
        <v>845865.63</v>
      </c>
      <c r="Q54" s="191">
        <f t="shared" si="8"/>
        <v>0.95397945844383514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845865.63000000012</v>
      </c>
      <c r="AA54" s="191">
        <f t="shared" si="2"/>
        <v>0.95397945844383514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1"/>
      <c r="AT54" s="211"/>
    </row>
    <row r="55" spans="1:46" x14ac:dyDescent="0.2">
      <c r="A55" s="162" t="s">
        <v>61</v>
      </c>
      <c r="B55" s="171">
        <v>1182227.5941242394</v>
      </c>
      <c r="C55" s="136">
        <v>4</v>
      </c>
      <c r="D55" s="137">
        <v>3030195.58</v>
      </c>
      <c r="E55" s="137">
        <v>2272646.6850000001</v>
      </c>
      <c r="F55" s="190">
        <f t="shared" si="0"/>
        <v>2.5631237124393826</v>
      </c>
      <c r="G55" s="139">
        <v>1</v>
      </c>
      <c r="H55" s="137">
        <v>1129660.8400000001</v>
      </c>
      <c r="I55" s="137">
        <v>847245.63000000012</v>
      </c>
      <c r="J55" s="190">
        <f t="shared" si="1"/>
        <v>0.95553584234922273</v>
      </c>
      <c r="K55" s="139">
        <v>3</v>
      </c>
      <c r="L55" s="137">
        <v>1900534.74</v>
      </c>
      <c r="M55" s="140">
        <v>1425401.0549999999</v>
      </c>
      <c r="N55" s="139">
        <v>1</v>
      </c>
      <c r="O55" s="137">
        <v>1127820.8400000001</v>
      </c>
      <c r="P55" s="137">
        <v>845865.63</v>
      </c>
      <c r="Q55" s="190">
        <f t="shared" si="8"/>
        <v>0.95397945844383514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845865.63000000012</v>
      </c>
      <c r="AA55" s="190">
        <f t="shared" si="2"/>
        <v>0.95397945844383514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1"/>
      <c r="AT55" s="211"/>
    </row>
    <row r="56" spans="1:46" ht="38.25" x14ac:dyDescent="0.2">
      <c r="A56" s="163" t="s">
        <v>62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1"/>
      <c r="AT56" s="211"/>
    </row>
    <row r="57" spans="1:46" ht="26.25" thickBot="1" x14ac:dyDescent="0.25">
      <c r="A57" s="165" t="s">
        <v>63</v>
      </c>
      <c r="B57" s="174">
        <v>0</v>
      </c>
      <c r="C57" s="99">
        <v>3</v>
      </c>
      <c r="D57" s="95">
        <v>209739.5</v>
      </c>
      <c r="E57" s="95">
        <v>157304.625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157304.625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1"/>
      <c r="AT57" s="211"/>
    </row>
    <row r="58" spans="1:46" ht="13.5" thickBot="1" x14ac:dyDescent="0.25">
      <c r="A58" s="161" t="s">
        <v>186</v>
      </c>
      <c r="B58" s="132">
        <f>B59</f>
        <v>189020477.63281068</v>
      </c>
      <c r="C58" s="142">
        <v>136</v>
      </c>
      <c r="D58" s="143">
        <v>142098175.59999999</v>
      </c>
      <c r="E58" s="143">
        <v>106573631.69999999</v>
      </c>
      <c r="F58" s="191">
        <f t="shared" si="0"/>
        <v>0.75176074772194001</v>
      </c>
      <c r="G58" s="142">
        <v>136</v>
      </c>
      <c r="H58" s="143">
        <v>142098175.59999999</v>
      </c>
      <c r="I58" s="143">
        <v>106573631.69999999</v>
      </c>
      <c r="J58" s="191">
        <f t="shared" si="1"/>
        <v>0.75176074772194001</v>
      </c>
      <c r="K58" s="142">
        <v>2</v>
      </c>
      <c r="L58" s="143">
        <v>925216.38</v>
      </c>
      <c r="M58" s="143">
        <v>693912.28500000003</v>
      </c>
      <c r="N58" s="142">
        <v>118</v>
      </c>
      <c r="O58" s="143">
        <v>112323201.75</v>
      </c>
      <c r="P58" s="143">
        <v>84242400.909999996</v>
      </c>
      <c r="Q58" s="191">
        <f t="shared" si="8"/>
        <v>0.59423827067138169</v>
      </c>
      <c r="R58" s="142">
        <v>0</v>
      </c>
      <c r="S58" s="143">
        <v>0</v>
      </c>
      <c r="T58" s="143">
        <v>0</v>
      </c>
      <c r="U58" s="142">
        <v>4</v>
      </c>
      <c r="V58" s="143">
        <v>156502.94</v>
      </c>
      <c r="W58" s="143">
        <v>117377.205</v>
      </c>
      <c r="X58" s="142">
        <v>118</v>
      </c>
      <c r="Y58" s="143">
        <v>112166698.81</v>
      </c>
      <c r="Z58" s="143">
        <v>84125023.704999998</v>
      </c>
      <c r="AA58" s="191">
        <f t="shared" si="2"/>
        <v>0.5934103024958699</v>
      </c>
      <c r="AB58" s="142">
        <v>104</v>
      </c>
      <c r="AC58" s="142">
        <v>157</v>
      </c>
      <c r="AD58" s="143">
        <v>98620650.189999998</v>
      </c>
      <c r="AE58" s="143">
        <v>73965487.642499998</v>
      </c>
      <c r="AF58" s="191">
        <f t="shared" si="3"/>
        <v>0.52174585222231584</v>
      </c>
      <c r="AG58" s="142">
        <v>0</v>
      </c>
      <c r="AH58" s="142">
        <v>0</v>
      </c>
      <c r="AI58" s="142">
        <v>94</v>
      </c>
      <c r="AJ58" s="143">
        <v>92998850.980000004</v>
      </c>
      <c r="AK58" s="143">
        <v>69749137.670000002</v>
      </c>
      <c r="AL58" s="142">
        <v>0</v>
      </c>
      <c r="AM58" s="142">
        <v>0</v>
      </c>
      <c r="AN58" s="191">
        <f t="shared" si="4"/>
        <v>0.4920041052941293</v>
      </c>
      <c r="AO58" s="142">
        <v>94</v>
      </c>
      <c r="AP58" s="143">
        <v>92998850.980000004</v>
      </c>
      <c r="AQ58" s="143">
        <v>69749137.670000002</v>
      </c>
      <c r="AR58" s="191">
        <f t="shared" si="5"/>
        <v>0.4920041052941293</v>
      </c>
      <c r="AS58" s="211"/>
      <c r="AT58" s="211"/>
    </row>
    <row r="59" spans="1:46" ht="13.5" thickBot="1" x14ac:dyDescent="0.25">
      <c r="A59" s="169" t="s">
        <v>64</v>
      </c>
      <c r="B59" s="175">
        <v>189020477.63281068</v>
      </c>
      <c r="C59" s="156">
        <v>136</v>
      </c>
      <c r="D59" s="157">
        <v>142098175.59999999</v>
      </c>
      <c r="E59" s="157">
        <v>106573631.69999999</v>
      </c>
      <c r="F59" s="190">
        <f t="shared" si="0"/>
        <v>0.75176074772194001</v>
      </c>
      <c r="G59" s="213">
        <v>136</v>
      </c>
      <c r="H59" s="214">
        <v>142098175.59999999</v>
      </c>
      <c r="I59" s="214">
        <v>106573631.69999999</v>
      </c>
      <c r="J59" s="190">
        <f t="shared" si="1"/>
        <v>0.75176074772194001</v>
      </c>
      <c r="K59" s="158">
        <v>2</v>
      </c>
      <c r="L59" s="157">
        <v>925216.38</v>
      </c>
      <c r="M59" s="159">
        <v>693912.28500000003</v>
      </c>
      <c r="N59" s="158">
        <v>118</v>
      </c>
      <c r="O59" s="157">
        <v>112323201.75</v>
      </c>
      <c r="P59" s="157">
        <v>84242400.909999996</v>
      </c>
      <c r="Q59" s="190">
        <f t="shared" si="8"/>
        <v>0.59423827067138169</v>
      </c>
      <c r="R59" s="158">
        <v>0</v>
      </c>
      <c r="S59" s="157">
        <v>0</v>
      </c>
      <c r="T59" s="159">
        <v>0</v>
      </c>
      <c r="U59" s="158">
        <v>4</v>
      </c>
      <c r="V59" s="157">
        <v>156502.94</v>
      </c>
      <c r="W59" s="159">
        <v>117377.205</v>
      </c>
      <c r="X59" s="158">
        <v>118</v>
      </c>
      <c r="Y59" s="157">
        <v>112166698.81</v>
      </c>
      <c r="Z59" s="157">
        <v>84125023.704999998</v>
      </c>
      <c r="AA59" s="190">
        <f t="shared" si="2"/>
        <v>0.5934103024958699</v>
      </c>
      <c r="AB59" s="158">
        <v>104</v>
      </c>
      <c r="AC59" s="160">
        <v>157</v>
      </c>
      <c r="AD59" s="157">
        <v>98620650.189999998</v>
      </c>
      <c r="AE59" s="157">
        <v>73965487.642499998</v>
      </c>
      <c r="AF59" s="190">
        <f t="shared" si="3"/>
        <v>0.52174585222231584</v>
      </c>
      <c r="AG59" s="160">
        <v>0</v>
      </c>
      <c r="AH59" s="159">
        <v>0</v>
      </c>
      <c r="AI59" s="158">
        <v>94</v>
      </c>
      <c r="AJ59" s="157">
        <v>92998850.980000004</v>
      </c>
      <c r="AK59" s="157">
        <v>69749137.670000002</v>
      </c>
      <c r="AL59" s="157">
        <v>0</v>
      </c>
      <c r="AM59" s="157">
        <v>0</v>
      </c>
      <c r="AN59" s="190">
        <f t="shared" si="4"/>
        <v>0.4920041052941293</v>
      </c>
      <c r="AO59" s="158">
        <v>94</v>
      </c>
      <c r="AP59" s="157">
        <v>92998850.980000004</v>
      </c>
      <c r="AQ59" s="157">
        <v>69749137.670000002</v>
      </c>
      <c r="AR59" s="190">
        <f t="shared" si="5"/>
        <v>0.4920041052941293</v>
      </c>
      <c r="AS59" s="211"/>
      <c r="AT59" s="211"/>
    </row>
    <row r="60" spans="1:46" ht="13.5" thickBot="1" x14ac:dyDescent="0.25">
      <c r="A60" s="170" t="s">
        <v>65</v>
      </c>
      <c r="B60" s="132">
        <f>SUM(B6+B28+B40+B45+B49+B54+B58)</f>
        <v>3185139126.1599326</v>
      </c>
      <c r="C60" s="133">
        <f>SUM(C6+C28+C40+C45+C49+C54+C58)</f>
        <v>12850</v>
      </c>
      <c r="D60" s="134">
        <f>SUM(D6+D28+D40+D45+D49+D54+D58)</f>
        <v>4132603706.1799998</v>
      </c>
      <c r="E60" s="134">
        <f>SUM(E6+E28+E40+E45+E49+E54+E58)</f>
        <v>3093030559.9530001</v>
      </c>
      <c r="F60" s="191">
        <f t="shared" si="0"/>
        <v>1.2974641114538534</v>
      </c>
      <c r="G60" s="133">
        <f>SUM(G6+G28+G40+G45+G49+G54+G58)</f>
        <v>11460</v>
      </c>
      <c r="H60" s="135">
        <f>SUM(H6+H28+H40+H45+H49+H54+H58)</f>
        <v>2824906264.7600007</v>
      </c>
      <c r="I60" s="135">
        <f>SUM(I6+I28+I40+I45+I49+I54+I58)</f>
        <v>2111881141.5820005</v>
      </c>
      <c r="J60" s="191">
        <f t="shared" si="1"/>
        <v>0.88690200109587181</v>
      </c>
      <c r="K60" s="133">
        <f t="shared" ref="K60:Z60" si="10">SUM(K6+K28+K40+K45+K49+K54+K58)</f>
        <v>2070</v>
      </c>
      <c r="L60" s="135">
        <f t="shared" si="10"/>
        <v>1033182476.14</v>
      </c>
      <c r="M60" s="135">
        <f t="shared" si="10"/>
        <v>782785363.27149999</v>
      </c>
      <c r="N60" s="133">
        <f t="shared" si="10"/>
        <v>9839</v>
      </c>
      <c r="O60" s="135">
        <f t="shared" si="10"/>
        <v>2496212987.6300001</v>
      </c>
      <c r="P60" s="135">
        <f t="shared" si="10"/>
        <v>1854238958.5920002</v>
      </c>
      <c r="Q60" s="191">
        <f t="shared" si="8"/>
        <v>0.78370610788342054</v>
      </c>
      <c r="R60" s="133">
        <f t="shared" si="10"/>
        <v>223</v>
      </c>
      <c r="S60" s="135">
        <f t="shared" si="10"/>
        <v>235603720.82999998</v>
      </c>
      <c r="T60" s="135">
        <f t="shared" si="10"/>
        <v>177921062.86749998</v>
      </c>
      <c r="U60" s="133">
        <f t="shared" si="10"/>
        <v>498</v>
      </c>
      <c r="V60" s="135">
        <f t="shared" si="10"/>
        <v>10559291.109999999</v>
      </c>
      <c r="W60" s="135">
        <f t="shared" si="10"/>
        <v>8443703.5055</v>
      </c>
      <c r="X60" s="133">
        <f t="shared" si="10"/>
        <v>9616</v>
      </c>
      <c r="Y60" s="135">
        <f t="shared" si="10"/>
        <v>2250049975.6900005</v>
      </c>
      <c r="Z60" s="135">
        <f t="shared" si="10"/>
        <v>1667874192.2164998</v>
      </c>
      <c r="AA60" s="191">
        <f t="shared" si="2"/>
        <v>0.70642125400742095</v>
      </c>
      <c r="AB60" s="133">
        <f t="shared" ref="AB60:AE60" si="11">SUM(AB6+AB28+AB40+AB45+AB49+AB54+AB58)</f>
        <v>6986</v>
      </c>
      <c r="AC60" s="133">
        <f t="shared" si="11"/>
        <v>7451</v>
      </c>
      <c r="AD60" s="135">
        <f t="shared" si="11"/>
        <v>1209702373.3899999</v>
      </c>
      <c r="AE60" s="210">
        <f t="shared" si="11"/>
        <v>884629653.32999992</v>
      </c>
      <c r="AF60" s="191">
        <f t="shared" si="3"/>
        <v>0.37979577201340065</v>
      </c>
      <c r="AG60" s="133">
        <f t="shared" ref="AG60:AM60" si="12">SUM(AG6+AG28+AG40+AG45+AG49+AG54+AG58)</f>
        <v>55</v>
      </c>
      <c r="AH60" s="135">
        <f t="shared" si="12"/>
        <v>10810240.84</v>
      </c>
      <c r="AI60" s="133">
        <f t="shared" si="12"/>
        <v>8700</v>
      </c>
      <c r="AJ60" s="134">
        <f t="shared" si="12"/>
        <v>1647994693.4199998</v>
      </c>
      <c r="AK60" s="134">
        <f t="shared" si="12"/>
        <v>1212395634.9000001</v>
      </c>
      <c r="AL60" s="134">
        <f t="shared" si="12"/>
        <v>576840042.29000008</v>
      </c>
      <c r="AM60" s="134">
        <f t="shared" si="12"/>
        <v>444465524.86100006</v>
      </c>
      <c r="AN60" s="191">
        <f t="shared" si="4"/>
        <v>0.5174011646413873</v>
      </c>
      <c r="AO60" s="133">
        <f>SUM(AO6+AO28+AO40+AO45+AO49+AO54+AO58)</f>
        <v>8023</v>
      </c>
      <c r="AP60" s="135">
        <f>SUM(AP6+AP28+AP40+AP45+AP49+AP54+AP58)</f>
        <v>1378594176.99</v>
      </c>
      <c r="AQ60" s="135">
        <f>SUM(AQ6+AQ28+AQ40+AQ45+AQ49+AQ54+AQ58)</f>
        <v>1005777848.8130001</v>
      </c>
      <c r="AR60" s="191">
        <f t="shared" si="5"/>
        <v>0.4328207096724408</v>
      </c>
      <c r="AS60" s="211"/>
      <c r="AT60" s="211"/>
    </row>
    <row r="61" spans="1:46" ht="21" customHeight="1" x14ac:dyDescent="0.2">
      <c r="A61" s="60" t="s">
        <v>170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Y61" s="86"/>
      <c r="Z61" s="86"/>
      <c r="AB61" s="79"/>
      <c r="AC61" s="79"/>
      <c r="AD61" s="226"/>
      <c r="AE61" s="79"/>
      <c r="AF61" s="79"/>
      <c r="AG61" s="79"/>
      <c r="AH61" s="61"/>
      <c r="AJ61" s="215"/>
      <c r="AK61" s="215"/>
      <c r="AL61" s="215"/>
      <c r="AM61" s="215"/>
      <c r="AN61" s="78"/>
      <c r="AO61" s="78"/>
      <c r="AP61" s="84"/>
      <c r="AQ61" s="84"/>
      <c r="AR61" s="78"/>
      <c r="AS61" s="211"/>
      <c r="AT61" s="211"/>
    </row>
    <row r="62" spans="1:46" ht="15.75" customHeight="1" x14ac:dyDescent="0.2">
      <c r="A62" s="60" t="s">
        <v>169</v>
      </c>
      <c r="B62" s="81"/>
      <c r="F62" s="85"/>
      <c r="G62" s="63"/>
      <c r="H62" s="63"/>
      <c r="I62" s="63"/>
      <c r="J62" s="63"/>
      <c r="K62" s="60"/>
      <c r="L62" s="64"/>
      <c r="X62" s="84"/>
      <c r="Y62" s="86"/>
      <c r="Z62" s="86"/>
      <c r="AB62" s="79"/>
      <c r="AC62" s="79"/>
      <c r="AD62" s="227"/>
      <c r="AE62" s="22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1"/>
      <c r="AT62" s="211"/>
    </row>
    <row r="63" spans="1:46" ht="12" customHeight="1" x14ac:dyDescent="0.2">
      <c r="A63" s="60" t="s">
        <v>222</v>
      </c>
      <c r="B63" s="81"/>
      <c r="F63" s="85"/>
      <c r="G63" s="63"/>
      <c r="H63" s="63"/>
      <c r="I63" s="63"/>
      <c r="J63" s="63"/>
      <c r="K63" s="60"/>
      <c r="L63" s="64"/>
      <c r="X63" s="84"/>
      <c r="Y63" s="86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1"/>
      <c r="AT63" s="211"/>
    </row>
    <row r="64" spans="1:46" ht="15" customHeight="1" x14ac:dyDescent="0.25">
      <c r="A64" s="60" t="s">
        <v>221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6"/>
      <c r="Z64" s="86"/>
      <c r="AB64" s="79"/>
      <c r="AC64" s="79"/>
      <c r="AD64" s="227"/>
      <c r="AE64" s="229"/>
      <c r="AF64" s="79"/>
      <c r="AG64" s="79"/>
      <c r="AH64" s="79"/>
      <c r="AJ64" s="78"/>
      <c r="AK64" s="78"/>
      <c r="AL64" s="78"/>
      <c r="AM64" s="78"/>
      <c r="AN64" s="78"/>
      <c r="AO64" s="78"/>
      <c r="AP64" s="225"/>
      <c r="AQ64" s="84"/>
      <c r="AR64" s="78"/>
      <c r="AS64" s="211"/>
      <c r="AT64" s="211"/>
    </row>
    <row r="65" spans="1:46" ht="12.75" customHeight="1" x14ac:dyDescent="0.2">
      <c r="A65" s="60" t="s">
        <v>219</v>
      </c>
      <c r="B65" s="81"/>
      <c r="F65" s="85"/>
      <c r="G65" s="63"/>
      <c r="H65" s="63"/>
      <c r="I65" s="63"/>
      <c r="J65" s="63"/>
      <c r="K65" s="60"/>
      <c r="L65" s="64"/>
      <c r="O65" s="62"/>
      <c r="P65" s="62"/>
      <c r="X65" s="84"/>
      <c r="Y65" s="86"/>
      <c r="Z65" s="86"/>
      <c r="AB65" s="79"/>
      <c r="AC65" s="79"/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1"/>
      <c r="AT65" s="211"/>
    </row>
    <row r="66" spans="1:46" ht="24.75" customHeight="1" x14ac:dyDescent="0.25">
      <c r="A66" s="60"/>
      <c r="B66" s="81"/>
      <c r="D66" s="85"/>
      <c r="E66" s="85"/>
      <c r="F66" s="85"/>
      <c r="G66" s="63"/>
      <c r="H66" s="63"/>
      <c r="I66" s="63"/>
      <c r="J66" s="63"/>
      <c r="K66" s="60"/>
      <c r="L66" s="64"/>
      <c r="O66" s="62"/>
      <c r="P66" s="310"/>
      <c r="X66" s="84"/>
      <c r="Y66" s="86"/>
      <c r="Z66" s="86"/>
      <c r="AB66" s="79"/>
      <c r="AC66" s="79"/>
      <c r="AD66" s="227"/>
      <c r="AE66" s="79"/>
      <c r="AF66" s="79"/>
      <c r="AG66" s="79"/>
      <c r="AH66" s="79"/>
      <c r="AI66" s="84"/>
      <c r="AJ66" s="209"/>
      <c r="AK66" s="209"/>
      <c r="AL66" s="209"/>
      <c r="AM66" s="209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64"/>
      <c r="E67" s="64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309"/>
      <c r="X67" s="84"/>
      <c r="Y67" s="86"/>
      <c r="Z67" s="86"/>
      <c r="AA67" s="82"/>
      <c r="AB67" s="82"/>
      <c r="AC67" s="82"/>
      <c r="AD67" s="62"/>
      <c r="AE67" s="228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30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="90" zoomScaleNormal="90" workbookViewId="0">
      <selection activeCell="H12" sqref="H12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7" width="9.140625" style="6"/>
    <col min="18" max="18" width="16.7109375" style="6" bestFit="1" customWidth="1"/>
    <col min="19" max="16384" width="9.140625" style="6"/>
  </cols>
  <sheetData>
    <row r="1" spans="1:18" ht="36.75" customHeight="1" thickBot="1" x14ac:dyDescent="0.25">
      <c r="A1" s="260" t="s">
        <v>67</v>
      </c>
      <c r="B1" s="260" t="s">
        <v>68</v>
      </c>
      <c r="C1" s="260"/>
      <c r="D1" s="260" t="s">
        <v>201</v>
      </c>
      <c r="E1" s="260" t="s">
        <v>69</v>
      </c>
      <c r="F1" s="264" t="s">
        <v>70</v>
      </c>
      <c r="G1" s="265"/>
      <c r="H1" s="266"/>
      <c r="I1" s="267" t="s">
        <v>202</v>
      </c>
      <c r="J1" s="268"/>
      <c r="K1" s="269"/>
      <c r="L1" s="254" t="s">
        <v>203</v>
      </c>
      <c r="M1" s="255"/>
      <c r="N1" s="256"/>
      <c r="O1" s="257" t="s">
        <v>71</v>
      </c>
    </row>
    <row r="2" spans="1:18" ht="30.75" customHeight="1" thickBot="1" x14ac:dyDescent="0.25">
      <c r="A2" s="261"/>
      <c r="B2" s="262"/>
      <c r="C2" s="261"/>
      <c r="D2" s="263"/>
      <c r="E2" s="261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58"/>
    </row>
    <row r="3" spans="1:18" ht="12.7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stycznia 2021 r'!Z7</f>
        <v>6135577.9800000004</v>
      </c>
      <c r="G3" s="16">
        <f>F3/'Dane - 31 stycznia 2021 r'!$B$3</f>
        <v>1349338.6949924128</v>
      </c>
      <c r="H3" s="17">
        <f>G3/E3</f>
        <v>0.91125970460203198</v>
      </c>
      <c r="I3" s="16">
        <f>'Dane - 31 stycznia 2021 r'!AK7</f>
        <v>382500</v>
      </c>
      <c r="J3" s="16">
        <f>I3/'Dane - 31 stycznia 2021 r'!$B$3</f>
        <v>84119.548723362139</v>
      </c>
      <c r="K3" s="17">
        <f>J3/E3</f>
        <v>5.6809128357012129E-2</v>
      </c>
      <c r="L3" s="16">
        <f>'Dane - 31 stycznia 2021 r'!AQ7</f>
        <v>0</v>
      </c>
      <c r="M3" s="16">
        <f>L3/'Dane - 31 stycznia 2021 r'!$B$3</f>
        <v>0</v>
      </c>
      <c r="N3" s="17">
        <f>M3/E3</f>
        <v>0</v>
      </c>
      <c r="O3" s="19">
        <f>'Dane - 31 stycznia 2021 r'!X7</f>
        <v>1</v>
      </c>
      <c r="P3" s="235"/>
      <c r="R3" s="311">
        <v>0.75</v>
      </c>
    </row>
    <row r="4" spans="1:18" ht="12.75" x14ac:dyDescent="0.2">
      <c r="A4" s="20" t="s">
        <v>75</v>
      </c>
      <c r="B4" s="21" t="s">
        <v>78</v>
      </c>
      <c r="C4" s="2" t="s">
        <v>79</v>
      </c>
      <c r="D4" s="22">
        <v>3673999.9999999907</v>
      </c>
      <c r="E4" s="22">
        <v>2755500</v>
      </c>
      <c r="F4" s="22">
        <f>'Dane - 31 stycznia 2021 r'!Z8</f>
        <v>11358222.987500001</v>
      </c>
      <c r="G4" s="22">
        <f>F4/'Dane - 31 stycznia 2021 r'!$B$3</f>
        <v>2497904.8157067141</v>
      </c>
      <c r="H4" s="18">
        <f t="shared" ref="H4:H56" si="0">G4/E4</f>
        <v>0.90651599190953147</v>
      </c>
      <c r="I4" s="22">
        <f>'Dane - 31 stycznia 2021 r'!AK8</f>
        <v>10297632.379999999</v>
      </c>
      <c r="J4" s="22">
        <f>I4/'Dane - 31 stycznia 2021 r'!$B$3</f>
        <v>2264659.3169272719</v>
      </c>
      <c r="K4" s="18">
        <f>J4/E4</f>
        <v>0.82186874139984467</v>
      </c>
      <c r="L4" s="22">
        <f>'Dane - 31 stycznia 2021 r'!AQ8</f>
        <v>8561374.5500000007</v>
      </c>
      <c r="M4" s="22">
        <f>L4/'Dane - 31 stycznia 2021 r'!$B$3</f>
        <v>1882820.8198632095</v>
      </c>
      <c r="N4" s="18">
        <f t="shared" ref="N4:N56" si="1">M4/E4</f>
        <v>0.68329552526336768</v>
      </c>
      <c r="O4" s="23">
        <f>'Dane - 31 stycznia 2021 r'!X8</f>
        <v>269</v>
      </c>
      <c r="P4" s="235"/>
      <c r="R4" s="311">
        <v>0.75</v>
      </c>
    </row>
    <row r="5" spans="1:18" ht="12.7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stycznia 2021 r'!Z9</f>
        <v>3145888.14</v>
      </c>
      <c r="G5" s="22">
        <f>F5/'Dane - 31 stycznia 2021 r'!$B$3</f>
        <v>691844.94293065905</v>
      </c>
      <c r="H5" s="18">
        <f t="shared" si="0"/>
        <v>0.39253613783299807</v>
      </c>
      <c r="I5" s="22">
        <f>'Dane - 31 stycznia 2021 r'!AK9</f>
        <v>0</v>
      </c>
      <c r="J5" s="22">
        <f>I5/'Dane - 31 stycznia 2021 r'!$B$3</f>
        <v>0</v>
      </c>
      <c r="K5" s="18">
        <f>J5/E5</f>
        <v>0</v>
      </c>
      <c r="L5" s="22">
        <f>'Dane - 31 stycznia 2021 r'!AQ9</f>
        <v>0</v>
      </c>
      <c r="M5" s="22">
        <f>L5/'Dane - 31 stycznia 2021 r'!$B$3</f>
        <v>0</v>
      </c>
      <c r="N5" s="18">
        <f t="shared" si="1"/>
        <v>0</v>
      </c>
      <c r="O5" s="23">
        <f>'Dane - 31 stycznia 2021 r'!X9</f>
        <v>2</v>
      </c>
      <c r="P5" s="235"/>
      <c r="R5" s="311">
        <v>0.75</v>
      </c>
    </row>
    <row r="6" spans="1:18" ht="12.75" x14ac:dyDescent="0.2">
      <c r="A6" s="40" t="s">
        <v>75</v>
      </c>
      <c r="B6" s="41" t="s">
        <v>82</v>
      </c>
      <c r="C6" s="42" t="s">
        <v>83</v>
      </c>
      <c r="D6" s="43">
        <v>36485603</v>
      </c>
      <c r="E6" s="43">
        <v>27364202</v>
      </c>
      <c r="F6" s="43">
        <f t="shared" ref="F6:M6" si="2">SUM(F7:F9)</f>
        <v>96010337.405000001</v>
      </c>
      <c r="G6" s="43">
        <f t="shared" si="2"/>
        <v>21114630.732774734</v>
      </c>
      <c r="H6" s="44">
        <f t="shared" si="0"/>
        <v>0.77161507332736157</v>
      </c>
      <c r="I6" s="43">
        <f t="shared" si="2"/>
        <v>87798740.849999994</v>
      </c>
      <c r="J6" s="43">
        <f t="shared" si="2"/>
        <v>19308733.225572344</v>
      </c>
      <c r="K6" s="44">
        <f>J6/E6</f>
        <v>0.70562018309806163</v>
      </c>
      <c r="L6" s="43">
        <f t="shared" si="2"/>
        <v>67814920.429999992</v>
      </c>
      <c r="M6" s="43">
        <f t="shared" si="2"/>
        <v>14913883.668711925</v>
      </c>
      <c r="N6" s="44">
        <f t="shared" si="1"/>
        <v>0.54501438297787475</v>
      </c>
      <c r="O6" s="45">
        <f>SUM(O7:O9)</f>
        <v>35</v>
      </c>
      <c r="P6" s="235"/>
      <c r="R6" s="311">
        <v>0.75</v>
      </c>
    </row>
    <row r="7" spans="1:18" ht="12.75" x14ac:dyDescent="0.2">
      <c r="A7" s="20" t="s">
        <v>75</v>
      </c>
      <c r="B7" s="21" t="s">
        <v>84</v>
      </c>
      <c r="C7" s="2" t="s">
        <v>85</v>
      </c>
      <c r="D7" s="22">
        <v>19049999.999999952</v>
      </c>
      <c r="E7" s="22">
        <v>14287500</v>
      </c>
      <c r="F7" s="22">
        <f>'Dane - 31 stycznia 2021 r'!Z11</f>
        <v>62343817.852499999</v>
      </c>
      <c r="G7" s="22">
        <f>F7/'Dane - 31 stycznia 2021 r'!$B$3</f>
        <v>13710676.662598139</v>
      </c>
      <c r="H7" s="18">
        <f t="shared" si="0"/>
        <v>0.95962741295525034</v>
      </c>
      <c r="I7" s="22">
        <f>'Dane - 31 stycznia 2021 r'!AK11</f>
        <v>62589486.810000002</v>
      </c>
      <c r="J7" s="22">
        <f>I7/'Dane - 31 stycznia 2021 r'!$B$3</f>
        <v>13764704.275252359</v>
      </c>
      <c r="K7" s="18">
        <f>J7/E7</f>
        <v>0.96340887315852031</v>
      </c>
      <c r="L7" s="22">
        <f>'Dane - 31 stycznia 2021 r'!AQ11</f>
        <v>45559783.340000004</v>
      </c>
      <c r="M7" s="22">
        <f>L7/'Dane - 31 stycznia 2021 r'!$B$3</f>
        <v>10019525.266653471</v>
      </c>
      <c r="N7" s="18">
        <f t="shared" si="1"/>
        <v>0.70127910877714583</v>
      </c>
      <c r="O7" s="23">
        <f>'Dane - 31 stycznia 2021 r'!X11</f>
        <v>14</v>
      </c>
      <c r="P7" s="235"/>
      <c r="R7" s="312">
        <v>0.75</v>
      </c>
    </row>
    <row r="8" spans="1:18" ht="12.75" x14ac:dyDescent="0.2">
      <c r="A8" s="20" t="s">
        <v>75</v>
      </c>
      <c r="B8" s="21" t="s">
        <v>86</v>
      </c>
      <c r="C8" s="2" t="s">
        <v>83</v>
      </c>
      <c r="D8" s="313">
        <v>17115603</v>
      </c>
      <c r="E8" s="22">
        <v>12836702</v>
      </c>
      <c r="F8" s="22">
        <f>'Dane - 31 stycznia 2021 r'!Z12</f>
        <v>33269776.172499999</v>
      </c>
      <c r="G8" s="22">
        <f>F8/'Dane - 31 stycznia 2021 r'!$B$3</f>
        <v>7316702.1117855329</v>
      </c>
      <c r="H8" s="18">
        <f t="shared" si="0"/>
        <v>0.56998301524687045</v>
      </c>
      <c r="I8" s="22">
        <f>'Dane - 31 stycznia 2021 r'!AK12</f>
        <v>24812510.690000001</v>
      </c>
      <c r="J8" s="22">
        <f>I8/'Dane - 31 stycznia 2021 r'!$B$3</f>
        <v>5456776.9985265331</v>
      </c>
      <c r="K8" s="18">
        <f t="shared" ref="K8:K56" si="3">J8/E8</f>
        <v>0.42509181864053036</v>
      </c>
      <c r="L8" s="22">
        <f>'Dane - 31 stycznia 2021 r'!AQ12</f>
        <v>21858393.739999998</v>
      </c>
      <c r="M8" s="22">
        <f>L8/'Dane - 31 stycznia 2021 r'!$B$3</f>
        <v>4807106.4502650034</v>
      </c>
      <c r="N8" s="18">
        <f t="shared" si="1"/>
        <v>0.37448142445505112</v>
      </c>
      <c r="O8" s="23">
        <f>'Dane - 31 stycznia 2021 r'!X12</f>
        <v>9</v>
      </c>
      <c r="P8" s="235"/>
      <c r="R8" s="312">
        <v>0.75</v>
      </c>
    </row>
    <row r="9" spans="1:18" ht="21" x14ac:dyDescent="0.2">
      <c r="A9" s="20" t="s">
        <v>75</v>
      </c>
      <c r="B9" s="21" t="s">
        <v>87</v>
      </c>
      <c r="C9" s="2" t="s">
        <v>88</v>
      </c>
      <c r="D9" s="22">
        <v>319999.99999999919</v>
      </c>
      <c r="E9" s="22">
        <v>240000</v>
      </c>
      <c r="F9" s="22">
        <f>'Dane - 31 stycznia 2021 r'!Z13</f>
        <v>396743.38</v>
      </c>
      <c r="G9" s="22">
        <f>F9/'Dane - 31 stycznia 2021 r'!$B$3</f>
        <v>87251.958391062435</v>
      </c>
      <c r="H9" s="18">
        <f t="shared" si="0"/>
        <v>0.36354982662942681</v>
      </c>
      <c r="I9" s="22">
        <f>'Dane - 31 stycznia 2021 r'!AK13</f>
        <v>396743.35000000003</v>
      </c>
      <c r="J9" s="22">
        <f>I9/'Dane - 31 stycznia 2021 r'!$B$3</f>
        <v>87251.951793450775</v>
      </c>
      <c r="K9" s="18">
        <f t="shared" si="3"/>
        <v>0.36354979913937824</v>
      </c>
      <c r="L9" s="22">
        <f>'Dane - 31 stycznia 2021 r'!AQ13</f>
        <v>396743.35</v>
      </c>
      <c r="M9" s="22">
        <f>L9/'Dane - 31 stycznia 2021 r'!$B$3</f>
        <v>87251.95179345076</v>
      </c>
      <c r="N9" s="18">
        <f t="shared" si="1"/>
        <v>0.36354979913937818</v>
      </c>
      <c r="O9" s="23">
        <f>'Dane - 31 stycznia 2021 r'!X13</f>
        <v>12</v>
      </c>
      <c r="P9" s="235"/>
      <c r="R9" s="312">
        <v>0.75</v>
      </c>
    </row>
    <row r="10" spans="1:18" ht="12.7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- 31 stycznia 2021 r'!Z14</f>
        <v>18807078.579999998</v>
      </c>
      <c r="G10" s="22">
        <f>F10/'Dane - 31 stycznia 2021 r'!$B$3</f>
        <v>4136060.0338677391</v>
      </c>
      <c r="H10" s="18">
        <f t="shared" si="0"/>
        <v>0.73334397763612391</v>
      </c>
      <c r="I10" s="22">
        <f>'Dane - 31 stycznia 2021 r'!AK14</f>
        <v>13118506.710000001</v>
      </c>
      <c r="J10" s="22">
        <f>I10/'Dane - 31 stycznia 2021 r'!$B$3</f>
        <v>2885027.0963911065</v>
      </c>
      <c r="K10" s="18">
        <f t="shared" si="3"/>
        <v>0.51152962701969973</v>
      </c>
      <c r="L10" s="22">
        <f>'Dane - 31 stycznia 2021 r'!AQ14</f>
        <v>10410481.140000001</v>
      </c>
      <c r="M10" s="22">
        <f>L10/'Dane - 31 stycznia 2021 r'!$B$3</f>
        <v>2289477.0601042421</v>
      </c>
      <c r="N10" s="18">
        <f t="shared" si="1"/>
        <v>0.40593564895465284</v>
      </c>
      <c r="O10" s="23">
        <f>'Dane - 31 stycznia 2021 r'!X14</f>
        <v>11</v>
      </c>
      <c r="P10" s="235"/>
      <c r="R10" s="311">
        <v>0.75</v>
      </c>
    </row>
    <row r="11" spans="1:18" ht="12.7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- 31 stycznia 2021 r'!Z15</f>
        <v>27490381</v>
      </c>
      <c r="G11" s="22">
        <f>F11/'Dane - 31 stycznia 2021 r'!$B$3</f>
        <v>6045695.2783092512</v>
      </c>
      <c r="H11" s="18">
        <f t="shared" si="0"/>
        <v>0.82251705330171687</v>
      </c>
      <c r="I11" s="22">
        <f>'Dane - 31 stycznia 2021 r'!AK15</f>
        <v>26835697.870000001</v>
      </c>
      <c r="J11" s="22">
        <f>I11/'Dane - 31 stycznia 2021 r'!$B$3</f>
        <v>5901717.1098062498</v>
      </c>
      <c r="K11" s="18">
        <f t="shared" si="3"/>
        <v>0.80292881845935715</v>
      </c>
      <c r="L11" s="22">
        <f>'Dane - 31 stycznia 2021 r'!AQ15</f>
        <v>26835697.870000001</v>
      </c>
      <c r="M11" s="22">
        <f>L11/'Dane - 31 stycznia 2021 r'!$B$3</f>
        <v>5901717.1098062498</v>
      </c>
      <c r="N11" s="18">
        <f t="shared" si="1"/>
        <v>0.80292881845935715</v>
      </c>
      <c r="O11" s="23">
        <f>'Dane - 31 stycznia 2021 r'!X15</f>
        <v>154</v>
      </c>
      <c r="P11" s="235"/>
      <c r="R11" s="311">
        <v>0.5</v>
      </c>
    </row>
    <row r="12" spans="1:18" ht="12.75" x14ac:dyDescent="0.2">
      <c r="A12" s="20" t="s">
        <v>75</v>
      </c>
      <c r="B12" s="21" t="s">
        <v>93</v>
      </c>
      <c r="C12" s="2" t="s">
        <v>94</v>
      </c>
      <c r="D12" s="22">
        <v>619999.99999999837</v>
      </c>
      <c r="E12" s="22">
        <v>465000</v>
      </c>
      <c r="F12" s="22">
        <f>'Dane - 31 stycznia 2021 r'!Z16</f>
        <v>2025000</v>
      </c>
      <c r="G12" s="22">
        <f>F12/'Dane - 31 stycznia 2021 r'!$B$3</f>
        <v>445338.78735897603</v>
      </c>
      <c r="H12" s="18">
        <f t="shared" si="0"/>
        <v>0.95771782227736779</v>
      </c>
      <c r="I12" s="22">
        <f>'Dane - 31 stycznia 2021 r'!AK16</f>
        <v>212737.2</v>
      </c>
      <c r="J12" s="22">
        <f>I12/'Dane - 31 stycznia 2021 r'!$B$3</f>
        <v>46785.247740318002</v>
      </c>
      <c r="K12" s="18">
        <f t="shared" si="3"/>
        <v>0.10061343600068387</v>
      </c>
      <c r="L12" s="22">
        <f>'Dane - 31 stycznia 2021 r'!AQ16</f>
        <v>212737.2</v>
      </c>
      <c r="M12" s="22">
        <f>L12/'Dane - 31 stycznia 2021 r'!$B$3</f>
        <v>46785.247740318002</v>
      </c>
      <c r="N12" s="18">
        <f t="shared" si="1"/>
        <v>0.10061343600068387</v>
      </c>
      <c r="O12" s="23">
        <f>'Dane - 31 stycznia 2021 r'!X16</f>
        <v>3</v>
      </c>
      <c r="P12" s="235"/>
      <c r="R12" s="311">
        <v>0.75</v>
      </c>
    </row>
    <row r="13" spans="1:18" ht="12.75" x14ac:dyDescent="0.2">
      <c r="A13" s="20" t="s">
        <v>75</v>
      </c>
      <c r="B13" s="21" t="s">
        <v>95</v>
      </c>
      <c r="C13" s="2" t="s">
        <v>96</v>
      </c>
      <c r="D13" s="22">
        <v>14738007.999999963</v>
      </c>
      <c r="E13" s="22">
        <v>11053506</v>
      </c>
      <c r="F13" s="22">
        <f>'Dane - 31 stycznia 2021 r'!Z17</f>
        <v>22742666.745000001</v>
      </c>
      <c r="G13" s="22">
        <f>F13/'Dane - 31 stycznia 2021 r'!$B$3</f>
        <v>5001576.1133469678</v>
      </c>
      <c r="H13" s="18">
        <f t="shared" si="0"/>
        <v>0.45248775486682397</v>
      </c>
      <c r="I13" s="22">
        <f>'Dane - 31 stycznia 2021 r'!AK17</f>
        <v>16416966.689999999</v>
      </c>
      <c r="J13" s="22">
        <f>I13/'Dane - 31 stycznia 2021 r'!$B$3</f>
        <v>3610425.6976974332</v>
      </c>
      <c r="K13" s="18">
        <f t="shared" si="3"/>
        <v>0.32663172188963691</v>
      </c>
      <c r="L13" s="22">
        <f>'Dane - 31 stycznia 2021 r'!AQ17</f>
        <v>10657976.300000001</v>
      </c>
      <c r="M13" s="22">
        <f>L13/'Dane - 31 stycznia 2021 r'!$B$3</f>
        <v>2343906.2919223239</v>
      </c>
      <c r="N13" s="18">
        <f t="shared" si="1"/>
        <v>0.21205093586797924</v>
      </c>
      <c r="O13" s="23">
        <f>'Dane - 31 stycznia 2021 r'!X17</f>
        <v>145</v>
      </c>
      <c r="P13" s="235"/>
      <c r="R13" s="311">
        <v>0.75</v>
      </c>
    </row>
    <row r="14" spans="1:18" ht="12.7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- 31 stycznia 2021 r'!Z18</f>
        <v>17942777.8475</v>
      </c>
      <c r="G14" s="22">
        <f>F14/'Dane - 31 stycznia 2021 r'!$B$3</f>
        <v>3945982.6807195791</v>
      </c>
      <c r="H14" s="18">
        <f t="shared" si="0"/>
        <v>0.62654506209660099</v>
      </c>
      <c r="I14" s="22">
        <f>'Dane - 31 stycznia 2021 r'!AK18</f>
        <v>13116935.620000001</v>
      </c>
      <c r="J14" s="22">
        <f>I14/'Dane - 31 stycznia 2021 r'!$B$3</f>
        <v>2884681.5816674363</v>
      </c>
      <c r="K14" s="18">
        <f t="shared" si="3"/>
        <v>0.45803115394950372</v>
      </c>
      <c r="L14" s="22">
        <f>'Dane - 31 stycznia 2021 r'!AQ18</f>
        <v>9451629.8800000008</v>
      </c>
      <c r="M14" s="22">
        <f>L14/'Dane - 31 stycznia 2021 r'!$B$3</f>
        <v>2078606.118185217</v>
      </c>
      <c r="N14" s="18">
        <f t="shared" si="1"/>
        <v>0.33004209718306216</v>
      </c>
      <c r="O14" s="23">
        <f>'Dane - 31 stycznia 2021 r'!X18</f>
        <v>249</v>
      </c>
      <c r="P14" s="235"/>
      <c r="R14" s="311">
        <v>0.75</v>
      </c>
    </row>
    <row r="15" spans="1:18" ht="12.75" x14ac:dyDescent="0.2">
      <c r="A15" s="40" t="s">
        <v>75</v>
      </c>
      <c r="B15" s="41" t="s">
        <v>99</v>
      </c>
      <c r="C15" s="42" t="s">
        <v>100</v>
      </c>
      <c r="D15" s="43">
        <f>D16+D17</f>
        <v>77640919.999999881</v>
      </c>
      <c r="E15" s="43">
        <v>49480690</v>
      </c>
      <c r="F15" s="43">
        <f>'Dane - 31 stycznia 2021 r'!Z19</f>
        <v>216569875</v>
      </c>
      <c r="G15" s="43">
        <f>F15/'Dane - 31 stycznia 2021 r'!$B$3</f>
        <v>47628131.116535813</v>
      </c>
      <c r="H15" s="44">
        <f t="shared" si="0"/>
        <v>0.96255996261442212</v>
      </c>
      <c r="I15" s="43">
        <f>'Dane - 31 stycznia 2021 r'!AK19</f>
        <v>194996875</v>
      </c>
      <c r="J15" s="43">
        <f>I15/'Dane - 31 stycznia 2021 r'!$B$3</f>
        <v>42883788.568538189</v>
      </c>
      <c r="K15" s="44">
        <f t="shared" si="3"/>
        <v>0.86667725467325107</v>
      </c>
      <c r="L15" s="43">
        <f>'Dane - 31 stycznia 2021 r'!AQ19</f>
        <v>194996875</v>
      </c>
      <c r="M15" s="43">
        <f>L15/'Dane - 31 stycznia 2021 r'!$B$3</f>
        <v>42883788.568538189</v>
      </c>
      <c r="N15" s="44">
        <f t="shared" si="1"/>
        <v>0.86667725467325107</v>
      </c>
      <c r="O15" s="45">
        <f>'Dane - 31 stycznia 2021 r'!X19</f>
        <v>3848</v>
      </c>
      <c r="P15" s="235"/>
      <c r="R15" s="311">
        <v>0.5</v>
      </c>
    </row>
    <row r="16" spans="1:18" ht="12.75" x14ac:dyDescent="0.2">
      <c r="A16" s="20" t="s">
        <v>75</v>
      </c>
      <c r="B16" s="21" t="s">
        <v>229</v>
      </c>
      <c r="C16" s="2" t="s">
        <v>100</v>
      </c>
      <c r="D16" s="22">
        <v>35000000</v>
      </c>
      <c r="E16" s="22">
        <v>17500000</v>
      </c>
      <c r="F16" s="22">
        <f>'Dane - 31 stycznia 2021 r'!Z20</f>
        <v>75439000</v>
      </c>
      <c r="G16" s="22">
        <f>F16/'Dane - 31 stycznia 2021 r'!$B$3</f>
        <v>16590574.212135205</v>
      </c>
      <c r="H16" s="18">
        <f t="shared" si="0"/>
        <v>0.94803281212201174</v>
      </c>
      <c r="I16" s="22">
        <f>'Dane - 31 stycznia 2021 r'!AK20</f>
        <v>75439000</v>
      </c>
      <c r="J16" s="22">
        <f>I16/'Dane - 31 stycznia 2021 r'!$B$3</f>
        <v>16590574.212135205</v>
      </c>
      <c r="K16" s="18">
        <f t="shared" si="3"/>
        <v>0.94803281212201174</v>
      </c>
      <c r="L16" s="22">
        <f>'Dane - 31 stycznia 2021 r'!AQ20</f>
        <v>75439000</v>
      </c>
      <c r="M16" s="22">
        <f>L16/'Dane - 31 stycznia 2021 r'!$B$3</f>
        <v>16590574.212135205</v>
      </c>
      <c r="N16" s="18">
        <f t="shared" si="1"/>
        <v>0.94803281212201174</v>
      </c>
      <c r="O16" s="23">
        <f>'Dane - 31 stycznia 2021 r'!X20</f>
        <v>2645</v>
      </c>
      <c r="P16" s="235"/>
      <c r="R16" s="311">
        <v>0.75</v>
      </c>
    </row>
    <row r="17" spans="1:18" ht="12.75" x14ac:dyDescent="0.2">
      <c r="A17" s="20" t="s">
        <v>75</v>
      </c>
      <c r="B17" s="21" t="s">
        <v>230</v>
      </c>
      <c r="C17" s="2" t="s">
        <v>228</v>
      </c>
      <c r="D17" s="22">
        <v>42640919.999999888</v>
      </c>
      <c r="E17" s="22">
        <v>31980690</v>
      </c>
      <c r="F17" s="22">
        <f>'Dane - 31 stycznia 2021 r'!Z21</f>
        <v>141130875</v>
      </c>
      <c r="G17" s="22">
        <f>F17/'Dane - 31 stycznia 2021 r'!$B$3</f>
        <v>31037556.904400606</v>
      </c>
      <c r="H17" s="18">
        <f t="shared" si="0"/>
        <v>0.97050929496519944</v>
      </c>
      <c r="I17" s="22">
        <f>'Dane - 31 stycznia 2021 r'!AK21</f>
        <v>119557875</v>
      </c>
      <c r="J17" s="22">
        <f>I17/'Dane - 31 stycznia 2021 r'!$B$3</f>
        <v>26293214.356402978</v>
      </c>
      <c r="K17" s="18">
        <f t="shared" si="3"/>
        <v>0.822159070251548</v>
      </c>
      <c r="L17" s="22">
        <f>'Dane - 31 stycznia 2021 r'!AQ21</f>
        <v>119557875</v>
      </c>
      <c r="M17" s="22">
        <f>L17/'Dane - 31 stycznia 2021 r'!$B$3</f>
        <v>26293214.356402978</v>
      </c>
      <c r="N17" s="18">
        <f t="shared" si="1"/>
        <v>0.822159070251548</v>
      </c>
      <c r="O17" s="23">
        <f>'Dane - 31 stycznia 2021 r'!X21</f>
        <v>1203</v>
      </c>
      <c r="P17" s="235"/>
      <c r="R17" s="311">
        <v>0.75</v>
      </c>
    </row>
    <row r="18" spans="1:18" ht="21" x14ac:dyDescent="0.2">
      <c r="A18" s="20" t="s">
        <v>75</v>
      </c>
      <c r="B18" s="21" t="s">
        <v>101</v>
      </c>
      <c r="C18" s="2" t="s">
        <v>102</v>
      </c>
      <c r="D18" s="22">
        <v>23413335.99999994</v>
      </c>
      <c r="E18" s="22">
        <v>17560002</v>
      </c>
      <c r="F18" s="22">
        <f>'Dane - 31 stycznia 2021 r'!Z22</f>
        <v>61386492.049999997</v>
      </c>
      <c r="G18" s="22">
        <f>F18/'Dane - 31 stycznia 2021 r'!$B$3</f>
        <v>13500141.19988564</v>
      </c>
      <c r="H18" s="18">
        <f t="shared" si="0"/>
        <v>0.76880066413919768</v>
      </c>
      <c r="I18" s="22">
        <f>'Dane - 31 stycznia 2021 r'!AK22</f>
        <v>45947965.359999999</v>
      </c>
      <c r="J18" s="22">
        <f>I18/'Dane - 31 stycznia 2021 r'!$B$3</f>
        <v>10104894.407424511</v>
      </c>
      <c r="K18" s="18">
        <f t="shared" si="3"/>
        <v>0.57544950208004031</v>
      </c>
      <c r="L18" s="22">
        <f>'Dane - 31 stycznia 2021 r'!AQ22</f>
        <v>25354876.109999999</v>
      </c>
      <c r="M18" s="22">
        <f>L18/'Dane - 31 stycznia 2021 r'!$B$3</f>
        <v>5576054.2125750473</v>
      </c>
      <c r="N18" s="18">
        <f t="shared" si="1"/>
        <v>0.31754291443560467</v>
      </c>
      <c r="O18" s="23">
        <f>'Dane - 31 stycznia 2021 r'!X22</f>
        <v>371</v>
      </c>
      <c r="P18" s="235"/>
      <c r="R18" s="311">
        <v>0.75</v>
      </c>
    </row>
    <row r="19" spans="1:18" ht="12.75" x14ac:dyDescent="0.2">
      <c r="A19" s="20" t="s">
        <v>75</v>
      </c>
      <c r="B19" s="21" t="s">
        <v>103</v>
      </c>
      <c r="C19" s="2" t="s">
        <v>104</v>
      </c>
      <c r="D19" s="22">
        <v>31409999.999999918</v>
      </c>
      <c r="E19" s="22">
        <v>23557500</v>
      </c>
      <c r="F19" s="22">
        <f>'Dane - 31 stycznia 2021 r'!Z23</f>
        <v>66072770.350000009</v>
      </c>
      <c r="G19" s="22">
        <f>F19/'Dane - 31 stycznia 2021 r'!$B$3</f>
        <v>14530749.345736844</v>
      </c>
      <c r="H19" s="18">
        <f t="shared" si="0"/>
        <v>0.61682051770081059</v>
      </c>
      <c r="I19" s="22">
        <f>'Dane - 31 stycznia 2021 r'!AK23</f>
        <v>5786345.3799999999</v>
      </c>
      <c r="J19" s="22">
        <f>I19/'Dane - 31 stycznia 2021 r'!$B$3</f>
        <v>1272535.325812056</v>
      </c>
      <c r="K19" s="18">
        <f t="shared" si="3"/>
        <v>5.4018267040732502E-2</v>
      </c>
      <c r="L19" s="22">
        <f>'Dane - 31 stycznia 2021 r'!AQ23</f>
        <v>133331.1</v>
      </c>
      <c r="M19" s="22">
        <f>L19/'Dane - 31 stycznia 2021 r'!$B$3</f>
        <v>29322.227353697959</v>
      </c>
      <c r="N19" s="18">
        <f t="shared" si="1"/>
        <v>1.2447087914124147E-3</v>
      </c>
      <c r="O19" s="23">
        <f>'Dane - 31 stycznia 2021 r'!X23</f>
        <v>9</v>
      </c>
      <c r="P19" s="235"/>
      <c r="R19" s="311">
        <v>0.75</v>
      </c>
    </row>
    <row r="20" spans="1:18" ht="12.75" x14ac:dyDescent="0.2">
      <c r="A20" s="20" t="s">
        <v>75</v>
      </c>
      <c r="B20" s="21" t="s">
        <v>105</v>
      </c>
      <c r="C20" s="2" t="s">
        <v>106</v>
      </c>
      <c r="D20" s="22">
        <v>9106667</v>
      </c>
      <c r="E20" s="22">
        <v>6830000</v>
      </c>
      <c r="F20" s="22">
        <f>'Dane - 31 stycznia 2021 r'!Z24</f>
        <v>25832979.780000001</v>
      </c>
      <c r="G20" s="22">
        <f>F20/'Dane - 31 stycznia 2021 r'!$B$3</f>
        <v>5681198.9575773571</v>
      </c>
      <c r="H20" s="18">
        <f t="shared" si="0"/>
        <v>0.8318007258532002</v>
      </c>
      <c r="I20" s="22">
        <f>'Dane - 31 stycznia 2021 r'!AK24</f>
        <v>10262895.91</v>
      </c>
      <c r="J20" s="22">
        <f>I20/'Dane - 31 stycznia 2021 r'!$B$3</f>
        <v>2257020.0589386639</v>
      </c>
      <c r="K20" s="18">
        <f t="shared" si="3"/>
        <v>0.33045681682850131</v>
      </c>
      <c r="L20" s="22">
        <f>'Dane - 31 stycznia 2021 r'!AQ24</f>
        <v>820728.57</v>
      </c>
      <c r="M20" s="22">
        <f>L20/'Dane - 31 stycznia 2021 r'!$B$3</f>
        <v>180494.9462294649</v>
      </c>
      <c r="N20" s="18">
        <f t="shared" si="1"/>
        <v>2.6426785685133954E-2</v>
      </c>
      <c r="O20" s="23">
        <f>'Dane - 31 stycznia 2021 r'!X24</f>
        <v>6</v>
      </c>
      <c r="P20" s="235"/>
      <c r="R20" s="311" t="e">
        <v>#DIV/0!</v>
      </c>
    </row>
    <row r="21" spans="1:18" ht="12.75" x14ac:dyDescent="0.2">
      <c r="A21" s="20" t="s">
        <v>75</v>
      </c>
      <c r="B21" s="21" t="s">
        <v>107</v>
      </c>
      <c r="C21" s="2" t="s">
        <v>108</v>
      </c>
      <c r="D21" s="22">
        <v>2000000</v>
      </c>
      <c r="E21" s="22">
        <v>1000000</v>
      </c>
      <c r="F21" s="22">
        <f>'Dane - 31 stycznia 2021 r'!Z25</f>
        <v>0</v>
      </c>
      <c r="G21" s="22">
        <f>F21/'Dane - 31 stycznia 2021 r'!$B$3</f>
        <v>0</v>
      </c>
      <c r="H21" s="18">
        <v>0</v>
      </c>
      <c r="I21" s="22">
        <f>'Dane - 31 stycznia 2021 r'!AK25</f>
        <v>0</v>
      </c>
      <c r="J21" s="22">
        <f>I21/'Dane - 31 stycznia 2021 r'!$B$3</f>
        <v>0</v>
      </c>
      <c r="K21" s="18">
        <v>0</v>
      </c>
      <c r="L21" s="22">
        <f>'Dane - 31 stycznia 2021 r'!AQ25</f>
        <v>0</v>
      </c>
      <c r="M21" s="22">
        <f>L21/'Dane - 31 stycznia 2021 r'!$B$3</f>
        <v>0</v>
      </c>
      <c r="N21" s="18">
        <v>0</v>
      </c>
      <c r="O21" s="23">
        <f>'Dane - 31 stycznia 2021 r'!X25</f>
        <v>0</v>
      </c>
      <c r="P21" s="235"/>
      <c r="R21" s="311">
        <v>0.75</v>
      </c>
    </row>
    <row r="22" spans="1:18" ht="12.75" x14ac:dyDescent="0.2">
      <c r="A22" s="20" t="s">
        <v>75</v>
      </c>
      <c r="B22" s="21" t="s">
        <v>109</v>
      </c>
      <c r="C22" s="2" t="s">
        <v>110</v>
      </c>
      <c r="D22" s="22">
        <v>2350000</v>
      </c>
      <c r="E22" s="22">
        <v>1762500</v>
      </c>
      <c r="F22" s="22">
        <f>'Dane - 31 stycznia 2021 r'!Z26</f>
        <v>1794558</v>
      </c>
      <c r="G22" s="22">
        <f>F22/'Dane - 31 stycznia 2021 r'!$B$3</f>
        <v>394659.89311869099</v>
      </c>
      <c r="H22" s="18">
        <f t="shared" si="0"/>
        <v>0.22392050673400907</v>
      </c>
      <c r="I22" s="22">
        <f>'Dane - 31 stycznia 2021 r'!AK26</f>
        <v>131250</v>
      </c>
      <c r="J22" s="22">
        <f>I22/'Dane - 31 stycznia 2021 r'!$B$3</f>
        <v>28864.551032526222</v>
      </c>
      <c r="K22" s="18">
        <f t="shared" si="3"/>
        <v>1.637705023122055E-2</v>
      </c>
      <c r="L22" s="22">
        <f>'Dane - 31 stycznia 2021 r'!AQ26</f>
        <v>0</v>
      </c>
      <c r="M22" s="22">
        <f>L22/'Dane - 31 stycznia 2021 r'!$B$3</f>
        <v>0</v>
      </c>
      <c r="N22" s="18">
        <f t="shared" si="1"/>
        <v>0</v>
      </c>
      <c r="O22" s="23">
        <f>'Dane - 31 stycznia 2021 r'!X26</f>
        <v>9</v>
      </c>
      <c r="P22" s="235"/>
      <c r="R22" s="311">
        <v>0.75</v>
      </c>
    </row>
    <row r="23" spans="1:18" ht="12" thickBot="1" x14ac:dyDescent="0.25">
      <c r="A23" s="24" t="s">
        <v>75</v>
      </c>
      <c r="B23" s="25" t="s">
        <v>111</v>
      </c>
      <c r="C23" s="3" t="s">
        <v>112</v>
      </c>
      <c r="D23" s="26">
        <v>1504000</v>
      </c>
      <c r="E23" s="26">
        <v>1128000</v>
      </c>
      <c r="F23" s="22">
        <f>'Dane - 31 stycznia 2021 r'!Z27</f>
        <v>2262369.2599999998</v>
      </c>
      <c r="G23" s="22">
        <f>F23/'Dane - 31 stycznia 2021 r'!$B$3</f>
        <v>497541.12731191301</v>
      </c>
      <c r="H23" s="27">
        <f t="shared" si="0"/>
        <v>0.44108255967368176</v>
      </c>
      <c r="I23" s="22">
        <f>'Dane - 31 stycznia 2021 r'!AK27</f>
        <v>861062.21</v>
      </c>
      <c r="J23" s="22">
        <f>I23/'Dane - 31 stycznia 2021 r'!$B$3</f>
        <v>189365.13602076046</v>
      </c>
      <c r="K23" s="27">
        <f t="shared" si="3"/>
        <v>0.16787689363542593</v>
      </c>
      <c r="L23" s="22">
        <f>'Dane - 31 stycznia 2021 r'!AQ27</f>
        <v>789062.21</v>
      </c>
      <c r="M23" s="22">
        <f>L23/'Dane - 31 stycznia 2021 r'!$B$3</f>
        <v>173530.86802577466</v>
      </c>
      <c r="N23" s="27">
        <f t="shared" si="1"/>
        <v>0.15383942200866549</v>
      </c>
      <c r="O23" s="23">
        <f>'Dane - 31 stycznia 2021 r'!X27</f>
        <v>7</v>
      </c>
      <c r="P23" s="235"/>
    </row>
    <row r="24" spans="1:18" ht="32.25" thickBot="1" x14ac:dyDescent="0.25">
      <c r="A24" s="259" t="s">
        <v>75</v>
      </c>
      <c r="B24" s="259"/>
      <c r="C24" s="46" t="s">
        <v>15</v>
      </c>
      <c r="D24" s="47">
        <f>SUM(D10:D23)+SUM(D3:D6)-D16-D17</f>
        <v>237884665.9999997</v>
      </c>
      <c r="E24" s="47">
        <f t="shared" ref="E24:O24" si="4">SUM(E10:E23)+SUM(E3:E6)-E16-E17</f>
        <v>165488380</v>
      </c>
      <c r="F24" s="47">
        <f t="shared" si="4"/>
        <v>579576975.125</v>
      </c>
      <c r="G24" s="47">
        <f t="shared" si="4"/>
        <v>127460793.72017328</v>
      </c>
      <c r="H24" s="48">
        <f>G24/E24</f>
        <v>0.77020993087353495</v>
      </c>
      <c r="I24" s="47">
        <f t="shared" si="4"/>
        <v>426166111.18000007</v>
      </c>
      <c r="J24" s="47">
        <f t="shared" si="4"/>
        <v>93722616.872292221</v>
      </c>
      <c r="K24" s="48">
        <f t="shared" si="3"/>
        <v>0.56633956337171354</v>
      </c>
      <c r="L24" s="47">
        <f t="shared" si="4"/>
        <v>356039690.36000001</v>
      </c>
      <c r="M24" s="47">
        <f t="shared" si="4"/>
        <v>78300387.13905564</v>
      </c>
      <c r="N24" s="48">
        <f t="shared" si="1"/>
        <v>0.47314734206145254</v>
      </c>
      <c r="O24" s="49">
        <f t="shared" si="4"/>
        <v>5119</v>
      </c>
      <c r="P24" s="235"/>
    </row>
    <row r="25" spans="1:18" x14ac:dyDescent="0.2">
      <c r="A25" s="28" t="s">
        <v>113</v>
      </c>
      <c r="B25" s="29" t="s">
        <v>114</v>
      </c>
      <c r="C25" s="4" t="s">
        <v>115</v>
      </c>
      <c r="D25" s="30">
        <v>20063999.999999948</v>
      </c>
      <c r="E25" s="30">
        <v>15048000</v>
      </c>
      <c r="F25" s="30">
        <f>'Dane - 31 stycznia 2021 r'!Z29</f>
        <v>28526769.647500001</v>
      </c>
      <c r="G25" s="30">
        <f>F25/'Dane - 31 stycznia 2021 r'!$B$3</f>
        <v>6273618.2726353053</v>
      </c>
      <c r="H25" s="31">
        <f t="shared" si="0"/>
        <v>0.41690711540638659</v>
      </c>
      <c r="I25" s="30">
        <f>'Dane - 31 stycznia 2021 r'!AK29</f>
        <v>12782614.68</v>
      </c>
      <c r="J25" s="30">
        <f>I25/'Dane - 31 stycznia 2021 r'!$B$3</f>
        <v>2811157.5905522197</v>
      </c>
      <c r="K25" s="31">
        <f t="shared" si="3"/>
        <v>0.18681270537959993</v>
      </c>
      <c r="L25" s="30">
        <f>'Dane - 31 stycznia 2021 r'!AQ29</f>
        <v>1530380.25</v>
      </c>
      <c r="M25" s="30">
        <f>L25/'Dane - 31 stycznia 2021 r'!$B$3</f>
        <v>336561.81962129707</v>
      </c>
      <c r="N25" s="31">
        <f t="shared" si="1"/>
        <v>2.2365883813217507E-2</v>
      </c>
      <c r="O25" s="32">
        <f>'Dane - 31 stycznia 2021 r'!X29</f>
        <v>7</v>
      </c>
      <c r="P25" s="235"/>
    </row>
    <row r="26" spans="1:18" x14ac:dyDescent="0.2">
      <c r="A26" s="20" t="s">
        <v>113</v>
      </c>
      <c r="B26" s="21" t="s">
        <v>116</v>
      </c>
      <c r="C26" s="2" t="s">
        <v>117</v>
      </c>
      <c r="D26" s="22">
        <v>3999999.9999999898</v>
      </c>
      <c r="E26" s="22">
        <v>3000000</v>
      </c>
      <c r="F26" s="30">
        <f>'Dane - 31 stycznia 2021 r'!Z30</f>
        <v>6363905.3300000001</v>
      </c>
      <c r="G26" s="30">
        <f>F26/'Dane - 31 stycznia 2021 r'!$B$3</f>
        <v>1399552.534582481</v>
      </c>
      <c r="H26" s="18">
        <f t="shared" si="0"/>
        <v>0.46651751152749366</v>
      </c>
      <c r="I26" s="30">
        <f>'Dane - 31 stycznia 2021 r'!AK30</f>
        <v>1693889.67</v>
      </c>
      <c r="J26" s="30">
        <f>I26/'Dane - 31 stycznia 2021 r'!$B$3</f>
        <v>372520.87484330666</v>
      </c>
      <c r="K26" s="18">
        <f t="shared" si="3"/>
        <v>0.12417362494776889</v>
      </c>
      <c r="L26" s="30">
        <f>'Dane - 31 stycznia 2021 r'!AQ30</f>
        <v>360963.22</v>
      </c>
      <c r="M26" s="30">
        <f>L26/'Dane - 31 stycznia 2021 r'!$B$3</f>
        <v>79383.171691847543</v>
      </c>
      <c r="N26" s="18">
        <f t="shared" si="1"/>
        <v>2.6461057230615849E-2</v>
      </c>
      <c r="O26" s="32">
        <f>'Dane - 31 stycznia 2021 r'!X30</f>
        <v>12</v>
      </c>
      <c r="P26" s="235"/>
    </row>
    <row r="27" spans="1:18" x14ac:dyDescent="0.2">
      <c r="A27" s="40" t="s">
        <v>113</v>
      </c>
      <c r="B27" s="41" t="s">
        <v>118</v>
      </c>
      <c r="C27" s="42" t="s">
        <v>119</v>
      </c>
      <c r="D27" s="43">
        <v>120183079.99999969</v>
      </c>
      <c r="E27" s="43">
        <v>90137310</v>
      </c>
      <c r="F27" s="43">
        <f>SUM(F28:F30)</f>
        <v>258421984.77000001</v>
      </c>
      <c r="G27" s="43">
        <f t="shared" ref="G27:O27" si="5">SUM(G28:G30)</f>
        <v>56832263.370060042</v>
      </c>
      <c r="H27" s="44">
        <f t="shared" si="0"/>
        <v>0.6305076484982749</v>
      </c>
      <c r="I27" s="43">
        <f t="shared" si="5"/>
        <v>137387368.94</v>
      </c>
      <c r="J27" s="43">
        <f t="shared" si="5"/>
        <v>30214283.59613819</v>
      </c>
      <c r="K27" s="44">
        <f t="shared" si="3"/>
        <v>0.33520285435784791</v>
      </c>
      <c r="L27" s="43">
        <f t="shared" si="5"/>
        <v>76065607.400000006</v>
      </c>
      <c r="M27" s="43">
        <f t="shared" si="5"/>
        <v>16728377.955180222</v>
      </c>
      <c r="N27" s="44">
        <f t="shared" si="1"/>
        <v>0.18558772116873937</v>
      </c>
      <c r="O27" s="45">
        <f t="shared" si="5"/>
        <v>561</v>
      </c>
      <c r="P27" s="235"/>
    </row>
    <row r="28" spans="1:18" x14ac:dyDescent="0.2">
      <c r="A28" s="20" t="s">
        <v>113</v>
      </c>
      <c r="B28" s="21" t="s">
        <v>120</v>
      </c>
      <c r="C28" s="2" t="s">
        <v>121</v>
      </c>
      <c r="D28" s="22">
        <v>69918138.666666493</v>
      </c>
      <c r="E28" s="22">
        <v>52438604</v>
      </c>
      <c r="F28" s="22">
        <f>'Dane - 31 stycznia 2021 r'!Z32</f>
        <v>174601756.88749999</v>
      </c>
      <c r="G28" s="22">
        <f>F28/'Dane - 31 stycznia 2021 r'!$B$3</f>
        <v>38398486.263222709</v>
      </c>
      <c r="H28" s="18">
        <f t="shared" si="0"/>
        <v>0.73225607346875043</v>
      </c>
      <c r="I28" s="22">
        <f>'Dane - 31 stycznia 2021 r'!AK32</f>
        <v>109872276.66999999</v>
      </c>
      <c r="J28" s="22">
        <f>I28/'Dane - 31 stycznia 2021 r'!$B$3</f>
        <v>24163153.805722322</v>
      </c>
      <c r="K28" s="18">
        <f t="shared" si="3"/>
        <v>0.46078941776791621</v>
      </c>
      <c r="L28" s="22">
        <f>'Dane - 31 stycznia 2021 r'!AQ32</f>
        <v>67156878.829999998</v>
      </c>
      <c r="M28" s="22">
        <f>L28/'Dane - 31 stycznia 2021 r'!$B$3</f>
        <v>14769166.904180685</v>
      </c>
      <c r="N28" s="18">
        <f t="shared" si="1"/>
        <v>0.28164683606338348</v>
      </c>
      <c r="O28" s="23">
        <f>'Dane - 31 stycznia 2021 r'!X32</f>
        <v>412</v>
      </c>
      <c r="P28" s="235"/>
    </row>
    <row r="29" spans="1:18" x14ac:dyDescent="0.2">
      <c r="A29" s="20" t="s">
        <v>113</v>
      </c>
      <c r="B29" s="21" t="s">
        <v>122</v>
      </c>
      <c r="C29" s="2" t="s">
        <v>123</v>
      </c>
      <c r="D29" s="22">
        <v>10461999.999999974</v>
      </c>
      <c r="E29" s="22">
        <v>7846500</v>
      </c>
      <c r="F29" s="22">
        <f>'Dane - 31 stycznia 2021 r'!Z33</f>
        <v>14714626.865000002</v>
      </c>
      <c r="G29" s="22">
        <f>F29/'Dane - 31 stycznia 2021 r'!$B$3</f>
        <v>3236046.461480944</v>
      </c>
      <c r="H29" s="18">
        <f t="shared" si="0"/>
        <v>0.41241909915005975</v>
      </c>
      <c r="I29" s="22">
        <f>'Dane - 31 stycznia 2021 r'!AK33</f>
        <v>5759355.0499999998</v>
      </c>
      <c r="J29" s="22">
        <f>I29/'Dane - 31 stycznia 2021 r'!$B$3</f>
        <v>1266599.6019440962</v>
      </c>
      <c r="K29" s="18">
        <f t="shared" si="3"/>
        <v>0.16142223946270262</v>
      </c>
      <c r="L29" s="22">
        <f>'Dane - 31 stycznia 2021 r'!AQ33</f>
        <v>3356065.12</v>
      </c>
      <c r="M29" s="22">
        <f>L29/'Dane - 31 stycznia 2021 r'!$B$3</f>
        <v>738067.14609311428</v>
      </c>
      <c r="N29" s="18">
        <f t="shared" si="1"/>
        <v>9.4063231516359425E-2</v>
      </c>
      <c r="O29" s="23">
        <f>'Dane - 31 stycznia 2021 r'!X33</f>
        <v>110</v>
      </c>
      <c r="P29" s="235"/>
    </row>
    <row r="30" spans="1:18" x14ac:dyDescent="0.2">
      <c r="A30" s="20" t="s">
        <v>113</v>
      </c>
      <c r="B30" s="21" t="s">
        <v>124</v>
      </c>
      <c r="C30" s="2" t="s">
        <v>125</v>
      </c>
      <c r="D30" s="22">
        <v>39802941.333333232</v>
      </c>
      <c r="E30" s="22">
        <v>29852206</v>
      </c>
      <c r="F30" s="22">
        <f>'Dane - 31 stycznia 2021 r'!Z34</f>
        <v>69105601.017500013</v>
      </c>
      <c r="G30" s="22">
        <f>F30/'Dane - 31 stycznia 2021 r'!$B$3</f>
        <v>15197730.645356383</v>
      </c>
      <c r="H30" s="18">
        <f t="shared" si="0"/>
        <v>0.50909908116527081</v>
      </c>
      <c r="I30" s="22">
        <f>'Dane - 31 stycznia 2021 r'!AK34</f>
        <v>21755737.219999999</v>
      </c>
      <c r="J30" s="22">
        <f>I30/'Dane - 31 stycznia 2021 r'!$B$3</f>
        <v>4784530.1884717727</v>
      </c>
      <c r="K30" s="18">
        <f t="shared" si="3"/>
        <v>0.16027392375865868</v>
      </c>
      <c r="L30" s="22">
        <f>'Dane - 31 stycznia 2021 r'!AQ34</f>
        <v>5552663.4500000002</v>
      </c>
      <c r="M30" s="22">
        <f>L30/'Dane - 31 stycznia 2021 r'!$B$3</f>
        <v>1221143.9049064238</v>
      </c>
      <c r="N30" s="18">
        <f t="shared" si="1"/>
        <v>4.0906320454388655E-2</v>
      </c>
      <c r="O30" s="23">
        <f>'Dane - 31 stycznia 2021 r'!X34</f>
        <v>39</v>
      </c>
      <c r="P30" s="235"/>
    </row>
    <row r="31" spans="1:18" x14ac:dyDescent="0.2">
      <c r="A31" s="20" t="s">
        <v>113</v>
      </c>
      <c r="B31" s="21" t="s">
        <v>126</v>
      </c>
      <c r="C31" s="2" t="s">
        <v>127</v>
      </c>
      <c r="D31" s="22">
        <v>0</v>
      </c>
      <c r="E31" s="22">
        <v>0</v>
      </c>
      <c r="F31" s="22">
        <f>'Dane - 31 stycznia 2021 r'!Z35</f>
        <v>0</v>
      </c>
      <c r="G31" s="22">
        <f>F31/'Dane - 31 stycznia 2021 r'!$B$3</f>
        <v>0</v>
      </c>
      <c r="H31" s="18">
        <v>0</v>
      </c>
      <c r="I31" s="22">
        <f>'Dane - 31 stycznia 2021 r'!AK35</f>
        <v>0</v>
      </c>
      <c r="J31" s="22">
        <f>I31/'Dane - 31 stycznia 2021 r'!$B$3</f>
        <v>0</v>
      </c>
      <c r="K31" s="18">
        <v>0</v>
      </c>
      <c r="L31" s="22">
        <f>'Dane - 31 stycznia 2021 r'!AQ35</f>
        <v>0</v>
      </c>
      <c r="M31" s="22">
        <f>L31/'Dane - 31 stycznia 2021 r'!$B$3</f>
        <v>0</v>
      </c>
      <c r="N31" s="18">
        <v>0</v>
      </c>
      <c r="O31" s="23">
        <f>'Dane - 31 stycznia 2021 r'!X35</f>
        <v>0</v>
      </c>
      <c r="P31" s="235"/>
    </row>
    <row r="32" spans="1:18" x14ac:dyDescent="0.2">
      <c r="A32" s="20" t="s">
        <v>113</v>
      </c>
      <c r="B32" s="21" t="s">
        <v>128</v>
      </c>
      <c r="C32" s="2" t="s">
        <v>129</v>
      </c>
      <c r="D32" s="22">
        <v>48674167.999999873</v>
      </c>
      <c r="E32" s="22">
        <v>36505626</v>
      </c>
      <c r="F32" s="22">
        <f>'Dane - 31 stycznia 2021 r'!Z36</f>
        <v>156258205.54500002</v>
      </c>
      <c r="G32" s="22">
        <f>F32/'Dane - 31 stycznia 2021 r'!$B$3</f>
        <v>34364365.319654286</v>
      </c>
      <c r="H32" s="18">
        <f t="shared" si="0"/>
        <v>0.94134436482897965</v>
      </c>
      <c r="I32" s="22">
        <f>'Dane - 31 stycznia 2021 r'!AK36</f>
        <v>156164574.12000003</v>
      </c>
      <c r="J32" s="22">
        <f>I32/'Dane - 31 stycznia 2021 r'!$B$3</f>
        <v>34343773.860262588</v>
      </c>
      <c r="K32" s="18">
        <f t="shared" si="3"/>
        <v>0.94078030219951814</v>
      </c>
      <c r="L32" s="22">
        <f>'Dane - 31 stycznia 2021 r'!AQ36</f>
        <v>156164574.12</v>
      </c>
      <c r="M32" s="22">
        <f>L32/'Dane - 31 stycznia 2021 r'!$B$3</f>
        <v>34343773.86026258</v>
      </c>
      <c r="N32" s="18">
        <f t="shared" si="1"/>
        <v>0.94078030219951791</v>
      </c>
      <c r="O32" s="23">
        <f>'Dane - 31 stycznia 2021 r'!X36</f>
        <v>905</v>
      </c>
      <c r="P32" s="235"/>
    </row>
    <row r="33" spans="1:16" x14ac:dyDescent="0.2">
      <c r="A33" s="20" t="s">
        <v>113</v>
      </c>
      <c r="B33" s="21" t="s">
        <v>130</v>
      </c>
      <c r="C33" s="2" t="s">
        <v>131</v>
      </c>
      <c r="D33" s="22">
        <v>1879999.9999999951</v>
      </c>
      <c r="E33" s="22">
        <v>1410000</v>
      </c>
      <c r="F33" s="22">
        <f>'Dane - 31 stycznia 2021 r'!Z37</f>
        <v>4190609.58</v>
      </c>
      <c r="G33" s="22">
        <f>F33/'Dane - 31 stycznia 2021 r'!$B$3</f>
        <v>921600.48822326318</v>
      </c>
      <c r="H33" s="18">
        <f t="shared" si="0"/>
        <v>0.65361736753422917</v>
      </c>
      <c r="I33" s="22">
        <f>'Dane - 31 stycznia 2021 r'!AK37</f>
        <v>2516929.2599999998</v>
      </c>
      <c r="J33" s="22">
        <f>I33/'Dane - 31 stycznia 2021 r'!$B$3</f>
        <v>553524.06148974062</v>
      </c>
      <c r="K33" s="18">
        <f t="shared" si="3"/>
        <v>0.39257025637570259</v>
      </c>
      <c r="L33" s="22">
        <f>'Dane - 31 stycznia 2021 r'!AQ37</f>
        <v>1314264.4500000002</v>
      </c>
      <c r="M33" s="22">
        <f>L33/'Dane - 31 stycznia 2021 r'!$B$3</f>
        <v>289033.54885531438</v>
      </c>
      <c r="N33" s="18">
        <f t="shared" si="1"/>
        <v>0.20498833252149956</v>
      </c>
      <c r="O33" s="23">
        <f>'Dane - 31 stycznia 2021 r'!X37</f>
        <v>8</v>
      </c>
      <c r="P33" s="235"/>
    </row>
    <row r="34" spans="1:16" x14ac:dyDescent="0.2">
      <c r="A34" s="24" t="s">
        <v>113</v>
      </c>
      <c r="B34" s="25" t="s">
        <v>132</v>
      </c>
      <c r="C34" s="3" t="s">
        <v>133</v>
      </c>
      <c r="D34" s="22">
        <v>0</v>
      </c>
      <c r="E34" s="22">
        <v>0</v>
      </c>
      <c r="F34" s="22">
        <f>'Dane - 31 stycznia 2021 r'!Z38</f>
        <v>0</v>
      </c>
      <c r="G34" s="22">
        <f>F34/'Dane - 31 stycznia 2021 r'!$B$3</f>
        <v>0</v>
      </c>
      <c r="H34" s="27">
        <v>0</v>
      </c>
      <c r="I34" s="22">
        <f>'Dane - 31 stycznia 2021 r'!AK38</f>
        <v>0</v>
      </c>
      <c r="J34" s="22">
        <f>I34/'Dane - 31 stycznia 2021 r'!$B$3</f>
        <v>0</v>
      </c>
      <c r="K34" s="27">
        <v>0</v>
      </c>
      <c r="L34" s="22">
        <f>'Dane - 31 stycznia 2021 r'!AQ38</f>
        <v>0</v>
      </c>
      <c r="M34" s="22">
        <f>L34/'Dane - 31 stycznia 2021 r'!$B$3</f>
        <v>0</v>
      </c>
      <c r="N34" s="27">
        <v>0</v>
      </c>
      <c r="O34" s="23">
        <f>'Dane - 31 stycznia 2021 r'!X38</f>
        <v>0</v>
      </c>
      <c r="P34" s="235"/>
    </row>
    <row r="35" spans="1:16" ht="12" thickBot="1" x14ac:dyDescent="0.25">
      <c r="A35" s="224" t="s">
        <v>113</v>
      </c>
      <c r="B35" s="25" t="s">
        <v>231</v>
      </c>
      <c r="C35" s="3" t="s">
        <v>232</v>
      </c>
      <c r="D35" s="234">
        <v>13999999.999999965</v>
      </c>
      <c r="E35" s="234">
        <v>10500000</v>
      </c>
      <c r="F35" s="22">
        <f>'Dane - 31 stycznia 2021 r'!Z39</f>
        <v>32190235.440000001</v>
      </c>
      <c r="G35" s="22">
        <f>F35/'Dane - 31 stycznia 2021 r'!$B$3</f>
        <v>7079289.0941479178</v>
      </c>
      <c r="H35" s="27">
        <f t="shared" si="0"/>
        <v>0.67421800896646833</v>
      </c>
      <c r="I35" s="22">
        <f>'Dane - 31 stycznia 2021 r'!AK39</f>
        <v>27816857.140000001</v>
      </c>
      <c r="J35" s="22">
        <f>I35/'Dane - 31 stycznia 2021 r'!$B$3</f>
        <v>6117494.0379582588</v>
      </c>
      <c r="K35" s="27">
        <f t="shared" si="3"/>
        <v>0.58261847980554848</v>
      </c>
      <c r="L35" s="22">
        <f>'Dane - 31 stycznia 2021 r'!AQ39</f>
        <v>27816857.140000001</v>
      </c>
      <c r="M35" s="22">
        <f>L35/'Dane - 31 stycznia 2021 r'!$B$3</f>
        <v>6117494.0379582588</v>
      </c>
      <c r="N35" s="27">
        <f t="shared" si="1"/>
        <v>0.58261847980554848</v>
      </c>
      <c r="O35" s="23">
        <f>'Dane - 31 stycznia 2021 r'!X39</f>
        <v>636</v>
      </c>
      <c r="P35" s="235"/>
    </row>
    <row r="36" spans="1:16" ht="32.25" thickBot="1" x14ac:dyDescent="0.25">
      <c r="A36" s="259" t="s">
        <v>113</v>
      </c>
      <c r="B36" s="259"/>
      <c r="C36" s="46" t="s">
        <v>35</v>
      </c>
      <c r="D36" s="47">
        <f>SUM(D31:D34)+SUM(D25:D27)+D35</f>
        <v>208801247.99999943</v>
      </c>
      <c r="E36" s="47">
        <f>SUM(E31:E34)+SUM(E25:E27)+E35</f>
        <v>156600936</v>
      </c>
      <c r="F36" s="47">
        <f t="shared" ref="F36:G36" si="6">SUM(F31:F34)+SUM(F25:F27)+F35</f>
        <v>485951710.31250006</v>
      </c>
      <c r="G36" s="47">
        <f t="shared" si="6"/>
        <v>106870689.07930329</v>
      </c>
      <c r="H36" s="48">
        <f t="shared" si="0"/>
        <v>0.68243965718891553</v>
      </c>
      <c r="I36" s="47">
        <f>SUM(I31:I34)+SUM(I25:I27)+I35</f>
        <v>338362233.81</v>
      </c>
      <c r="J36" s="47">
        <f>SUM(J31:J34)+SUM(J25:J27)+J35</f>
        <v>74412754.021244302</v>
      </c>
      <c r="K36" s="48">
        <f t="shared" si="3"/>
        <v>0.47517438862079536</v>
      </c>
      <c r="L36" s="47">
        <f>SUM(L31:L34)+SUM(L25:L27)+L35</f>
        <v>263252646.57999998</v>
      </c>
      <c r="M36" s="47">
        <f>SUM(M31:M34)+SUM(M25:M27)+M35</f>
        <v>57894624.393569522</v>
      </c>
      <c r="N36" s="48">
        <f t="shared" si="1"/>
        <v>0.36969526410474024</v>
      </c>
      <c r="O36" s="49">
        <f>SUM(O31:O34)+SUM(O25:O27)+O35</f>
        <v>2129</v>
      </c>
      <c r="P36" s="235"/>
    </row>
    <row r="37" spans="1:16" x14ac:dyDescent="0.2">
      <c r="A37" s="34" t="s">
        <v>134</v>
      </c>
      <c r="B37" s="35">
        <v>3.1</v>
      </c>
      <c r="C37" s="36" t="s">
        <v>135</v>
      </c>
      <c r="D37" s="37">
        <v>20531936</v>
      </c>
      <c r="E37" s="37">
        <v>16193028</v>
      </c>
      <c r="F37" s="37">
        <f t="shared" ref="F37:O37" si="7">SUM(F38:F39)</f>
        <v>54785322.429999992</v>
      </c>
      <c r="G37" s="37">
        <f t="shared" si="7"/>
        <v>12048409.410393436</v>
      </c>
      <c r="H37" s="38">
        <f t="shared" si="0"/>
        <v>0.74404919267683822</v>
      </c>
      <c r="I37" s="37">
        <f t="shared" si="7"/>
        <v>19125618.440000001</v>
      </c>
      <c r="J37" s="37">
        <f t="shared" si="7"/>
        <v>4206113.4437333681</v>
      </c>
      <c r="K37" s="38">
        <f t="shared" si="3"/>
        <v>0.2597484203530907</v>
      </c>
      <c r="L37" s="37">
        <f t="shared" si="7"/>
        <v>19125618.440000001</v>
      </c>
      <c r="M37" s="37">
        <f t="shared" si="7"/>
        <v>4206113.4437333681</v>
      </c>
      <c r="N37" s="38">
        <f t="shared" si="1"/>
        <v>0.2597484203530907</v>
      </c>
      <c r="O37" s="39">
        <f t="shared" si="7"/>
        <v>47</v>
      </c>
      <c r="P37" s="235"/>
    </row>
    <row r="38" spans="1:16" x14ac:dyDescent="0.2">
      <c r="A38" s="20" t="s">
        <v>134</v>
      </c>
      <c r="B38" s="21" t="s">
        <v>136</v>
      </c>
      <c r="C38" s="2" t="s">
        <v>135</v>
      </c>
      <c r="D38" s="22">
        <v>9103367</v>
      </c>
      <c r="E38" s="22">
        <v>8193030</v>
      </c>
      <c r="F38" s="22">
        <f>'Dane - 31 stycznia 2021 r'!Z42</f>
        <v>23274941.429999996</v>
      </c>
      <c r="G38" s="22">
        <f>F38/'Dane - 31 stycznia 2021 r'!$B$3</f>
        <v>5118634.1690308098</v>
      </c>
      <c r="H38" s="18">
        <f t="shared" si="0"/>
        <v>0.62475472066266202</v>
      </c>
      <c r="I38" s="22">
        <f>'Dane - 31 stycznia 2021 r'!AK42</f>
        <v>19116658.440000001</v>
      </c>
      <c r="J38" s="22">
        <f>I38/'Dane - 31 stycznia 2021 r'!$B$3</f>
        <v>4204142.9570495477</v>
      </c>
      <c r="K38" s="18">
        <f t="shared" si="3"/>
        <v>0.51313652666346243</v>
      </c>
      <c r="L38" s="22">
        <f>'Dane - 31 stycznia 2021 r'!AQ42</f>
        <v>19116658.440000001</v>
      </c>
      <c r="M38" s="22">
        <f>L38/'Dane - 31 stycznia 2021 r'!$B$3</f>
        <v>4204142.9570495477</v>
      </c>
      <c r="N38" s="18">
        <f t="shared" si="1"/>
        <v>0.51313652666346243</v>
      </c>
      <c r="O38" s="23">
        <f>'Dane - 31 stycznia 2021 r'!X42</f>
        <v>45</v>
      </c>
      <c r="P38" s="235"/>
    </row>
    <row r="39" spans="1:16" x14ac:dyDescent="0.2">
      <c r="A39" s="20" t="s">
        <v>134</v>
      </c>
      <c r="B39" s="21" t="s">
        <v>137</v>
      </c>
      <c r="C39" s="2" t="s">
        <v>138</v>
      </c>
      <c r="D39" s="22">
        <v>11428569</v>
      </c>
      <c r="E39" s="22">
        <v>7999998</v>
      </c>
      <c r="F39" s="22">
        <f>'Dane - 31 stycznia 2021 r'!Z43</f>
        <v>31510381</v>
      </c>
      <c r="G39" s="22">
        <f>F39/'Dane - 31 stycznia 2021 r'!$B$3</f>
        <v>6929775.2413626257</v>
      </c>
      <c r="H39" s="18">
        <f t="shared" si="0"/>
        <v>0.86622212172585866</v>
      </c>
      <c r="I39" s="22">
        <f>'Dane - 31 stycznia 2021 r'!AK43</f>
        <v>8960</v>
      </c>
      <c r="J39" s="22">
        <f>I39/'Dane - 31 stycznia 2021 r'!$B$3</f>
        <v>1970.4866838204568</v>
      </c>
      <c r="K39" s="18">
        <f t="shared" si="3"/>
        <v>2.4631089705528137E-4</v>
      </c>
      <c r="L39" s="22">
        <f>'Dane - 31 stycznia 2021 r'!AQ43</f>
        <v>8960</v>
      </c>
      <c r="M39" s="22">
        <f>L39/'Dane - 31 stycznia 2021 r'!$B$3</f>
        <v>1970.4866838204568</v>
      </c>
      <c r="N39" s="18">
        <f t="shared" si="1"/>
        <v>2.4631089705528137E-4</v>
      </c>
      <c r="O39" s="23">
        <f>'Dane - 31 stycznia 2021 r'!X43</f>
        <v>2</v>
      </c>
      <c r="P39" s="235"/>
    </row>
    <row r="40" spans="1:16" ht="12" thickBot="1" x14ac:dyDescent="0.25">
      <c r="A40" s="24" t="s">
        <v>134</v>
      </c>
      <c r="B40" s="25" t="s">
        <v>139</v>
      </c>
      <c r="C40" s="3" t="s">
        <v>140</v>
      </c>
      <c r="D40" s="26">
        <v>9292889</v>
      </c>
      <c r="E40" s="26">
        <v>7434311</v>
      </c>
      <c r="F40" s="22">
        <f>'Dane - 31 stycznia 2021 r'!Z44</f>
        <v>28152050.291999999</v>
      </c>
      <c r="G40" s="22">
        <f>F40/'Dane - 31 stycznia 2021 r'!$B$3</f>
        <v>6191209.8462756472</v>
      </c>
      <c r="H40" s="27">
        <f t="shared" si="0"/>
        <v>0.83278865335007468</v>
      </c>
      <c r="I40" s="22">
        <f>'Dane - 31 stycznia 2021 r'!AK44</f>
        <v>25858294.66</v>
      </c>
      <c r="J40" s="22">
        <f>I40/'Dane - 31 stycznia 2021 r'!$B$3</f>
        <v>5686766.2158298688</v>
      </c>
      <c r="K40" s="27">
        <f t="shared" si="3"/>
        <v>0.76493520594307518</v>
      </c>
      <c r="L40" s="22">
        <f>'Dane - 31 stycznia 2021 r'!AQ44</f>
        <v>24135090.280000001</v>
      </c>
      <c r="M40" s="22">
        <f>L40/'Dane - 31 stycznia 2021 r'!$B$3</f>
        <v>5307798.4385652393</v>
      </c>
      <c r="N40" s="27">
        <f t="shared" si="1"/>
        <v>0.71395969829150807</v>
      </c>
      <c r="O40" s="23">
        <f>'Dane - 31 stycznia 2021 r'!X44</f>
        <v>3</v>
      </c>
      <c r="P40" s="235"/>
    </row>
    <row r="41" spans="1:16" ht="12" thickBot="1" x14ac:dyDescent="0.25">
      <c r="A41" s="259" t="s">
        <v>134</v>
      </c>
      <c r="B41" s="259"/>
      <c r="C41" s="46" t="s">
        <v>46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82937372.721999988</v>
      </c>
      <c r="G41" s="47">
        <f t="shared" si="8"/>
        <v>18239619.256669082</v>
      </c>
      <c r="H41" s="48">
        <f t="shared" si="0"/>
        <v>0.77197094673543565</v>
      </c>
      <c r="I41" s="47">
        <f t="shared" si="8"/>
        <v>44983913.100000001</v>
      </c>
      <c r="J41" s="47">
        <f t="shared" si="8"/>
        <v>9892879.6595632359</v>
      </c>
      <c r="K41" s="48">
        <f t="shared" si="3"/>
        <v>0.41870477498812864</v>
      </c>
      <c r="L41" s="47">
        <f t="shared" si="8"/>
        <v>43260708.719999999</v>
      </c>
      <c r="M41" s="47">
        <f t="shared" si="8"/>
        <v>9513911.8822986074</v>
      </c>
      <c r="N41" s="48">
        <f t="shared" si="1"/>
        <v>0.40266539885420899</v>
      </c>
      <c r="O41" s="49">
        <f t="shared" si="8"/>
        <v>50</v>
      </c>
      <c r="P41" s="235"/>
    </row>
    <row r="42" spans="1:16" x14ac:dyDescent="0.2">
      <c r="A42" s="28" t="s">
        <v>141</v>
      </c>
      <c r="B42" s="29" t="s">
        <v>142</v>
      </c>
      <c r="C42" s="4" t="s">
        <v>143</v>
      </c>
      <c r="D42" s="30">
        <v>25000</v>
      </c>
      <c r="E42" s="30">
        <v>21250</v>
      </c>
      <c r="F42" s="30">
        <f>'Dane - 31 stycznia 2021 r'!Z46</f>
        <v>84839.35</v>
      </c>
      <c r="G42" s="30">
        <f>F42/'Dane - 31 stycznia 2021 r'!$B$3</f>
        <v>18657.90283917222</v>
      </c>
      <c r="H42" s="31">
        <f t="shared" si="0"/>
        <v>0.87801895713751621</v>
      </c>
      <c r="I42" s="30">
        <f>'Dane - 31 stycznia 2021 r'!AK46</f>
        <v>84839.35</v>
      </c>
      <c r="J42" s="30">
        <f>I42/'Dane - 31 stycznia 2021 r'!$B$3</f>
        <v>18657.90283917222</v>
      </c>
      <c r="K42" s="31">
        <f t="shared" si="3"/>
        <v>0.87801895713751621</v>
      </c>
      <c r="L42" s="30">
        <f>'Dane - 31 stycznia 2021 r'!AQ46</f>
        <v>84839.35</v>
      </c>
      <c r="M42" s="30">
        <f>L42/'Dane - 31 stycznia 2021 r'!$B$3</f>
        <v>18657.90283917222</v>
      </c>
      <c r="N42" s="31">
        <f t="shared" si="1"/>
        <v>0.87801895713751621</v>
      </c>
      <c r="O42" s="32">
        <f>'Dane - 31 stycznia 2021 r'!X46</f>
        <v>5</v>
      </c>
      <c r="P42" s="235"/>
    </row>
    <row r="43" spans="1:16" x14ac:dyDescent="0.2">
      <c r="A43" s="20" t="s">
        <v>141</v>
      </c>
      <c r="B43" s="21" t="s">
        <v>144</v>
      </c>
      <c r="C43" s="2" t="s">
        <v>145</v>
      </c>
      <c r="D43" s="22">
        <v>90857860</v>
      </c>
      <c r="E43" s="22">
        <v>77229181</v>
      </c>
      <c r="F43" s="30">
        <f>'Dane - 31 stycznia 2021 r'!Z47</f>
        <v>237361612.47950003</v>
      </c>
      <c r="G43" s="30">
        <f>F43/'Dane - 31 stycznia 2021 r'!$B$3</f>
        <v>52200658.107255176</v>
      </c>
      <c r="H43" s="18">
        <f t="shared" si="0"/>
        <v>0.67591883574752887</v>
      </c>
      <c r="I43" s="30">
        <f>'Dane - 31 stycznia 2021 r'!AK47</f>
        <v>190130373.25</v>
      </c>
      <c r="J43" s="30">
        <f>I43/'Dane - 31 stycznia 2021 r'!$B$3</f>
        <v>41813545.61148864</v>
      </c>
      <c r="K43" s="18">
        <f t="shared" si="3"/>
        <v>0.54142158533946694</v>
      </c>
      <c r="L43" s="30">
        <f>'Dane - 31 stycznia 2021 r'!AQ47</f>
        <v>153119981.95300001</v>
      </c>
      <c r="M43" s="30">
        <f>L43/'Dane - 31 stycznia 2021 r'!$B$3</f>
        <v>33674205.967099912</v>
      </c>
      <c r="N43" s="18">
        <f t="shared" si="1"/>
        <v>0.43602956202655979</v>
      </c>
      <c r="O43" s="32">
        <f>'Dane - 31 stycznia 2021 r'!X47</f>
        <v>1927</v>
      </c>
      <c r="P43" s="235"/>
    </row>
    <row r="44" spans="1:16" ht="12" thickBot="1" x14ac:dyDescent="0.25">
      <c r="A44" s="24" t="s">
        <v>141</v>
      </c>
      <c r="B44" s="25" t="s">
        <v>146</v>
      </c>
      <c r="C44" s="3" t="s">
        <v>147</v>
      </c>
      <c r="D44" s="26">
        <v>2881840</v>
      </c>
      <c r="E44" s="26">
        <v>2449564</v>
      </c>
      <c r="F44" s="30">
        <f>'Dane - 31 stycznia 2021 r'!Z48</f>
        <v>4068219.31</v>
      </c>
      <c r="G44" s="30">
        <f>F44/'Dane - 31 stycznia 2021 r'!$B$3</f>
        <v>894684.37245717039</v>
      </c>
      <c r="H44" s="27">
        <f t="shared" si="0"/>
        <v>0.36524229310080097</v>
      </c>
      <c r="I44" s="30">
        <f>'Dane - 31 stycznia 2021 r'!AK48</f>
        <v>3035369.8800000004</v>
      </c>
      <c r="J44" s="30">
        <f>I44/'Dane - 31 stycznia 2021 r'!$B$3</f>
        <v>667539.72421983245</v>
      </c>
      <c r="K44" s="27">
        <f t="shared" si="3"/>
        <v>0.27251368987290492</v>
      </c>
      <c r="L44" s="30">
        <f>'Dane - 31 stycznia 2021 r'!AQ48</f>
        <v>2578891.9000000004</v>
      </c>
      <c r="M44" s="30">
        <f>L44/'Dane - 31 stycznia 2021 r'!$B$3</f>
        <v>567150.90937080781</v>
      </c>
      <c r="N44" s="27">
        <f t="shared" si="1"/>
        <v>0.23153137022376546</v>
      </c>
      <c r="O44" s="32">
        <f>'Dane - 31 stycznia 2021 r'!X48</f>
        <v>70</v>
      </c>
      <c r="P44" s="235"/>
    </row>
    <row r="45" spans="1:16" ht="12" thickBot="1" x14ac:dyDescent="0.25">
      <c r="A45" s="259" t="s">
        <v>141</v>
      </c>
      <c r="B45" s="259"/>
      <c r="C45" s="46" t="s">
        <v>51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241514671.13950002</v>
      </c>
      <c r="G45" s="47">
        <f t="shared" si="9"/>
        <v>53114000.382551514</v>
      </c>
      <c r="H45" s="48">
        <f t="shared" si="0"/>
        <v>0.66642413694695357</v>
      </c>
      <c r="I45" s="47">
        <f t="shared" si="9"/>
        <v>193250582.47999999</v>
      </c>
      <c r="J45" s="47">
        <f t="shared" si="9"/>
        <v>42499743.238547638</v>
      </c>
      <c r="K45" s="48">
        <f t="shared" si="3"/>
        <v>0.5332464981779188</v>
      </c>
      <c r="L45" s="47">
        <f t="shared" si="9"/>
        <v>155783713.20300001</v>
      </c>
      <c r="M45" s="47">
        <f>SUM(M42:M44)</f>
        <v>34260014.779309891</v>
      </c>
      <c r="N45" s="48">
        <f t="shared" si="1"/>
        <v>0.42986219483840482</v>
      </c>
      <c r="O45" s="49">
        <f t="shared" si="9"/>
        <v>2002</v>
      </c>
      <c r="P45" s="235"/>
    </row>
    <row r="46" spans="1:16" x14ac:dyDescent="0.2">
      <c r="A46" s="28" t="s">
        <v>148</v>
      </c>
      <c r="B46" s="29" t="s">
        <v>149</v>
      </c>
      <c r="C46" s="4" t="s">
        <v>150</v>
      </c>
      <c r="D46" s="30">
        <v>23304479.99999994</v>
      </c>
      <c r="E46" s="30">
        <v>17478360</v>
      </c>
      <c r="F46" s="30">
        <f>'Dane - 31 stycznia 2021 r'!Z50</f>
        <v>28523842.9175</v>
      </c>
      <c r="G46" s="30">
        <f>F46/'Dane - 31 stycznia 2021 r'!$B$3</f>
        <v>6272974.6250357367</v>
      </c>
      <c r="H46" s="31">
        <f t="shared" si="0"/>
        <v>0.35889949772379887</v>
      </c>
      <c r="I46" s="30">
        <f>'Dane - 31 stycznia 2021 r'!AK50</f>
        <v>24385446.469999999</v>
      </c>
      <c r="J46" s="30">
        <f>I46/'Dane - 31 stycznia 2021 r'!$B$3</f>
        <v>5362856.8692133445</v>
      </c>
      <c r="K46" s="31">
        <f t="shared" si="3"/>
        <v>0.30682837916219513</v>
      </c>
      <c r="L46" s="30">
        <f>'Dane - 31 stycznia 2021 r'!AQ50</f>
        <v>17917541.079999998</v>
      </c>
      <c r="M46" s="30">
        <f>L46/'Dane - 31 stycznia 2021 r'!$B$3</f>
        <v>3940432.600998438</v>
      </c>
      <c r="N46" s="31">
        <f t="shared" si="1"/>
        <v>0.22544635772454841</v>
      </c>
      <c r="O46" s="32">
        <f>'Dane - 31 stycznia 2021 r'!X50</f>
        <v>28</v>
      </c>
      <c r="P46" s="235"/>
    </row>
    <row r="47" spans="1:16" x14ac:dyDescent="0.2">
      <c r="A47" s="20" t="s">
        <v>148</v>
      </c>
      <c r="B47" s="21" t="s">
        <v>151</v>
      </c>
      <c r="C47" s="2" t="s">
        <v>152</v>
      </c>
      <c r="D47" s="22">
        <v>2509002</v>
      </c>
      <c r="E47" s="22">
        <v>2509002</v>
      </c>
      <c r="F47" s="30">
        <f>'Dane - 31 stycznia 2021 r'!Z51</f>
        <v>0</v>
      </c>
      <c r="G47" s="30">
        <f>F47/'Dane - 31 stycznia 2021 r'!$B$3</f>
        <v>0</v>
      </c>
      <c r="H47" s="18">
        <f t="shared" si="0"/>
        <v>0</v>
      </c>
      <c r="I47" s="30">
        <f>'Dane - 31 stycznia 2021 r'!AK51</f>
        <v>0</v>
      </c>
      <c r="J47" s="30">
        <f>I47/'Dane - 31 stycznia 2021 r'!$B$3</f>
        <v>0</v>
      </c>
      <c r="K47" s="18">
        <f t="shared" si="3"/>
        <v>0</v>
      </c>
      <c r="L47" s="30">
        <f>'Dane - 31 stycznia 2021 r'!AQ51</f>
        <v>0</v>
      </c>
      <c r="M47" s="30">
        <f>L47/'Dane - 31 stycznia 2021 r'!$B$3</f>
        <v>0</v>
      </c>
      <c r="N47" s="18">
        <f t="shared" si="1"/>
        <v>0</v>
      </c>
      <c r="O47" s="32">
        <f>'Dane - 31 stycznia 2021 r'!X51</f>
        <v>0</v>
      </c>
      <c r="P47" s="235"/>
    </row>
    <row r="48" spans="1:16" x14ac:dyDescent="0.2">
      <c r="A48" s="20" t="s">
        <v>148</v>
      </c>
      <c r="B48" s="21" t="s">
        <v>153</v>
      </c>
      <c r="C48" s="2" t="s">
        <v>154</v>
      </c>
      <c r="D48" s="22">
        <v>18287520</v>
      </c>
      <c r="E48" s="22">
        <v>13715640</v>
      </c>
      <c r="F48" s="30">
        <f>'Dane - 31 stycznia 2021 r'!Z52</f>
        <v>47375533.862499997</v>
      </c>
      <c r="G48" s="30">
        <f>F48/'Dane - 31 stycznia 2021 r'!$B$3</f>
        <v>10418845.827560421</v>
      </c>
      <c r="H48" s="18">
        <f t="shared" si="0"/>
        <v>0.75963249455077719</v>
      </c>
      <c r="I48" s="30">
        <f>'Dane - 31 stycznia 2021 r'!AK52</f>
        <v>21436436.829999998</v>
      </c>
      <c r="J48" s="30">
        <f>I48/'Dane - 31 stycznia 2021 r'!$B$3</f>
        <v>4714309.5225528348</v>
      </c>
      <c r="K48" s="18">
        <f t="shared" si="3"/>
        <v>0.34371779388733115</v>
      </c>
      <c r="L48" s="30">
        <f>'Dane - 31 stycznia 2021 r'!AQ52</f>
        <v>11887802.800000001</v>
      </c>
      <c r="M48" s="30">
        <f>L48/'Dane - 31 stycznia 2021 r'!$B$3</f>
        <v>2614370.2139825383</v>
      </c>
      <c r="N48" s="18">
        <f t="shared" si="1"/>
        <v>0.19061233846780307</v>
      </c>
      <c r="O48" s="32">
        <f>'Dane - 31 stycznia 2021 r'!X52</f>
        <v>20</v>
      </c>
      <c r="P48" s="235"/>
    </row>
    <row r="49" spans="1:16" ht="12" thickBot="1" x14ac:dyDescent="0.25">
      <c r="A49" s="24" t="s">
        <v>148</v>
      </c>
      <c r="B49" s="25" t="s">
        <v>155</v>
      </c>
      <c r="C49" s="3" t="s">
        <v>156</v>
      </c>
      <c r="D49" s="26">
        <v>53175519.999999866</v>
      </c>
      <c r="E49" s="26">
        <v>39881640</v>
      </c>
      <c r="F49" s="30">
        <f>'Dane - 31 stycznia 2021 r'!Z53</f>
        <v>117023196.80500001</v>
      </c>
      <c r="G49" s="30">
        <f>F49/'Dane - 31 stycznia 2021 r'!$B$3</f>
        <v>25735786.942226913</v>
      </c>
      <c r="H49" s="27">
        <f t="shared" si="0"/>
        <v>0.64530412847182095</v>
      </c>
      <c r="I49" s="30">
        <f>'Dane - 31 stycznia 2021 r'!AK53</f>
        <v>94061773.359999999</v>
      </c>
      <c r="J49" s="30">
        <f>I49/'Dane - 31 stycznia 2021 r'!$B$3</f>
        <v>20686101.770359129</v>
      </c>
      <c r="K49" s="27">
        <f t="shared" si="3"/>
        <v>0.51868734009832917</v>
      </c>
      <c r="L49" s="30">
        <f>'Dane - 31 stycznia 2021 r'!AQ53</f>
        <v>87886608.400000006</v>
      </c>
      <c r="M49" s="30">
        <f>L49/'Dane - 31 stycznia 2021 r'!$B$3</f>
        <v>19328057.091332939</v>
      </c>
      <c r="N49" s="27">
        <f t="shared" si="1"/>
        <v>0.48463546362017557</v>
      </c>
      <c r="O49" s="32">
        <f>'Dane - 31 stycznia 2021 r'!X53</f>
        <v>149</v>
      </c>
      <c r="P49" s="235"/>
    </row>
    <row r="50" spans="1:16" ht="12" thickBot="1" x14ac:dyDescent="0.25">
      <c r="A50" s="259" t="s">
        <v>148</v>
      </c>
      <c r="B50" s="259"/>
      <c r="C50" s="46" t="s">
        <v>55</v>
      </c>
      <c r="D50" s="47">
        <f>SUM(D46:D49)</f>
        <v>97276521.999999806</v>
      </c>
      <c r="E50" s="47">
        <f t="shared" ref="E50:O50" si="10">SUM(E46:E49)</f>
        <v>73584642</v>
      </c>
      <c r="F50" s="47">
        <f t="shared" si="10"/>
        <v>192922573.58500001</v>
      </c>
      <c r="G50" s="47">
        <f t="shared" si="10"/>
        <v>42427607.394823074</v>
      </c>
      <c r="H50" s="48">
        <f t="shared" si="0"/>
        <v>0.57658237156094438</v>
      </c>
      <c r="I50" s="47">
        <f t="shared" si="10"/>
        <v>139883656.66</v>
      </c>
      <c r="J50" s="47">
        <f t="shared" si="10"/>
        <v>30763268.162125308</v>
      </c>
      <c r="K50" s="48">
        <f t="shared" si="3"/>
        <v>0.4180664242699626</v>
      </c>
      <c r="L50" s="47">
        <f t="shared" si="10"/>
        <v>117691952.28</v>
      </c>
      <c r="M50" s="47">
        <f t="shared" si="10"/>
        <v>25882859.906313915</v>
      </c>
      <c r="N50" s="48">
        <f t="shared" si="1"/>
        <v>0.35174268981717566</v>
      </c>
      <c r="O50" s="49">
        <f t="shared" si="10"/>
        <v>197</v>
      </c>
      <c r="P50" s="235"/>
    </row>
    <row r="51" spans="1:16" x14ac:dyDescent="0.2">
      <c r="A51" s="28" t="s">
        <v>157</v>
      </c>
      <c r="B51" s="29" t="s">
        <v>158</v>
      </c>
      <c r="C51" s="4" t="s">
        <v>159</v>
      </c>
      <c r="D51" s="30">
        <v>259996</v>
      </c>
      <c r="E51" s="30">
        <v>194997</v>
      </c>
      <c r="F51" s="30">
        <f>'Dane - 31 stycznia 2021 r'!Z55</f>
        <v>845865.63000000012</v>
      </c>
      <c r="G51" s="30">
        <f>F51/'Dane - 31 stycznia 2021 r'!$B$3</f>
        <v>186023.0982384377</v>
      </c>
      <c r="H51" s="31">
        <f t="shared" si="0"/>
        <v>0.95397928295531575</v>
      </c>
      <c r="I51" s="30">
        <f>'Dane - 31 stycznia 2021 r'!AK55</f>
        <v>0</v>
      </c>
      <c r="J51" s="30">
        <f>I51/'Dane - 31 stycznia 2021 r'!$B$3</f>
        <v>0</v>
      </c>
      <c r="K51" s="31">
        <f t="shared" si="3"/>
        <v>0</v>
      </c>
      <c r="L51" s="30">
        <f>'Dane - 31 stycznia 2021 r'!AQ55</f>
        <v>0</v>
      </c>
      <c r="M51" s="30">
        <f>L51/'Dane - 31 stycznia 2021 r'!$B$3</f>
        <v>0</v>
      </c>
      <c r="N51" s="31">
        <f t="shared" si="1"/>
        <v>0</v>
      </c>
      <c r="O51" s="32">
        <f>'Dane - 31 stycznia 2021 r'!X55</f>
        <v>1</v>
      </c>
      <c r="P51" s="235"/>
    </row>
    <row r="52" spans="1:16" ht="21" x14ac:dyDescent="0.2">
      <c r="A52" s="20" t="s">
        <v>157</v>
      </c>
      <c r="B52" s="21" t="s">
        <v>160</v>
      </c>
      <c r="C52" s="2" t="s">
        <v>161</v>
      </c>
      <c r="D52" s="22">
        <v>0</v>
      </c>
      <c r="E52" s="22">
        <v>0</v>
      </c>
      <c r="F52" s="30">
        <f>'Dane - 31 stycznia 2021 r'!Z56</f>
        <v>0</v>
      </c>
      <c r="G52" s="30">
        <f>F52/'Dane - 31 stycznia 2021 r'!$B$3</f>
        <v>0</v>
      </c>
      <c r="H52" s="18">
        <v>0</v>
      </c>
      <c r="I52" s="30">
        <f>'Dane - 31 stycznia 2021 r'!AK56</f>
        <v>0</v>
      </c>
      <c r="J52" s="30">
        <f>I52/'Dane - 31 stycznia 2021 r'!$B$3</f>
        <v>0</v>
      </c>
      <c r="K52" s="18">
        <v>0</v>
      </c>
      <c r="L52" s="30">
        <f>'Dane - 31 stycznia 2021 r'!AQ56</f>
        <v>0</v>
      </c>
      <c r="M52" s="30">
        <f>L52/'Dane - 31 stycznia 2021 r'!$B$3</f>
        <v>0</v>
      </c>
      <c r="N52" s="18">
        <v>0</v>
      </c>
      <c r="O52" s="32">
        <f>'Dane - 31 stycznia 2021 r'!X56</f>
        <v>0</v>
      </c>
      <c r="P52" s="235"/>
    </row>
    <row r="53" spans="1:16" ht="12" thickBot="1" x14ac:dyDescent="0.25">
      <c r="A53" s="24" t="s">
        <v>157</v>
      </c>
      <c r="B53" s="25" t="s">
        <v>162</v>
      </c>
      <c r="C53" s="3" t="s">
        <v>163</v>
      </c>
      <c r="D53" s="26">
        <v>0</v>
      </c>
      <c r="E53" s="26">
        <v>0</v>
      </c>
      <c r="F53" s="30">
        <f>'Dane - 31 stycznia 2021 r'!Z57</f>
        <v>0</v>
      </c>
      <c r="G53" s="30">
        <f>F53/'Dane - 31 stycznia 2021 r'!$B$3</f>
        <v>0</v>
      </c>
      <c r="H53" s="27">
        <v>0</v>
      </c>
      <c r="I53" s="30">
        <f>'Dane - 31 stycznia 2021 r'!AK57</f>
        <v>0</v>
      </c>
      <c r="J53" s="30">
        <f>I53/'Dane - 31 stycznia 2021 r'!$B$3</f>
        <v>0</v>
      </c>
      <c r="K53" s="27">
        <v>0</v>
      </c>
      <c r="L53" s="30">
        <f>'Dane - 31 stycznia 2021 r'!AQ57</f>
        <v>0</v>
      </c>
      <c r="M53" s="30">
        <f>L53/'Dane - 31 stycznia 2021 r'!$B$3</f>
        <v>0</v>
      </c>
      <c r="N53" s="27">
        <v>0</v>
      </c>
      <c r="O53" s="32">
        <f>'Dane - 31 stycznia 2021 r'!X57</f>
        <v>0</v>
      </c>
      <c r="P53" s="235"/>
    </row>
    <row r="54" spans="1:16" ht="21.75" thickBot="1" x14ac:dyDescent="0.25">
      <c r="A54" s="259" t="s">
        <v>157</v>
      </c>
      <c r="B54" s="259"/>
      <c r="C54" s="46" t="s">
        <v>60</v>
      </c>
      <c r="D54" s="47">
        <f>SUM(D51:D53)</f>
        <v>259996</v>
      </c>
      <c r="E54" s="47">
        <f t="shared" ref="E54:O54" si="11">SUM(E51:E53)</f>
        <v>194997</v>
      </c>
      <c r="F54" s="47">
        <f t="shared" si="11"/>
        <v>845865.63000000012</v>
      </c>
      <c r="G54" s="47">
        <f t="shared" si="11"/>
        <v>186023.0982384377</v>
      </c>
      <c r="H54" s="48">
        <f t="shared" si="0"/>
        <v>0.95397928295531575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5"/>
    </row>
    <row r="55" spans="1:16" ht="19.5" customHeight="1" thickBot="1" x14ac:dyDescent="0.25">
      <c r="A55" s="259" t="s">
        <v>166</v>
      </c>
      <c r="B55" s="259"/>
      <c r="C55" s="46" t="s">
        <v>164</v>
      </c>
      <c r="D55" s="47">
        <v>42497556</v>
      </c>
      <c r="E55" s="47">
        <v>31873167</v>
      </c>
      <c r="F55" s="47">
        <f>'Dane - 31 stycznia 2021 r'!Z59</f>
        <v>84125023.704999998</v>
      </c>
      <c r="G55" s="47">
        <f>F55/'Dane - 31 stycznia 2021 r'!$B$3</f>
        <v>18500807.922632005</v>
      </c>
      <c r="H55" s="48">
        <f t="shared" si="0"/>
        <v>0.58045088279529944</v>
      </c>
      <c r="I55" s="47">
        <f>'Dane - 31 stycznia 2021 r'!AK59-'Dane - 31 stycznia 2021 r'!AM59</f>
        <v>69749137.670000002</v>
      </c>
      <c r="J55" s="47">
        <f>I55/'Dane - 31 stycznia 2021 r'!B3</f>
        <v>15339257.476193616</v>
      </c>
      <c r="K55" s="48">
        <f t="shared" si="3"/>
        <v>0.48125928233594156</v>
      </c>
      <c r="L55" s="47">
        <f>'Dane - 31 stycznia 2021 r'!AQ59</f>
        <v>69749137.670000002</v>
      </c>
      <c r="M55" s="47">
        <f>L55/'Dane - 31 stycznia 2021 r'!$B$3</f>
        <v>15339257.476193616</v>
      </c>
      <c r="N55" s="48">
        <f t="shared" si="1"/>
        <v>0.48125928233594156</v>
      </c>
      <c r="O55" s="49">
        <f>'Dane - 31 stycznia 2021 r'!X59</f>
        <v>118</v>
      </c>
      <c r="P55" s="235"/>
    </row>
    <row r="56" spans="1:16" ht="24" customHeight="1" thickBot="1" x14ac:dyDescent="0.25">
      <c r="A56" s="33" t="s">
        <v>165</v>
      </c>
      <c r="B56" s="33"/>
      <c r="C56" s="5" t="s">
        <v>65</v>
      </c>
      <c r="D56" s="231">
        <f>D55+D54+D50+D45+D41+D36+D24</f>
        <v>710309512.99999905</v>
      </c>
      <c r="E56" s="231">
        <f t="shared" ref="E56:O56" si="12">E55+E54+E50+E45+E41+E36+E24</f>
        <v>531069456</v>
      </c>
      <c r="F56" s="231">
        <f t="shared" si="12"/>
        <v>1667874192.2190001</v>
      </c>
      <c r="G56" s="231">
        <f t="shared" si="12"/>
        <v>366799540.85439068</v>
      </c>
      <c r="H56" s="232">
        <f t="shared" si="0"/>
        <v>0.69068092075397136</v>
      </c>
      <c r="I56" s="231">
        <f t="shared" si="12"/>
        <v>1212395634.9000001</v>
      </c>
      <c r="J56" s="231">
        <f t="shared" si="12"/>
        <v>266630519.42996633</v>
      </c>
      <c r="K56" s="232">
        <f t="shared" si="3"/>
        <v>0.50206336745144375</v>
      </c>
      <c r="L56" s="231">
        <f t="shared" si="12"/>
        <v>1005777848.8130001</v>
      </c>
      <c r="M56" s="231">
        <f t="shared" si="12"/>
        <v>221191055.57674119</v>
      </c>
      <c r="N56" s="232">
        <f t="shared" si="1"/>
        <v>0.41650118092414107</v>
      </c>
      <c r="O56" s="233">
        <f t="shared" si="12"/>
        <v>9616</v>
      </c>
      <c r="P56" s="235"/>
    </row>
    <row r="57" spans="1:16" x14ac:dyDescent="0.2">
      <c r="A57" s="6" t="s">
        <v>227</v>
      </c>
      <c r="P57" s="235"/>
    </row>
    <row r="58" spans="1:16" x14ac:dyDescent="0.2">
      <c r="A58" s="6" t="s">
        <v>210</v>
      </c>
      <c r="P58" s="235"/>
    </row>
    <row r="59" spans="1:16" x14ac:dyDescent="0.2">
      <c r="A59" s="6" t="s">
        <v>217</v>
      </c>
      <c r="P59" s="235"/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topLeftCell="A13" zoomScaleNormal="100" workbookViewId="0">
      <selection activeCell="K22" sqref="K22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89" t="s">
        <v>187</v>
      </c>
      <c r="B1" s="292" t="s">
        <v>188</v>
      </c>
      <c r="C1" s="196" t="s">
        <v>204</v>
      </c>
      <c r="D1" s="196" t="s">
        <v>205</v>
      </c>
      <c r="E1" s="196" t="s">
        <v>206</v>
      </c>
      <c r="F1" s="196" t="s">
        <v>212</v>
      </c>
      <c r="G1" s="196" t="s">
        <v>207</v>
      </c>
      <c r="H1" s="196" t="s">
        <v>213</v>
      </c>
      <c r="I1" s="196" t="s">
        <v>208</v>
      </c>
      <c r="J1" s="196" t="s">
        <v>209</v>
      </c>
      <c r="K1" s="276" t="s">
        <v>216</v>
      </c>
      <c r="L1" s="279" t="s">
        <v>214</v>
      </c>
      <c r="M1" s="282" t="s">
        <v>215</v>
      </c>
    </row>
    <row r="2" spans="1:13" ht="15.75" x14ac:dyDescent="0.25">
      <c r="A2" s="290"/>
      <c r="B2" s="293"/>
      <c r="C2" s="197"/>
      <c r="D2" s="197"/>
      <c r="E2" s="197"/>
      <c r="F2" s="197"/>
      <c r="G2" s="197"/>
      <c r="H2" s="197"/>
      <c r="I2" s="197"/>
      <c r="J2" s="197"/>
      <c r="K2" s="277"/>
      <c r="L2" s="280"/>
      <c r="M2" s="283"/>
    </row>
    <row r="3" spans="1:13" ht="16.5" thickBot="1" x14ac:dyDescent="0.3">
      <c r="A3" s="291"/>
      <c r="B3" s="294"/>
      <c r="C3" s="198"/>
      <c r="D3" s="198"/>
      <c r="E3" s="198"/>
      <c r="F3" s="198"/>
      <c r="G3" s="198"/>
      <c r="H3" s="198"/>
      <c r="I3" s="198"/>
      <c r="J3" s="198"/>
      <c r="K3" s="278"/>
      <c r="L3" s="281"/>
      <c r="M3" s="284"/>
    </row>
    <row r="4" spans="1:13" ht="18.75" thickTop="1" thickBot="1" x14ac:dyDescent="0.3">
      <c r="A4" s="285" t="s">
        <v>189</v>
      </c>
      <c r="B4" s="286"/>
      <c r="C4" s="286"/>
      <c r="D4" s="286"/>
      <c r="E4" s="286"/>
      <c r="F4" s="286"/>
      <c r="G4" s="286"/>
      <c r="H4" s="286"/>
      <c r="I4" s="286"/>
      <c r="J4" s="286"/>
      <c r="K4" s="177"/>
      <c r="L4" s="177"/>
      <c r="M4" s="200"/>
    </row>
    <row r="5" spans="1:13" ht="33" thickTop="1" thickBot="1" x14ac:dyDescent="0.3">
      <c r="A5" s="91" t="s">
        <v>190</v>
      </c>
      <c r="B5" s="102" t="s">
        <v>99</v>
      </c>
      <c r="C5" s="102">
        <f>'Dane - 31 stycznia 2021 r'!C19</f>
        <v>3969</v>
      </c>
      <c r="D5" s="103">
        <f>'Dane - 31 stycznia 2021 r'!D19/'Dane - 31 stycznia 2021 r'!$B$3</f>
        <v>77035935.211453453</v>
      </c>
      <c r="E5" s="102">
        <f>'Dane - 31 stycznia 2021 r'!X19</f>
        <v>3848</v>
      </c>
      <c r="F5" s="103">
        <f>'Dane - 31 stycznia 2021 r'!Y19/'Dane - 31 stycznia 2021 r'!$B$3</f>
        <v>74564557.630137891</v>
      </c>
      <c r="G5" s="102">
        <f>'Dane - 31 stycznia 2021 r'!AB19</f>
        <v>3864</v>
      </c>
      <c r="H5" s="103">
        <f>'Dane - 31 stycznia 2021 r'!AD19/'Dane - 31 stycznia 2021 r'!$B$3</f>
        <v>69711313.254601821</v>
      </c>
      <c r="I5" s="102">
        <f>'Dane - 31 stycznia 2021 r'!AO19</f>
        <v>3751</v>
      </c>
      <c r="J5" s="103">
        <f>'Dane - 31 stycznia 2021 r'!AP19/'Dane - 31 stycznia 2021 r'!$B$3</f>
        <v>68238767.566141054</v>
      </c>
      <c r="K5" s="104">
        <v>3000</v>
      </c>
      <c r="L5" s="104">
        <f>G5</f>
        <v>3864</v>
      </c>
      <c r="M5" s="183">
        <f>L5/K5</f>
        <v>1.288</v>
      </c>
    </row>
    <row r="6" spans="1:13" ht="43.5" customHeight="1" thickTop="1" thickBot="1" x14ac:dyDescent="0.3">
      <c r="A6" s="287" t="s">
        <v>191</v>
      </c>
      <c r="B6" s="102" t="s">
        <v>89</v>
      </c>
      <c r="C6" s="102">
        <f>'Dane - 31 stycznia 2021 r'!C14</f>
        <v>13</v>
      </c>
      <c r="D6" s="103">
        <f>'Dane - 31 stycznia 2021 r'!D14/'Dane - 31 stycznia 2021 r'!$B$3</f>
        <v>6658508.8847837076</v>
      </c>
      <c r="E6" s="102">
        <f>'Dane - 31 stycznia 2021 r'!X14</f>
        <v>11</v>
      </c>
      <c r="F6" s="103">
        <f>'Dane - 31 stycznia 2021 r'!Y14/'Dane - 31 stycznia 2021 r'!$B$3</f>
        <v>5514746.7220866047</v>
      </c>
      <c r="G6" s="102">
        <f>'Dane - 31 stycznia 2021 r'!AB14</f>
        <v>8</v>
      </c>
      <c r="H6" s="103">
        <f>'Dane - 31 stycznia 2021 r'!AD14/'Dane - 31 stycznia 2021 r'!$B$3</f>
        <v>3036549.7327967277</v>
      </c>
      <c r="I6" s="102">
        <f>'Dane - 31 stycznia 2021 r'!AO14</f>
        <v>8</v>
      </c>
      <c r="J6" s="103">
        <f>'Dane - 31 stycznia 2021 r'!AP14/'Dane - 31 stycznia 2021 r'!$B$3</f>
        <v>3052636.0911350087</v>
      </c>
      <c r="K6" s="270">
        <v>122</v>
      </c>
      <c r="L6" s="272">
        <f>G6+G7+G8</f>
        <v>265</v>
      </c>
      <c r="M6" s="275">
        <f>L6/K6</f>
        <v>2.1721311475409837</v>
      </c>
    </row>
    <row r="7" spans="1:13" ht="39.75" customHeight="1" thickTop="1" thickBot="1" x14ac:dyDescent="0.3">
      <c r="A7" s="288"/>
      <c r="B7" s="102" t="s">
        <v>101</v>
      </c>
      <c r="C7" s="102">
        <f>'Dane - 31 stycznia 2021 r'!C22</f>
        <v>501</v>
      </c>
      <c r="D7" s="103">
        <f>'Dane - 31 stycznia 2021 r'!D22/'Dane - 31 stycznia 2021 r'!$B$3</f>
        <v>28380899.940621495</v>
      </c>
      <c r="E7" s="102">
        <f>'Dane - 31 stycznia 2021 r'!X22</f>
        <v>371</v>
      </c>
      <c r="F7" s="103">
        <f>'Dane - 31 stycznia 2021 r'!Y22/'Dane - 31 stycznia 2021 r'!$B$3</f>
        <v>18000188.377207451</v>
      </c>
      <c r="G7" s="102">
        <f>'Dane - 31 stycznia 2021 r'!AB22</f>
        <v>253</v>
      </c>
      <c r="H7" s="103">
        <f>'Dane - 31 stycznia 2021 r'!AD22/'Dane - 31 stycznia 2021 r'!$B$3</f>
        <v>11277338.877526334</v>
      </c>
      <c r="I7" s="102">
        <f>'Dane - 31 stycznia 2021 r'!AO22</f>
        <v>174</v>
      </c>
      <c r="J7" s="103">
        <f>'Dane - 31 stycznia 2021 r'!AP22/'Dane - 31 stycznia 2021 r'!$B$3</f>
        <v>7434739.0138769764</v>
      </c>
      <c r="K7" s="271"/>
      <c r="L7" s="273"/>
      <c r="M7" s="275"/>
    </row>
    <row r="8" spans="1:13" ht="51" customHeight="1" thickTop="1" thickBot="1" x14ac:dyDescent="0.3">
      <c r="A8" s="288"/>
      <c r="B8" s="102" t="s">
        <v>103</v>
      </c>
      <c r="C8" s="102">
        <f>'Dane - 31 stycznia 2021 r'!C23</f>
        <v>34</v>
      </c>
      <c r="D8" s="103">
        <f>'Dane - 31 stycznia 2021 r'!D23/'Dane - 31 stycznia 2021 r'!$B$3</f>
        <v>100393961.48974071</v>
      </c>
      <c r="E8" s="102">
        <f>'Dane - 31 stycznia 2021 r'!X23</f>
        <v>9</v>
      </c>
      <c r="F8" s="103">
        <f>'Dane - 31 stycznia 2021 r'!Y23/'Dane - 31 stycznia 2021 r'!$B$3</f>
        <v>19374332.471245404</v>
      </c>
      <c r="G8" s="102">
        <f>'Dane - 31 stycznia 2021 r'!AB23</f>
        <v>4</v>
      </c>
      <c r="H8" s="103">
        <f>'Dane - 31 stycznia 2021 r'!AD23/'Dane - 31 stycznia 2021 r'!$B$3</f>
        <v>60284.548393481557</v>
      </c>
      <c r="I8" s="102">
        <f>'Dane - 31 stycznia 2021 r'!AO23</f>
        <v>2</v>
      </c>
      <c r="J8" s="103">
        <f>'Dane - 31 stycznia 2021 r'!AP23/'Dane - 31 stycznia 2021 r'!$B$3</f>
        <v>39096.305337467835</v>
      </c>
      <c r="K8" s="271"/>
      <c r="L8" s="274"/>
      <c r="M8" s="275"/>
    </row>
    <row r="9" spans="1:13" ht="17.25" thickTop="1" thickBot="1" x14ac:dyDescent="0.3">
      <c r="A9" s="295" t="s">
        <v>192</v>
      </c>
      <c r="B9" s="296"/>
      <c r="C9" s="195"/>
      <c r="D9" s="195"/>
      <c r="E9" s="195"/>
      <c r="F9" s="195"/>
      <c r="G9" s="195"/>
      <c r="H9" s="195"/>
      <c r="I9" s="195"/>
      <c r="J9" s="195"/>
      <c r="K9" s="178">
        <v>242523328</v>
      </c>
      <c r="L9" s="178">
        <f>'Dane - 31 stycznia 2021 r'!AP6/'Dane - 31 stycznia 2021 r'!$B$3</f>
        <v>119395377.37678957</v>
      </c>
      <c r="M9" s="183">
        <f>L9/K9</f>
        <v>0.49230471295853884</v>
      </c>
    </row>
    <row r="10" spans="1:13" ht="18.75" thickTop="1" thickBot="1" x14ac:dyDescent="0.3">
      <c r="A10" s="301" t="s">
        <v>211</v>
      </c>
      <c r="B10" s="302"/>
      <c r="C10" s="302"/>
      <c r="D10" s="302"/>
      <c r="E10" s="302"/>
      <c r="F10" s="302"/>
      <c r="G10" s="302"/>
      <c r="H10" s="302"/>
      <c r="I10" s="302"/>
      <c r="J10" s="302"/>
      <c r="K10" s="177"/>
      <c r="L10" s="177"/>
      <c r="M10" s="200"/>
    </row>
    <row r="11" spans="1:13" ht="16.5" thickTop="1" thickBot="1" x14ac:dyDescent="0.3">
      <c r="A11" s="303" t="s">
        <v>193</v>
      </c>
      <c r="B11" s="102" t="s">
        <v>120</v>
      </c>
      <c r="C11" s="102">
        <f>'Dane - 31 stycznia 2021 r'!C32</f>
        <v>709</v>
      </c>
      <c r="D11" s="103">
        <f>'Dane - 31 stycznia 2021 r'!D32/'Dane - 31 stycznia 2021 r'!$B$3</f>
        <v>107303615.97721624</v>
      </c>
      <c r="E11" s="102">
        <f>'Dane - 31 stycznia 2021 r'!X32</f>
        <v>412</v>
      </c>
      <c r="F11" s="103">
        <f>'Dane - 31 stycznia 2021 r'!Y32/'Dane - 31 stycznia 2021 r'!$B$3</f>
        <v>51197981.990719356</v>
      </c>
      <c r="G11" s="102">
        <f>'Dane - 31 stycznia 2021 r'!AB32</f>
        <v>307</v>
      </c>
      <c r="H11" s="103">
        <f>'Dane - 31 stycznia 2021 r'!AD32/'Dane - 31 stycznia 2021 r'!$B$3</f>
        <v>28709945.580699783</v>
      </c>
      <c r="I11" s="102">
        <f>'Dane - 31 stycznia 2021 r'!AO32</f>
        <v>224</v>
      </c>
      <c r="J11" s="103">
        <f>'Dane - 31 stycznia 2021 r'!AP32/'Dane - 31 stycznia 2021 r'!$B$3</f>
        <v>19692208.249213781</v>
      </c>
      <c r="K11" s="270">
        <v>560</v>
      </c>
      <c r="L11" s="272">
        <f>G11+G12+G13</f>
        <v>373</v>
      </c>
      <c r="M11" s="275">
        <f>L11/K11</f>
        <v>0.66607142857142854</v>
      </c>
    </row>
    <row r="12" spans="1:13" ht="16.5" thickTop="1" thickBot="1" x14ac:dyDescent="0.3">
      <c r="A12" s="304"/>
      <c r="B12" s="102" t="s">
        <v>122</v>
      </c>
      <c r="C12" s="102">
        <f>'Dane - 31 stycznia 2021 r'!C33</f>
        <v>179</v>
      </c>
      <c r="D12" s="103">
        <f>'Dane - 31 stycznia 2021 r'!D33/'Dane - 31 stycznia 2021 r'!$B$3</f>
        <v>10231025.724087877</v>
      </c>
      <c r="E12" s="102">
        <f>'Dane - 31 stycznia 2021 r'!X33</f>
        <v>110</v>
      </c>
      <c r="F12" s="103">
        <f>'Dane - 31 stycznia 2021 r'!Y33/'Dane - 31 stycznia 2021 r'!$B$3</f>
        <v>4314728.6578258667</v>
      </c>
      <c r="G12" s="102">
        <f>'Dane - 31 stycznia 2021 r'!AB33</f>
        <v>43</v>
      </c>
      <c r="H12" s="103">
        <f>'Dane - 31 stycznia 2021 r'!AD33/'Dane - 31 stycznia 2021 r'!$B$3</f>
        <v>1290564.3025224865</v>
      </c>
      <c r="I12" s="102">
        <f>'Dane - 31 stycznia 2021 r'!AO33</f>
        <v>25</v>
      </c>
      <c r="J12" s="103">
        <f>'Dane - 31 stycznia 2021 r'!AP33/'Dane - 31 stycznia 2021 r'!$B$3</f>
        <v>984089.53398869594</v>
      </c>
      <c r="K12" s="271"/>
      <c r="L12" s="273"/>
      <c r="M12" s="275"/>
    </row>
    <row r="13" spans="1:13" ht="16.5" thickTop="1" thickBot="1" x14ac:dyDescent="0.3">
      <c r="A13" s="304"/>
      <c r="B13" s="105" t="s">
        <v>124</v>
      </c>
      <c r="C13" s="102">
        <f>'Dane - 31 stycznia 2021 r'!C34</f>
        <v>116</v>
      </c>
      <c r="D13" s="103">
        <f>'Dane - 31 stycznia 2021 r'!D34/'Dane - 31 stycznia 2021 r'!$B$3</f>
        <v>68816714.899606332</v>
      </c>
      <c r="E13" s="102">
        <f>'Dane - 31 stycznia 2021 r'!X34</f>
        <v>39</v>
      </c>
      <c r="F13" s="103">
        <f>'Dane - 31 stycznia 2021 r'!Y34/'Dane - 31 stycznia 2021 r'!$B$3</f>
        <v>20263640.885399483</v>
      </c>
      <c r="G13" s="102">
        <f>'Dane - 31 stycznia 2021 r'!AB34</f>
        <v>23</v>
      </c>
      <c r="H13" s="103">
        <f>'Dane - 31 stycznia 2021 r'!AD34/'Dane - 31 stycznia 2021 r'!$B$3</f>
        <v>2562157.9314288232</v>
      </c>
      <c r="I13" s="102">
        <f>'Dane - 31 stycznia 2021 r'!AO34</f>
        <v>14</v>
      </c>
      <c r="J13" s="103">
        <f>'Dane - 31 stycznia 2021 r'!AP34/'Dane - 31 stycznia 2021 r'!$B$3</f>
        <v>1628191.8871368563</v>
      </c>
      <c r="K13" s="271"/>
      <c r="L13" s="274"/>
      <c r="M13" s="275"/>
    </row>
    <row r="14" spans="1:13" ht="17.25" thickTop="1" thickBot="1" x14ac:dyDescent="0.3">
      <c r="A14" s="295" t="s">
        <v>192</v>
      </c>
      <c r="B14" s="296"/>
      <c r="C14" s="195"/>
      <c r="D14" s="195"/>
      <c r="E14" s="195"/>
      <c r="F14" s="195"/>
      <c r="G14" s="195"/>
      <c r="H14" s="195"/>
      <c r="I14" s="195"/>
      <c r="J14" s="195"/>
      <c r="K14" s="108">
        <v>217264768</v>
      </c>
      <c r="L14" s="178">
        <f>'Dane - 31 stycznia 2021 r'!AP28/'Dane - 31 stycznia 2021 r'!$B$3</f>
        <v>77192820.072133869</v>
      </c>
      <c r="M14" s="183">
        <f>L14/K14</f>
        <v>0.35529377718587979</v>
      </c>
    </row>
    <row r="15" spans="1:13" ht="18.75" thickTop="1" thickBot="1" x14ac:dyDescent="0.3">
      <c r="A15" s="305" t="s">
        <v>194</v>
      </c>
      <c r="B15" s="306"/>
      <c r="C15" s="306"/>
      <c r="D15" s="306"/>
      <c r="E15" s="306"/>
      <c r="F15" s="306"/>
      <c r="G15" s="306"/>
      <c r="H15" s="306"/>
      <c r="I15" s="306"/>
      <c r="J15" s="306"/>
      <c r="K15" s="177"/>
      <c r="L15" s="177"/>
      <c r="M15" s="200"/>
    </row>
    <row r="16" spans="1:13" ht="64.5" thickTop="1" thickBot="1" x14ac:dyDescent="0.3">
      <c r="A16" s="92" t="s">
        <v>195</v>
      </c>
      <c r="B16" s="176" t="s">
        <v>136</v>
      </c>
      <c r="C16" s="102">
        <f>'Dane - 31 stycznia 2021 r'!C42</f>
        <v>50</v>
      </c>
      <c r="D16" s="103">
        <f>'Dane - 31 stycznia 2021 r'!D42/'Dane - 31 stycznia 2021 r'!$B$3</f>
        <v>6596620.780277539</v>
      </c>
      <c r="E16" s="102">
        <f>'Dane - 31 stycznia 2021 r'!X42</f>
        <v>45</v>
      </c>
      <c r="F16" s="103">
        <f>'Dane - 31 stycznia 2021 r'!Y42/'Dane - 31 stycznia 2021 r'!$B$3</f>
        <v>5687371.3025884628</v>
      </c>
      <c r="G16" s="102">
        <f>'Dane - 31 stycznia 2021 r'!AB42</f>
        <v>45</v>
      </c>
      <c r="H16" s="103">
        <f>'Dane - 31 stycznia 2021 r'!AD42/'Dane - 31 stycznia 2021 r'!$B$3</f>
        <v>4786172.5275450274</v>
      </c>
      <c r="I16" s="102">
        <f>'Dane - 31 stycznia 2021 r'!AO42</f>
        <v>42</v>
      </c>
      <c r="J16" s="103">
        <f>'Dane - 31 stycznia 2021 r'!AP42/'Dane - 31 stycznia 2021 r'!$B$3</f>
        <v>4671269.9808669258</v>
      </c>
      <c r="K16" s="193">
        <v>20</v>
      </c>
      <c r="L16" s="104">
        <f>G16</f>
        <v>45</v>
      </c>
      <c r="M16" s="183">
        <f>L16/K16</f>
        <v>2.25</v>
      </c>
    </row>
    <row r="17" spans="1:13" ht="17.25" thickTop="1" thickBot="1" x14ac:dyDescent="0.3">
      <c r="A17" s="295" t="s">
        <v>192</v>
      </c>
      <c r="B17" s="296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- 31 stycznia 2021 r'!AP40/'Dane - 31 stycznia 2021 r'!$B$3</f>
        <v>11308833.016647972</v>
      </c>
      <c r="M17" s="183">
        <f>L17/K17</f>
        <v>0.37917516755414232</v>
      </c>
    </row>
    <row r="18" spans="1:13" ht="18.75" thickTop="1" thickBot="1" x14ac:dyDescent="0.3">
      <c r="A18" s="307" t="s">
        <v>196</v>
      </c>
      <c r="B18" s="308"/>
      <c r="C18" s="308"/>
      <c r="D18" s="308"/>
      <c r="E18" s="308"/>
      <c r="F18" s="308"/>
      <c r="G18" s="308"/>
      <c r="H18" s="308"/>
      <c r="I18" s="308"/>
      <c r="J18" s="308"/>
      <c r="K18" s="177"/>
      <c r="L18" s="177"/>
      <c r="M18" s="200"/>
    </row>
    <row r="19" spans="1:13" ht="33" thickTop="1" thickBot="1" x14ac:dyDescent="0.3">
      <c r="A19" s="179" t="s">
        <v>167</v>
      </c>
      <c r="B19" s="180" t="s">
        <v>144</v>
      </c>
      <c r="C19" s="181">
        <f>'Dane - 31 stycznia 2021 r'!C47</f>
        <v>3194</v>
      </c>
      <c r="D19" s="182">
        <f>'Dane - 31 stycznia 2021 r'!D47/'Dane - 31 stycznia 2021 r'!$B$3</f>
        <v>102366381.75540455</v>
      </c>
      <c r="E19" s="181">
        <f>'Dane - 31 stycznia 2021 r'!X47</f>
        <v>1927</v>
      </c>
      <c r="F19" s="182">
        <f>'Dane - 31 stycznia 2021 r'!Y47/'Dane - 31 stycznia 2021 r'!$B$3</f>
        <v>61412539.110641934</v>
      </c>
      <c r="G19" s="181">
        <f>'Dane - 31 stycznia 2021 r'!AB47</f>
        <v>1527</v>
      </c>
      <c r="H19" s="182">
        <f>'Dane - 31 stycznia 2021 r'!AD47/'Dane - 31 stycznia 2021 r'!$B$3</f>
        <v>47408027.355897158</v>
      </c>
      <c r="I19" s="181">
        <f>'Dane - 31 stycznia 2021 r'!AO47</f>
        <v>1309</v>
      </c>
      <c r="J19" s="182">
        <f>'Dane - 31 stycznia 2021 r'!AP47/'Dane - 31 stycznia 2021 r'!$B$3</f>
        <v>39631926.63235908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295" t="s">
        <v>192</v>
      </c>
      <c r="B20" s="296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- 31 stycznia 2021 r'!AP45/'Dane - 31 stycznia 2021 r'!$B$3</f>
        <v>40321113.483319037</v>
      </c>
      <c r="M20" s="183">
        <f>L20/K20</f>
        <v>0.43002444932174938</v>
      </c>
    </row>
    <row r="21" spans="1:13" ht="18.75" thickTop="1" thickBot="1" x14ac:dyDescent="0.3">
      <c r="A21" s="305" t="s">
        <v>197</v>
      </c>
      <c r="B21" s="306"/>
      <c r="C21" s="306"/>
      <c r="D21" s="306"/>
      <c r="E21" s="306"/>
      <c r="F21" s="306"/>
      <c r="G21" s="306"/>
      <c r="H21" s="306"/>
      <c r="I21" s="306"/>
      <c r="J21" s="306"/>
      <c r="K21" s="177"/>
      <c r="L21" s="177"/>
      <c r="M21" s="200"/>
    </row>
    <row r="22" spans="1:13" ht="96" thickTop="1" thickBot="1" x14ac:dyDescent="0.3">
      <c r="A22" s="93" t="s">
        <v>168</v>
      </c>
      <c r="B22" s="106" t="s">
        <v>149</v>
      </c>
      <c r="C22" s="102">
        <f>'Dane - 31 stycznia 2021 r'!C50</f>
        <v>38</v>
      </c>
      <c r="D22" s="103">
        <f>'Dane - 31 stycznia 2021 r'!D50/'Dane - 31 stycznia 2021 r'!$B$3</f>
        <v>16618889.243693782</v>
      </c>
      <c r="E22" s="102">
        <f>'Dane - 31 stycznia 2021 r'!X50</f>
        <v>28</v>
      </c>
      <c r="F22" s="103">
        <f>'Dane - 31 stycznia 2021 r'!Y50/'Dane - 31 stycznia 2021 r'!$B$3</f>
        <v>8363966.1938378299</v>
      </c>
      <c r="G22" s="102">
        <f>'Dane - 31 stycznia 2021 r'!AB50</f>
        <v>25</v>
      </c>
      <c r="H22" s="103">
        <f>'Dane - 31 stycznia 2021 r'!AD50/'Dane - 31 stycznia 2021 r'!$B$3</f>
        <v>6657322.8893140666</v>
      </c>
      <c r="I22" s="102">
        <f>'Dane - 31 stycznia 2021 r'!AO50</f>
        <v>17</v>
      </c>
      <c r="J22" s="103">
        <f>'Dane - 31 stycznia 2021 r'!AP50/'Dane - 31 stycznia 2021 r'!$B$3</f>
        <v>5253910.160321963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198</v>
      </c>
      <c r="B23" s="107" t="s">
        <v>155</v>
      </c>
      <c r="C23" s="102">
        <f>'Dane - 31 stycznia 2021 r'!C53</f>
        <v>331</v>
      </c>
      <c r="D23" s="103">
        <f>'Dane - 31 stycznia 2021 r'!D53/'Dane - 31 stycznia 2021 r'!$B$3</f>
        <v>85780676.261793211</v>
      </c>
      <c r="E23" s="102">
        <f>'Dane - 31 stycznia 2021 r'!X53</f>
        <v>149</v>
      </c>
      <c r="F23" s="103">
        <f>'Dane - 31 stycznia 2021 r'!Y53/'Dane - 31 stycznia 2021 r'!$B$3</f>
        <v>34314382.659277335</v>
      </c>
      <c r="G23" s="102">
        <f>'Dane - 31 stycznia 2021 r'!AB53</f>
        <v>53</v>
      </c>
      <c r="H23" s="103">
        <f>'Dane - 31 stycznia 2021 r'!AD53/'Dane - 31 stycznia 2021 r'!$B$3</f>
        <v>9453482.388775263</v>
      </c>
      <c r="I23" s="102">
        <f>'Dane - 31 stycznia 2021 r'!AO53</f>
        <v>137</v>
      </c>
      <c r="J23" s="103">
        <f>'Dane - 31 stycznia 2021 r'!AP53/'Dane - 31 stycznia 2021 r'!$B$3</f>
        <v>25770742.884475816</v>
      </c>
      <c r="K23" s="193">
        <v>55</v>
      </c>
      <c r="L23" s="104">
        <f>G23</f>
        <v>53</v>
      </c>
      <c r="M23" s="183">
        <f>L23/K23</f>
        <v>0.96363636363636362</v>
      </c>
    </row>
    <row r="24" spans="1:13" ht="17.25" thickTop="1" thickBot="1" x14ac:dyDescent="0.3">
      <c r="A24" s="295" t="s">
        <v>192</v>
      </c>
      <c r="B24" s="296"/>
      <c r="C24" s="195"/>
      <c r="D24" s="195"/>
      <c r="E24" s="195"/>
      <c r="F24" s="195"/>
      <c r="G24" s="195"/>
      <c r="H24" s="195"/>
      <c r="I24" s="195"/>
      <c r="J24" s="195"/>
      <c r="K24" s="178">
        <v>81301002</v>
      </c>
      <c r="L24" s="178">
        <f>'Dane - 31 stycznia 2021 r'!AP49/'Dane - 31 stycznia 2021 r'!$B$3</f>
        <v>34510480.011435859</v>
      </c>
      <c r="M24" s="183">
        <f>L24/K24</f>
        <v>0.4244779173992943</v>
      </c>
    </row>
    <row r="25" spans="1:13" ht="18.75" thickTop="1" thickBot="1" x14ac:dyDescent="0.3">
      <c r="A25" s="297" t="s">
        <v>199</v>
      </c>
      <c r="B25" s="298"/>
      <c r="C25" s="298"/>
      <c r="D25" s="298"/>
      <c r="E25" s="298"/>
      <c r="F25" s="298"/>
      <c r="G25" s="298"/>
      <c r="H25" s="298"/>
      <c r="I25" s="298"/>
      <c r="J25" s="298"/>
      <c r="K25" s="177"/>
      <c r="L25" s="177"/>
      <c r="M25" s="200"/>
    </row>
    <row r="26" spans="1:13" ht="33" thickTop="1" thickBot="1" x14ac:dyDescent="0.3">
      <c r="A26" s="92" t="s">
        <v>200</v>
      </c>
      <c r="B26" s="176" t="s">
        <v>158</v>
      </c>
      <c r="C26" s="102">
        <f>'Dane - 31 stycznia 2021 r'!C54</f>
        <v>10</v>
      </c>
      <c r="D26" s="103">
        <f>'Dane - 31 stycznia 2021 r'!D54/'Dane - 31 stycznia 2021 r'!$B$3</f>
        <v>805114.26623562269</v>
      </c>
      <c r="E26" s="102">
        <f>'Dane - 31 stycznia 2021 r'!X54</f>
        <v>1</v>
      </c>
      <c r="F26" s="103">
        <f>'Dane - 31 stycznia 2021 r'!Y54/'Dane - 31 stycznia 2021 r'!$B$3</f>
        <v>248030.79765125024</v>
      </c>
      <c r="G26" s="102">
        <f>'Dane - 31 stycznia 2021 r'!AB54</f>
        <v>0</v>
      </c>
      <c r="H26" s="103">
        <f>'Dane - 31 stycznia 2021 r'!AD54/'Dane - 31 stycznia 2021 r'!$B$3</f>
        <v>0</v>
      </c>
      <c r="I26" s="102">
        <f>'Dane - 31 stycznia 2021 r'!AO54</f>
        <v>0</v>
      </c>
      <c r="J26" s="103">
        <f>'Dane - 31 stycznia 2021 r'!AP54/'Dane - 31 stycznia 2021 r'!$B$3</f>
        <v>0</v>
      </c>
      <c r="K26" s="193">
        <v>10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299" t="s">
        <v>192</v>
      </c>
      <c r="B27" s="300"/>
      <c r="C27" s="192"/>
      <c r="D27" s="192"/>
      <c r="E27" s="192"/>
      <c r="F27" s="192"/>
      <c r="G27" s="192"/>
      <c r="H27" s="192"/>
      <c r="I27" s="192"/>
      <c r="J27" s="192"/>
      <c r="K27" s="109">
        <v>3333334</v>
      </c>
      <c r="L27" s="202">
        <f>'Dane - 31 stycznia 2021 r'!AP54/'Dane - 31 stycznia 2021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- 31 stycznia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2021-02-23T15:09:48Z</dcterms:modified>
</cp:coreProperties>
</file>