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2 na 2023\listy do wysyłki do PRM_po zmianach\"/>
    </mc:Choice>
  </mc:AlternateContent>
  <xr:revisionPtr revIDLastSave="0" documentId="13_ncr:1_{1929505B-491C-4E50-B829-0AA22DB180C6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podst'!$A$2:$AE$79</definedName>
    <definedName name="_xlnm._FilterDatabase" localSheetId="4" hidden="1">'gm rez'!$A$2:$AB$2</definedName>
    <definedName name="_xlnm._FilterDatabase" localSheetId="1" hidden="1">'pow podst'!$A$1:$AA$44</definedName>
    <definedName name="_xlnm._FilterDatabase" localSheetId="3" hidden="1">'pow rez'!$A$2:$AB$36</definedName>
    <definedName name="_xlnm.Print_Area" localSheetId="2">'gm podst'!$A$1:$X$84</definedName>
    <definedName name="_xlnm.Print_Area" localSheetId="4">'gm rez'!$A$1:$X$76</definedName>
    <definedName name="_xlnm.Print_Area" localSheetId="1">'pow podst'!$A$1:$W$49</definedName>
    <definedName name="_xlnm.Print_Area" localSheetId="3">'pow rez'!$A$1:$W$40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Y6" i="6" l="1"/>
  <c r="Z6" i="6"/>
  <c r="AA6" i="6" s="1"/>
  <c r="AB6" i="6"/>
  <c r="Z71" i="5" l="1"/>
  <c r="AA71" i="5" s="1"/>
  <c r="Y71" i="5"/>
  <c r="K26" i="3"/>
  <c r="X39" i="3" l="1"/>
  <c r="Y39" i="3"/>
  <c r="Z39" i="3" s="1"/>
  <c r="AA39" i="3"/>
  <c r="K38" i="3"/>
  <c r="X38" i="3" s="1"/>
  <c r="L74" i="5"/>
  <c r="X37" i="3"/>
  <c r="Y37" i="3"/>
  <c r="Z37" i="3" s="1"/>
  <c r="AA37" i="3"/>
  <c r="L73" i="5"/>
  <c r="L72" i="5"/>
  <c r="L29" i="3"/>
  <c r="M71" i="5"/>
  <c r="AB71" i="5" s="1"/>
  <c r="L70" i="5"/>
  <c r="Y69" i="5"/>
  <c r="Z69" i="5"/>
  <c r="AA69" i="5" s="1"/>
  <c r="AB69" i="5"/>
  <c r="Y68" i="5"/>
  <c r="Z68" i="5"/>
  <c r="AA68" i="5" s="1"/>
  <c r="AB68" i="5"/>
  <c r="L26" i="3"/>
  <c r="M70" i="5" l="1"/>
  <c r="Y70" i="5"/>
  <c r="AB70" i="5"/>
  <c r="Z70" i="5"/>
  <c r="AA70" i="5" s="1"/>
  <c r="M74" i="5"/>
  <c r="Z74" i="5"/>
  <c r="AA74" i="5" s="1"/>
  <c r="Y74" i="5"/>
  <c r="AB74" i="5"/>
  <c r="M72" i="5"/>
  <c r="Z72" i="5"/>
  <c r="AA72" i="5" s="1"/>
  <c r="Y72" i="5"/>
  <c r="AB72" i="5"/>
  <c r="M73" i="5"/>
  <c r="Z73" i="5"/>
  <c r="AA73" i="5" s="1"/>
  <c r="Y73" i="5"/>
  <c r="AB73" i="5"/>
  <c r="L38" i="3"/>
  <c r="AA38" i="3" s="1"/>
  <c r="Y38" i="3"/>
  <c r="Z38" i="3" s="1"/>
  <c r="AA32" i="4"/>
  <c r="Y32" i="4"/>
  <c r="Z32" i="4" s="1"/>
  <c r="X32" i="4"/>
  <c r="AA31" i="4"/>
  <c r="Y31" i="4"/>
  <c r="Z31" i="4" s="1"/>
  <c r="X31" i="4"/>
  <c r="AA30" i="4"/>
  <c r="Y30" i="4"/>
  <c r="Z30" i="4" s="1"/>
  <c r="X30" i="4"/>
  <c r="AA29" i="4"/>
  <c r="Y29" i="4"/>
  <c r="Z29" i="4" s="1"/>
  <c r="X29" i="4"/>
  <c r="AA28" i="4"/>
  <c r="Y28" i="4"/>
  <c r="Z28" i="4" s="1"/>
  <c r="X28" i="4"/>
  <c r="AA27" i="4"/>
  <c r="Y27" i="4"/>
  <c r="Z27" i="4" s="1"/>
  <c r="X27" i="4"/>
  <c r="AA26" i="4"/>
  <c r="Y26" i="4"/>
  <c r="Z26" i="4" s="1"/>
  <c r="X26" i="4"/>
  <c r="AA25" i="4"/>
  <c r="Y25" i="4"/>
  <c r="Z25" i="4" s="1"/>
  <c r="X25" i="4"/>
  <c r="AA24" i="4"/>
  <c r="Y24" i="4"/>
  <c r="Z24" i="4" s="1"/>
  <c r="X24" i="4"/>
  <c r="AA23" i="4"/>
  <c r="Y23" i="4"/>
  <c r="Z23" i="4" s="1"/>
  <c r="X23" i="4"/>
  <c r="AA22" i="4"/>
  <c r="Y22" i="4"/>
  <c r="Z22" i="4" s="1"/>
  <c r="X22" i="4"/>
  <c r="AA21" i="4"/>
  <c r="Y21" i="4"/>
  <c r="Z21" i="4" s="1"/>
  <c r="X21" i="4"/>
  <c r="AA20" i="4"/>
  <c r="Y20" i="4"/>
  <c r="Z20" i="4" s="1"/>
  <c r="X20" i="4"/>
  <c r="AA19" i="4"/>
  <c r="Y19" i="4"/>
  <c r="Z19" i="4" s="1"/>
  <c r="X19" i="4"/>
  <c r="AA18" i="4"/>
  <c r="Y18" i="4"/>
  <c r="Z18" i="4" s="1"/>
  <c r="X18" i="4"/>
  <c r="AA17" i="4"/>
  <c r="Y17" i="4"/>
  <c r="Z17" i="4" s="1"/>
  <c r="X17" i="4"/>
  <c r="AA4" i="4"/>
  <c r="Y4" i="4"/>
  <c r="Z4" i="4" s="1"/>
  <c r="X4" i="4"/>
  <c r="AA16" i="4"/>
  <c r="Y16" i="4"/>
  <c r="Z16" i="4" s="1"/>
  <c r="X16" i="4"/>
  <c r="AA15" i="4"/>
  <c r="Y15" i="4"/>
  <c r="Z15" i="4" s="1"/>
  <c r="X15" i="4"/>
  <c r="AA14" i="4"/>
  <c r="Y14" i="4"/>
  <c r="Z14" i="4" s="1"/>
  <c r="X14" i="4"/>
  <c r="AA13" i="4"/>
  <c r="Y13" i="4"/>
  <c r="Z13" i="4" s="1"/>
  <c r="X13" i="4"/>
  <c r="J35" i="4" l="1"/>
  <c r="L34" i="4"/>
  <c r="K34" i="4"/>
  <c r="J34" i="4"/>
  <c r="X5" i="4"/>
  <c r="Y5" i="4"/>
  <c r="Z5" i="4" s="1"/>
  <c r="AA5" i="4"/>
  <c r="X3" i="4" l="1"/>
  <c r="Y3" i="4"/>
  <c r="Z3" i="4" s="1"/>
  <c r="AA3" i="4"/>
  <c r="X6" i="4"/>
  <c r="Y6" i="4"/>
  <c r="Z6" i="4" s="1"/>
  <c r="AA6" i="4"/>
  <c r="Y8" i="6"/>
  <c r="Z8" i="6"/>
  <c r="AA8" i="6" s="1"/>
  <c r="AB8" i="6"/>
  <c r="Z7" i="6" l="1"/>
  <c r="AA7" i="6" s="1"/>
  <c r="Y7" i="6"/>
  <c r="AB7" i="6"/>
  <c r="AB5" i="6" l="1"/>
  <c r="Y5" i="6"/>
  <c r="Z5" i="6"/>
  <c r="AA5" i="6" s="1"/>
  <c r="J26" i="7"/>
  <c r="I26" i="7"/>
  <c r="H26" i="7"/>
  <c r="G26" i="7"/>
  <c r="F26" i="7"/>
  <c r="E26" i="7"/>
  <c r="J25" i="7"/>
  <c r="I25" i="7"/>
  <c r="H25" i="7"/>
  <c r="G25" i="7"/>
  <c r="F25" i="7"/>
  <c r="E25" i="7"/>
  <c r="J24" i="7"/>
  <c r="I24" i="7"/>
  <c r="H24" i="7"/>
  <c r="G24" i="7"/>
  <c r="F24" i="7"/>
  <c r="E24" i="7"/>
  <c r="O26" i="7"/>
  <c r="N26" i="7"/>
  <c r="M26" i="7"/>
  <c r="L26" i="7"/>
  <c r="K26" i="7"/>
  <c r="O25" i="7"/>
  <c r="N25" i="7"/>
  <c r="M25" i="7"/>
  <c r="L25" i="7"/>
  <c r="K25" i="7"/>
  <c r="O24" i="7"/>
  <c r="N24" i="7"/>
  <c r="M24" i="7"/>
  <c r="L24" i="7"/>
  <c r="K24" i="7"/>
  <c r="D26" i="7"/>
  <c r="D25" i="7"/>
  <c r="D24" i="7"/>
  <c r="C26" i="7"/>
  <c r="C25" i="7"/>
  <c r="C24" i="7"/>
  <c r="B26" i="7"/>
  <c r="B25" i="7"/>
  <c r="B24" i="7"/>
  <c r="AA40" i="3" l="1"/>
  <c r="Y40" i="3"/>
  <c r="Z40" i="3" s="1"/>
  <c r="X40" i="3"/>
  <c r="AA36" i="3"/>
  <c r="Y36" i="3"/>
  <c r="Z36" i="3" s="1"/>
  <c r="X36" i="3"/>
  <c r="AA35" i="3"/>
  <c r="Y35" i="3"/>
  <c r="Z35" i="3" s="1"/>
  <c r="X35" i="3"/>
  <c r="AA34" i="3"/>
  <c r="Y34" i="3"/>
  <c r="Z34" i="3" s="1"/>
  <c r="X34" i="3"/>
  <c r="AA33" i="3"/>
  <c r="Y33" i="3"/>
  <c r="Z33" i="3" s="1"/>
  <c r="X33" i="3"/>
  <c r="AA32" i="3"/>
  <c r="Y32" i="3"/>
  <c r="Z32" i="3" s="1"/>
  <c r="X32" i="3"/>
  <c r="AA31" i="3"/>
  <c r="Y31" i="3"/>
  <c r="Z31" i="3" s="1"/>
  <c r="X31" i="3"/>
  <c r="AA30" i="3"/>
  <c r="Y30" i="3"/>
  <c r="Z30" i="3" s="1"/>
  <c r="X30" i="3"/>
  <c r="AA29" i="3"/>
  <c r="Y29" i="3"/>
  <c r="Z29" i="3" s="1"/>
  <c r="X29" i="3"/>
  <c r="AA28" i="3"/>
  <c r="Y28" i="3"/>
  <c r="Z28" i="3" s="1"/>
  <c r="X28" i="3"/>
  <c r="AB75" i="5"/>
  <c r="Z75" i="5"/>
  <c r="AA75" i="5" s="1"/>
  <c r="Y75" i="5"/>
  <c r="AB67" i="5"/>
  <c r="Z67" i="5"/>
  <c r="AA67" i="5" s="1"/>
  <c r="Y67" i="5"/>
  <c r="AB66" i="5"/>
  <c r="Z66" i="5"/>
  <c r="AA66" i="5" s="1"/>
  <c r="Y66" i="5"/>
  <c r="AB65" i="5"/>
  <c r="Z65" i="5"/>
  <c r="AA65" i="5" s="1"/>
  <c r="Y65" i="5"/>
  <c r="X7" i="4" l="1"/>
  <c r="Y7" i="4"/>
  <c r="Z7" i="4" s="1"/>
  <c r="AA7" i="4"/>
  <c r="X4" i="3" l="1"/>
  <c r="Y4" i="3"/>
  <c r="Z4" i="3" s="1"/>
  <c r="AA4" i="3"/>
  <c r="X5" i="3"/>
  <c r="Y5" i="3"/>
  <c r="Z5" i="3" s="1"/>
  <c r="AA5" i="3"/>
  <c r="X6" i="3"/>
  <c r="Y6" i="3"/>
  <c r="Z6" i="3" s="1"/>
  <c r="AA6" i="3"/>
  <c r="X7" i="3"/>
  <c r="Y7" i="3"/>
  <c r="Z7" i="3" s="1"/>
  <c r="AA7" i="3"/>
  <c r="X8" i="3"/>
  <c r="Y8" i="3"/>
  <c r="Z8" i="3" s="1"/>
  <c r="AA8" i="3"/>
  <c r="X9" i="3"/>
  <c r="Y9" i="3"/>
  <c r="Z9" i="3" s="1"/>
  <c r="AA9" i="3"/>
  <c r="X10" i="3"/>
  <c r="Y10" i="3"/>
  <c r="Z10" i="3" s="1"/>
  <c r="AA10" i="3"/>
  <c r="X11" i="3"/>
  <c r="Y11" i="3"/>
  <c r="Z11" i="3" s="1"/>
  <c r="AA11" i="3"/>
  <c r="X12" i="3"/>
  <c r="Y12" i="3"/>
  <c r="Z12" i="3" s="1"/>
  <c r="AA12" i="3"/>
  <c r="X13" i="3"/>
  <c r="Y13" i="3"/>
  <c r="Z13" i="3" s="1"/>
  <c r="AA13" i="3"/>
  <c r="X14" i="3"/>
  <c r="Y14" i="3"/>
  <c r="Z14" i="3" s="1"/>
  <c r="AA14" i="3"/>
  <c r="X15" i="3"/>
  <c r="Y15" i="3"/>
  <c r="Z15" i="3" s="1"/>
  <c r="AA15" i="3"/>
  <c r="X16" i="3"/>
  <c r="Y16" i="3"/>
  <c r="Z16" i="3" s="1"/>
  <c r="AA16" i="3"/>
  <c r="X17" i="3"/>
  <c r="Y17" i="3"/>
  <c r="Z17" i="3" s="1"/>
  <c r="AA17" i="3"/>
  <c r="X18" i="3"/>
  <c r="Y18" i="3"/>
  <c r="Z18" i="3" s="1"/>
  <c r="AA18" i="3"/>
  <c r="X19" i="3"/>
  <c r="Y19" i="3"/>
  <c r="Z19" i="3" s="1"/>
  <c r="AA19" i="3"/>
  <c r="X21" i="3"/>
  <c r="Y21" i="3"/>
  <c r="Z21" i="3" s="1"/>
  <c r="AA21" i="3"/>
  <c r="X22" i="3"/>
  <c r="Y22" i="3"/>
  <c r="Z22" i="3" s="1"/>
  <c r="AA22" i="3"/>
  <c r="X23" i="3"/>
  <c r="Y23" i="3"/>
  <c r="Z23" i="3" s="1"/>
  <c r="AA23" i="3"/>
  <c r="X24" i="3"/>
  <c r="Y24" i="3"/>
  <c r="Z24" i="3" s="1"/>
  <c r="AA24" i="3"/>
  <c r="X25" i="3"/>
  <c r="Y25" i="3"/>
  <c r="Z25" i="3" s="1"/>
  <c r="AA25" i="3"/>
  <c r="X26" i="3"/>
  <c r="Y26" i="3"/>
  <c r="Z26" i="3" s="1"/>
  <c r="AA26" i="3"/>
  <c r="X27" i="3"/>
  <c r="Y27" i="3"/>
  <c r="Z27" i="3" s="1"/>
  <c r="AA27" i="3"/>
  <c r="AA20" i="3"/>
  <c r="I77" i="5"/>
  <c r="J41" i="3"/>
  <c r="K76" i="5"/>
  <c r="H34" i="4"/>
  <c r="L71" i="6"/>
  <c r="K70" i="6"/>
  <c r="B19" i="7"/>
  <c r="AB3" i="6"/>
  <c r="Z3" i="6"/>
  <c r="AA3" i="6" s="1"/>
  <c r="Y3" i="6"/>
  <c r="AB4" i="6"/>
  <c r="Z4" i="6"/>
  <c r="AA4" i="6" s="1"/>
  <c r="Y4" i="6"/>
  <c r="Q44" i="3"/>
  <c r="W36" i="4"/>
  <c r="W35" i="4"/>
  <c r="W34" i="4"/>
  <c r="V36" i="4"/>
  <c r="V35" i="4"/>
  <c r="V34" i="4"/>
  <c r="U36" i="4"/>
  <c r="U35" i="4"/>
  <c r="U34" i="4"/>
  <c r="T36" i="4"/>
  <c r="T35" i="4"/>
  <c r="T34" i="4"/>
  <c r="S36" i="4"/>
  <c r="S35" i="4"/>
  <c r="S34" i="4"/>
  <c r="R36" i="4"/>
  <c r="R35" i="4"/>
  <c r="R34" i="4"/>
  <c r="Q36" i="4"/>
  <c r="Q35" i="4"/>
  <c r="Q34" i="4"/>
  <c r="P36" i="4"/>
  <c r="P35" i="4"/>
  <c r="P34" i="4"/>
  <c r="O36" i="4"/>
  <c r="O35" i="4"/>
  <c r="O34" i="4"/>
  <c r="N36" i="4"/>
  <c r="N35" i="4"/>
  <c r="N34" i="4"/>
  <c r="L36" i="4"/>
  <c r="L35" i="4"/>
  <c r="K36" i="4"/>
  <c r="K35" i="4"/>
  <c r="H36" i="4"/>
  <c r="H35" i="4"/>
  <c r="J36" i="4"/>
  <c r="B29" i="7"/>
  <c r="B32" i="7" s="1"/>
  <c r="B28" i="7"/>
  <c r="B31" i="7" s="1"/>
  <c r="B27" i="7"/>
  <c r="B17" i="7"/>
  <c r="H29" i="7"/>
  <c r="AB68" i="6"/>
  <c r="Z68" i="6"/>
  <c r="AA68" i="6" s="1"/>
  <c r="Y68" i="6"/>
  <c r="AB67" i="6"/>
  <c r="Z67" i="6"/>
  <c r="AA67" i="6" s="1"/>
  <c r="Y67" i="6"/>
  <c r="AB66" i="6"/>
  <c r="Z66" i="6"/>
  <c r="AA66" i="6" s="1"/>
  <c r="Y66" i="6"/>
  <c r="AB65" i="6"/>
  <c r="Z65" i="6"/>
  <c r="AA65" i="6" s="1"/>
  <c r="Y65" i="6"/>
  <c r="AB64" i="6"/>
  <c r="Z64" i="6"/>
  <c r="AA64" i="6" s="1"/>
  <c r="Y64" i="6"/>
  <c r="AB63" i="6"/>
  <c r="Z63" i="6"/>
  <c r="AA63" i="6" s="1"/>
  <c r="Y63" i="6"/>
  <c r="AB62" i="6"/>
  <c r="Z62" i="6"/>
  <c r="AA62" i="6" s="1"/>
  <c r="Y62" i="6"/>
  <c r="AB61" i="6"/>
  <c r="Z61" i="6"/>
  <c r="AA61" i="6" s="1"/>
  <c r="Y61" i="6"/>
  <c r="AB60" i="6"/>
  <c r="Z60" i="6"/>
  <c r="AA60" i="6" s="1"/>
  <c r="Y60" i="6"/>
  <c r="AB59" i="6"/>
  <c r="Z59" i="6"/>
  <c r="AA59" i="6" s="1"/>
  <c r="Y59" i="6"/>
  <c r="AB58" i="6"/>
  <c r="Z58" i="6"/>
  <c r="AA58" i="6" s="1"/>
  <c r="Y58" i="6"/>
  <c r="AB57" i="6"/>
  <c r="Z57" i="6"/>
  <c r="AA57" i="6" s="1"/>
  <c r="Y57" i="6"/>
  <c r="AB56" i="6"/>
  <c r="Z56" i="6"/>
  <c r="AA56" i="6" s="1"/>
  <c r="Y56" i="6"/>
  <c r="AB55" i="6"/>
  <c r="Z55" i="6"/>
  <c r="AA55" i="6" s="1"/>
  <c r="Y55" i="6"/>
  <c r="AB54" i="6"/>
  <c r="Z54" i="6"/>
  <c r="AA54" i="6" s="1"/>
  <c r="Y54" i="6"/>
  <c r="AB53" i="6"/>
  <c r="Z53" i="6"/>
  <c r="AA53" i="6" s="1"/>
  <c r="Y53" i="6"/>
  <c r="AB52" i="6"/>
  <c r="Z52" i="6"/>
  <c r="AA52" i="6" s="1"/>
  <c r="Y52" i="6"/>
  <c r="AB51" i="6"/>
  <c r="Z51" i="6"/>
  <c r="AA51" i="6" s="1"/>
  <c r="Y51" i="6"/>
  <c r="AB50" i="6"/>
  <c r="Z50" i="6"/>
  <c r="AA50" i="6" s="1"/>
  <c r="Y50" i="6"/>
  <c r="AB49" i="6"/>
  <c r="Z49" i="6"/>
  <c r="AA49" i="6" s="1"/>
  <c r="Y49" i="6"/>
  <c r="AB48" i="6"/>
  <c r="Z48" i="6"/>
  <c r="AA48" i="6" s="1"/>
  <c r="Y48" i="6"/>
  <c r="AB47" i="6"/>
  <c r="Z47" i="6"/>
  <c r="AA47" i="6" s="1"/>
  <c r="Y47" i="6"/>
  <c r="AB46" i="6"/>
  <c r="Z46" i="6"/>
  <c r="AA46" i="6" s="1"/>
  <c r="Y46" i="6"/>
  <c r="AB45" i="6"/>
  <c r="Z45" i="6"/>
  <c r="AA45" i="6" s="1"/>
  <c r="Y45" i="6"/>
  <c r="AB44" i="6"/>
  <c r="Z44" i="6"/>
  <c r="AA44" i="6" s="1"/>
  <c r="Y44" i="6"/>
  <c r="AB43" i="6"/>
  <c r="Z43" i="6"/>
  <c r="AA43" i="6" s="1"/>
  <c r="Y43" i="6"/>
  <c r="AB42" i="6"/>
  <c r="Z42" i="6"/>
  <c r="AA42" i="6" s="1"/>
  <c r="Y42" i="6"/>
  <c r="AB69" i="6"/>
  <c r="Z69" i="6"/>
  <c r="AA69" i="6" s="1"/>
  <c r="Y69" i="6"/>
  <c r="AB41" i="6"/>
  <c r="Z41" i="6"/>
  <c r="AA41" i="6" s="1"/>
  <c r="Y41" i="6"/>
  <c r="AB40" i="6"/>
  <c r="Z40" i="6"/>
  <c r="AA40" i="6" s="1"/>
  <c r="Y40" i="6"/>
  <c r="AB39" i="6"/>
  <c r="Z39" i="6"/>
  <c r="AA39" i="6" s="1"/>
  <c r="Y39" i="6"/>
  <c r="AB38" i="6"/>
  <c r="Z38" i="6"/>
  <c r="AA38" i="6" s="1"/>
  <c r="Y38" i="6"/>
  <c r="AB37" i="6"/>
  <c r="Z37" i="6"/>
  <c r="AA37" i="6" s="1"/>
  <c r="Y37" i="6"/>
  <c r="AB36" i="6"/>
  <c r="Z36" i="6"/>
  <c r="AA36" i="6" s="1"/>
  <c r="Y36" i="6"/>
  <c r="AB35" i="6"/>
  <c r="Z35" i="6"/>
  <c r="AA35" i="6" s="1"/>
  <c r="Y35" i="6"/>
  <c r="AB34" i="6"/>
  <c r="Z34" i="6"/>
  <c r="AA34" i="6" s="1"/>
  <c r="Y34" i="6"/>
  <c r="AB33" i="6"/>
  <c r="Z33" i="6"/>
  <c r="AA33" i="6" s="1"/>
  <c r="Y33" i="6"/>
  <c r="AB32" i="6"/>
  <c r="Z32" i="6"/>
  <c r="AA32" i="6" s="1"/>
  <c r="Y32" i="6"/>
  <c r="AB31" i="6"/>
  <c r="Z31" i="6"/>
  <c r="AA31" i="6" s="1"/>
  <c r="Y31" i="6"/>
  <c r="AB30" i="6"/>
  <c r="Z30" i="6"/>
  <c r="AA30" i="6" s="1"/>
  <c r="Y30" i="6"/>
  <c r="AB29" i="6"/>
  <c r="Z29" i="6"/>
  <c r="AA29" i="6" s="1"/>
  <c r="Y29" i="6"/>
  <c r="AB28" i="6"/>
  <c r="Z28" i="6"/>
  <c r="AA28" i="6" s="1"/>
  <c r="Y28" i="6"/>
  <c r="AA33" i="4"/>
  <c r="Y33" i="4"/>
  <c r="Z33" i="4" s="1"/>
  <c r="X33" i="4"/>
  <c r="AB64" i="5"/>
  <c r="Z64" i="5"/>
  <c r="AA64" i="5" s="1"/>
  <c r="Y64" i="5"/>
  <c r="AB63" i="5"/>
  <c r="Z63" i="5"/>
  <c r="AA63" i="5" s="1"/>
  <c r="Y63" i="5"/>
  <c r="AB62" i="5"/>
  <c r="Z62" i="5"/>
  <c r="AA62" i="5" s="1"/>
  <c r="Y62" i="5"/>
  <c r="AB61" i="5"/>
  <c r="Z61" i="5"/>
  <c r="AA61" i="5" s="1"/>
  <c r="Y61" i="5"/>
  <c r="AB60" i="5"/>
  <c r="Z60" i="5"/>
  <c r="AA60" i="5" s="1"/>
  <c r="Y60" i="5"/>
  <c r="AB59" i="5"/>
  <c r="Z59" i="5"/>
  <c r="AA59" i="5" s="1"/>
  <c r="Y59" i="5"/>
  <c r="AB58" i="5"/>
  <c r="Z58" i="5"/>
  <c r="AA58" i="5" s="1"/>
  <c r="Y58" i="5"/>
  <c r="AB57" i="5"/>
  <c r="Z57" i="5"/>
  <c r="AA57" i="5" s="1"/>
  <c r="Y57" i="5"/>
  <c r="AB56" i="5"/>
  <c r="Z56" i="5"/>
  <c r="AA56" i="5" s="1"/>
  <c r="Y56" i="5"/>
  <c r="AB55" i="5"/>
  <c r="Z55" i="5"/>
  <c r="AA55" i="5" s="1"/>
  <c r="Y55" i="5"/>
  <c r="AB54" i="5"/>
  <c r="Z54" i="5"/>
  <c r="AA54" i="5" s="1"/>
  <c r="Y54" i="5"/>
  <c r="Y9" i="6"/>
  <c r="Y16" i="6"/>
  <c r="Z25" i="6"/>
  <c r="AA25" i="6" s="1"/>
  <c r="Z14" i="6"/>
  <c r="AA14" i="6" s="1"/>
  <c r="AB24" i="6"/>
  <c r="Z24" i="6"/>
  <c r="AA24" i="6" s="1"/>
  <c r="Y24" i="6"/>
  <c r="AB13" i="6"/>
  <c r="Z13" i="6"/>
  <c r="AA13" i="6" s="1"/>
  <c r="Y13" i="6"/>
  <c r="AB22" i="6"/>
  <c r="Y22" i="6"/>
  <c r="Z22" i="6"/>
  <c r="AA22" i="6" s="1"/>
  <c r="AB10" i="6"/>
  <c r="Y10" i="6"/>
  <c r="Z10" i="6"/>
  <c r="AA10" i="6" s="1"/>
  <c r="AB19" i="6"/>
  <c r="Y19" i="6"/>
  <c r="Z19" i="6"/>
  <c r="AA19" i="6" s="1"/>
  <c r="AB26" i="6"/>
  <c r="Y26" i="6"/>
  <c r="Z26" i="6"/>
  <c r="AA26" i="6" s="1"/>
  <c r="Y12" i="6"/>
  <c r="Z12" i="6"/>
  <c r="AA12" i="6" s="1"/>
  <c r="AB12" i="6"/>
  <c r="Y21" i="6"/>
  <c r="AB21" i="6"/>
  <c r="Z21" i="6"/>
  <c r="AA21" i="6" s="1"/>
  <c r="AB17" i="6"/>
  <c r="Y17" i="6"/>
  <c r="Z17" i="6"/>
  <c r="AA17" i="6" s="1"/>
  <c r="AB27" i="6"/>
  <c r="Y27" i="6"/>
  <c r="Z27" i="6"/>
  <c r="AA27" i="6" s="1"/>
  <c r="AB23" i="6"/>
  <c r="Y23" i="6"/>
  <c r="Z23" i="6"/>
  <c r="AA23" i="6" s="1"/>
  <c r="AB20" i="6"/>
  <c r="Z20" i="6"/>
  <c r="AA20" i="6" s="1"/>
  <c r="AB16" i="6"/>
  <c r="Z16" i="6"/>
  <c r="AA16" i="6" s="1"/>
  <c r="AB14" i="6"/>
  <c r="Y14" i="6"/>
  <c r="AB11" i="6"/>
  <c r="Y11" i="6"/>
  <c r="Z11" i="6"/>
  <c r="AA11" i="6" s="1"/>
  <c r="Y20" i="6"/>
  <c r="AB25" i="6"/>
  <c r="Y25" i="6"/>
  <c r="AB18" i="6"/>
  <c r="Y18" i="6"/>
  <c r="Z18" i="6"/>
  <c r="AA18" i="6" s="1"/>
  <c r="AB15" i="6"/>
  <c r="Y15" i="6"/>
  <c r="Z15" i="6"/>
  <c r="AA15" i="6" s="1"/>
  <c r="AB9" i="6"/>
  <c r="Z9" i="6"/>
  <c r="AA9" i="6" s="1"/>
  <c r="AA12" i="4"/>
  <c r="X9" i="4"/>
  <c r="Y11" i="4"/>
  <c r="Z11" i="4" s="1"/>
  <c r="Y12" i="4"/>
  <c r="Z12" i="4" s="1"/>
  <c r="X11" i="4"/>
  <c r="AA9" i="4"/>
  <c r="X10" i="4"/>
  <c r="X12" i="4"/>
  <c r="AA10" i="4"/>
  <c r="Y9" i="4"/>
  <c r="Z9" i="4" s="1"/>
  <c r="AA11" i="4"/>
  <c r="Y10" i="4"/>
  <c r="Z10" i="4" s="1"/>
  <c r="Z18" i="5"/>
  <c r="AA18" i="5" s="1"/>
  <c r="Z21" i="5"/>
  <c r="AA21" i="5" s="1"/>
  <c r="Z22" i="5"/>
  <c r="AA22" i="5" s="1"/>
  <c r="Z23" i="5"/>
  <c r="AA23" i="5" s="1"/>
  <c r="Y24" i="5"/>
  <c r="Y25" i="5"/>
  <c r="Y27" i="5"/>
  <c r="Z29" i="5"/>
  <c r="AA29" i="5" s="1"/>
  <c r="Z32" i="5"/>
  <c r="AA32" i="5" s="1"/>
  <c r="Y33" i="5"/>
  <c r="Y35" i="5"/>
  <c r="Y37" i="5"/>
  <c r="Y39" i="5"/>
  <c r="Y41" i="5"/>
  <c r="AB41" i="5"/>
  <c r="Y43" i="5"/>
  <c r="Y45" i="5"/>
  <c r="Y47" i="5"/>
  <c r="AB47" i="5"/>
  <c r="Y49" i="5"/>
  <c r="Y51" i="5"/>
  <c r="Y53" i="5"/>
  <c r="Z51" i="5"/>
  <c r="AA51" i="5" s="1"/>
  <c r="Z49" i="5"/>
  <c r="AA49" i="5" s="1"/>
  <c r="Z47" i="5"/>
  <c r="AA47" i="5" s="1"/>
  <c r="Z43" i="5"/>
  <c r="AA43" i="5" s="1"/>
  <c r="Z41" i="5"/>
  <c r="AA41" i="5" s="1"/>
  <c r="AB39" i="5"/>
  <c r="Z39" i="5"/>
  <c r="AA39" i="5" s="1"/>
  <c r="Y38" i="5"/>
  <c r="Z37" i="5"/>
  <c r="AA37" i="5" s="1"/>
  <c r="Z36" i="5"/>
  <c r="AA36" i="5" s="1"/>
  <c r="Y34" i="5"/>
  <c r="AB33" i="5"/>
  <c r="Z33" i="5"/>
  <c r="AA33" i="5" s="1"/>
  <c r="Z31" i="5"/>
  <c r="AA31" i="5" s="1"/>
  <c r="Y31" i="5"/>
  <c r="Y28" i="5"/>
  <c r="Z25" i="5"/>
  <c r="AA25" i="5" s="1"/>
  <c r="Z24" i="5"/>
  <c r="AA24" i="5" s="1"/>
  <c r="Y23" i="5"/>
  <c r="AB21" i="5"/>
  <c r="Z20" i="5"/>
  <c r="AA20" i="5" s="1"/>
  <c r="Y20" i="5"/>
  <c r="Z19" i="5"/>
  <c r="AA19" i="5" s="1"/>
  <c r="AB37" i="5"/>
  <c r="AB25" i="5"/>
  <c r="AB31" i="5"/>
  <c r="AB49" i="5"/>
  <c r="AB29" i="5"/>
  <c r="AB23" i="5"/>
  <c r="Y29" i="5"/>
  <c r="Z35" i="5"/>
  <c r="AA35" i="5" s="1"/>
  <c r="Z45" i="5"/>
  <c r="AA45" i="5" s="1"/>
  <c r="Z53" i="5"/>
  <c r="AA53" i="5" s="1"/>
  <c r="Y19" i="5"/>
  <c r="Y21" i="5"/>
  <c r="Z27" i="5"/>
  <c r="AA27" i="5" s="1"/>
  <c r="AB45" i="5"/>
  <c r="AB53" i="5"/>
  <c r="AB51" i="5"/>
  <c r="AB43" i="5"/>
  <c r="AB35" i="5"/>
  <c r="AB27" i="5"/>
  <c r="AB19" i="5"/>
  <c r="Y48" i="5"/>
  <c r="AB48" i="5"/>
  <c r="Z48" i="5"/>
  <c r="AA48" i="5" s="1"/>
  <c r="Y40" i="5"/>
  <c r="AB40" i="5"/>
  <c r="Z40" i="5"/>
  <c r="AA40" i="5" s="1"/>
  <c r="AB50" i="5"/>
  <c r="Y50" i="5"/>
  <c r="AB42" i="5"/>
  <c r="Y42" i="5"/>
  <c r="AB34" i="5"/>
  <c r="Y52" i="5"/>
  <c r="AB52" i="5"/>
  <c r="Z52" i="5"/>
  <c r="AA52" i="5" s="1"/>
  <c r="Y44" i="5"/>
  <c r="AB44" i="5"/>
  <c r="Z44" i="5"/>
  <c r="AA44" i="5" s="1"/>
  <c r="Y36" i="5"/>
  <c r="AB36" i="5"/>
  <c r="AB28" i="5"/>
  <c r="Z28" i="5"/>
  <c r="AA28" i="5" s="1"/>
  <c r="Y32" i="5"/>
  <c r="AB32" i="5"/>
  <c r="Z26" i="5"/>
  <c r="AA26" i="5" s="1"/>
  <c r="AB26" i="5"/>
  <c r="AB46" i="5"/>
  <c r="Y46" i="5"/>
  <c r="AB38" i="5"/>
  <c r="Z30" i="5"/>
  <c r="AA30" i="5" s="1"/>
  <c r="AB30" i="5"/>
  <c r="AB24" i="5"/>
  <c r="AB22" i="5"/>
  <c r="AB18" i="5"/>
  <c r="AB20" i="5"/>
  <c r="Z38" i="5"/>
  <c r="AA38" i="5" s="1"/>
  <c r="Z46" i="5"/>
  <c r="AA46" i="5" s="1"/>
  <c r="Y18" i="5"/>
  <c r="Y22" i="5"/>
  <c r="Y26" i="5"/>
  <c r="Y30" i="5"/>
  <c r="Z34" i="5"/>
  <c r="AA34" i="5" s="1"/>
  <c r="Z42" i="5"/>
  <c r="AA42" i="5" s="1"/>
  <c r="Z50" i="5"/>
  <c r="AA50" i="5" s="1"/>
  <c r="X72" i="6"/>
  <c r="W72" i="6"/>
  <c r="V72" i="6"/>
  <c r="U72" i="6"/>
  <c r="T72" i="6"/>
  <c r="S72" i="6"/>
  <c r="R72" i="6"/>
  <c r="Q72" i="6"/>
  <c r="P72" i="6"/>
  <c r="O72" i="6"/>
  <c r="M72" i="6"/>
  <c r="L72" i="6"/>
  <c r="K72" i="6"/>
  <c r="I72" i="6"/>
  <c r="X71" i="6"/>
  <c r="W71" i="6"/>
  <c r="V71" i="6"/>
  <c r="U71" i="6"/>
  <c r="T71" i="6"/>
  <c r="S71" i="6"/>
  <c r="R71" i="6"/>
  <c r="Q71" i="6"/>
  <c r="P71" i="6"/>
  <c r="O71" i="6"/>
  <c r="K71" i="6"/>
  <c r="I71" i="6"/>
  <c r="X70" i="6"/>
  <c r="W70" i="6"/>
  <c r="V70" i="6"/>
  <c r="U70" i="6"/>
  <c r="T70" i="6"/>
  <c r="S70" i="6"/>
  <c r="R70" i="6"/>
  <c r="Q70" i="6"/>
  <c r="P70" i="6"/>
  <c r="O70" i="6"/>
  <c r="I70" i="6"/>
  <c r="X79" i="5"/>
  <c r="W79" i="5"/>
  <c r="V79" i="5"/>
  <c r="U79" i="5"/>
  <c r="T79" i="5"/>
  <c r="S79" i="5"/>
  <c r="R79" i="5"/>
  <c r="Q79" i="5"/>
  <c r="P79" i="5"/>
  <c r="O79" i="5"/>
  <c r="K79" i="5"/>
  <c r="I79" i="5"/>
  <c r="X78" i="5"/>
  <c r="W78" i="5"/>
  <c r="V78" i="5"/>
  <c r="U78" i="5"/>
  <c r="T78" i="5"/>
  <c r="S78" i="5"/>
  <c r="R78" i="5"/>
  <c r="P78" i="5"/>
  <c r="O78" i="5"/>
  <c r="L78" i="5"/>
  <c r="K78" i="5"/>
  <c r="I78" i="5"/>
  <c r="X77" i="5"/>
  <c r="W77" i="5"/>
  <c r="V77" i="5"/>
  <c r="U77" i="5"/>
  <c r="T77" i="5"/>
  <c r="S77" i="5"/>
  <c r="R77" i="5"/>
  <c r="Q77" i="5"/>
  <c r="P77" i="5"/>
  <c r="O77" i="5"/>
  <c r="M77" i="5"/>
  <c r="L77" i="5"/>
  <c r="K77" i="5"/>
  <c r="X76" i="5"/>
  <c r="W76" i="5"/>
  <c r="V76" i="5"/>
  <c r="U76" i="5"/>
  <c r="T76" i="5"/>
  <c r="S76" i="5"/>
  <c r="R76" i="5"/>
  <c r="P76" i="5"/>
  <c r="O76" i="5"/>
  <c r="I76" i="5"/>
  <c r="AB17" i="5"/>
  <c r="Z17" i="5"/>
  <c r="AA17" i="5" s="1"/>
  <c r="Y17" i="5"/>
  <c r="AB16" i="5"/>
  <c r="Z16" i="5"/>
  <c r="AA16" i="5" s="1"/>
  <c r="Y16" i="5"/>
  <c r="AB15" i="5"/>
  <c r="Z15" i="5"/>
  <c r="AA15" i="5" s="1"/>
  <c r="Y15" i="5"/>
  <c r="AB14" i="5"/>
  <c r="Z14" i="5"/>
  <c r="AA14" i="5" s="1"/>
  <c r="Y14" i="5"/>
  <c r="AB13" i="5"/>
  <c r="Z13" i="5"/>
  <c r="AA13" i="5" s="1"/>
  <c r="Y13" i="5"/>
  <c r="AB12" i="5"/>
  <c r="Z12" i="5"/>
  <c r="AA12" i="5" s="1"/>
  <c r="Y12" i="5"/>
  <c r="AB11" i="5"/>
  <c r="Z11" i="5"/>
  <c r="AA11" i="5" s="1"/>
  <c r="Y11" i="5"/>
  <c r="AB10" i="5"/>
  <c r="Z10" i="5"/>
  <c r="AA10" i="5" s="1"/>
  <c r="Y10" i="5"/>
  <c r="AB9" i="5"/>
  <c r="Z9" i="5"/>
  <c r="AA9" i="5" s="1"/>
  <c r="Y9" i="5"/>
  <c r="AB8" i="5"/>
  <c r="Z8" i="5"/>
  <c r="AA8" i="5" s="1"/>
  <c r="Y8" i="5"/>
  <c r="AB7" i="5"/>
  <c r="Z7" i="5"/>
  <c r="AA7" i="5" s="1"/>
  <c r="Y7" i="5"/>
  <c r="AB6" i="5"/>
  <c r="Z6" i="5"/>
  <c r="AA6" i="5" s="1"/>
  <c r="Y6" i="5"/>
  <c r="AB5" i="5"/>
  <c r="Z5" i="5"/>
  <c r="AA5" i="5" s="1"/>
  <c r="Y5" i="5"/>
  <c r="AB4" i="5"/>
  <c r="Z4" i="5"/>
  <c r="AA4" i="5" s="1"/>
  <c r="Y4" i="5"/>
  <c r="L79" i="5"/>
  <c r="W44" i="3"/>
  <c r="V44" i="3"/>
  <c r="U44" i="3"/>
  <c r="T44" i="3"/>
  <c r="S44" i="3"/>
  <c r="R44" i="3"/>
  <c r="P44" i="3"/>
  <c r="O44" i="3"/>
  <c r="N44" i="3"/>
  <c r="J44" i="3"/>
  <c r="H44" i="3"/>
  <c r="W43" i="3"/>
  <c r="V43" i="3"/>
  <c r="U43" i="3"/>
  <c r="T43" i="3"/>
  <c r="S43" i="3"/>
  <c r="R43" i="3"/>
  <c r="Q43" i="3"/>
  <c r="O43" i="3"/>
  <c r="N43" i="3"/>
  <c r="J43" i="3"/>
  <c r="H43" i="3"/>
  <c r="W42" i="3"/>
  <c r="V42" i="3"/>
  <c r="U42" i="3"/>
  <c r="T42" i="3"/>
  <c r="S42" i="3"/>
  <c r="R42" i="3"/>
  <c r="Q42" i="3"/>
  <c r="P42" i="3"/>
  <c r="O42" i="3"/>
  <c r="N42" i="3"/>
  <c r="J42" i="3"/>
  <c r="H42" i="3"/>
  <c r="W41" i="3"/>
  <c r="V41" i="3"/>
  <c r="U41" i="3"/>
  <c r="T41" i="3"/>
  <c r="S41" i="3"/>
  <c r="R41" i="3"/>
  <c r="O41" i="3"/>
  <c r="N41" i="3"/>
  <c r="H41" i="3"/>
  <c r="K42" i="3"/>
  <c r="Y3" i="3"/>
  <c r="Z3" i="3" s="1"/>
  <c r="O29" i="7"/>
  <c r="N29" i="7"/>
  <c r="M29" i="7"/>
  <c r="L29" i="7"/>
  <c r="K29" i="7"/>
  <c r="J29" i="7"/>
  <c r="I29" i="7"/>
  <c r="G29" i="7"/>
  <c r="F29" i="7"/>
  <c r="E29" i="7"/>
  <c r="D29" i="7"/>
  <c r="C29" i="7"/>
  <c r="O28" i="7"/>
  <c r="N28" i="7"/>
  <c r="M28" i="7"/>
  <c r="L28" i="7"/>
  <c r="L31" i="7" s="1"/>
  <c r="K28" i="7"/>
  <c r="J28" i="7"/>
  <c r="J31" i="7" s="1"/>
  <c r="I28" i="7"/>
  <c r="H28" i="7"/>
  <c r="G28" i="7"/>
  <c r="F28" i="7"/>
  <c r="C28" i="7"/>
  <c r="O27" i="7"/>
  <c r="N27" i="7"/>
  <c r="M27" i="7"/>
  <c r="L27" i="7"/>
  <c r="K27" i="7"/>
  <c r="J27" i="7"/>
  <c r="I27" i="7"/>
  <c r="H27" i="7"/>
  <c r="G27" i="7"/>
  <c r="F27" i="7"/>
  <c r="C27" i="7"/>
  <c r="O19" i="7"/>
  <c r="N19" i="7"/>
  <c r="M19" i="7"/>
  <c r="L19" i="7"/>
  <c r="K19" i="7"/>
  <c r="J19" i="7"/>
  <c r="I19" i="7"/>
  <c r="H19" i="7"/>
  <c r="G19" i="7"/>
  <c r="F19" i="7"/>
  <c r="C19" i="7"/>
  <c r="O18" i="7"/>
  <c r="N18" i="7"/>
  <c r="M18" i="7"/>
  <c r="L18" i="7"/>
  <c r="K18" i="7"/>
  <c r="J18" i="7"/>
  <c r="I18" i="7"/>
  <c r="G18" i="7"/>
  <c r="F18" i="7"/>
  <c r="E18" i="7"/>
  <c r="C18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6" i="7"/>
  <c r="N16" i="7"/>
  <c r="M16" i="7"/>
  <c r="L16" i="7"/>
  <c r="K16" i="7"/>
  <c r="J16" i="7"/>
  <c r="I16" i="7"/>
  <c r="G16" i="7"/>
  <c r="F16" i="7"/>
  <c r="E16" i="7"/>
  <c r="C16" i="7"/>
  <c r="O15" i="7"/>
  <c r="N15" i="7"/>
  <c r="M15" i="7"/>
  <c r="L15" i="7"/>
  <c r="K15" i="7"/>
  <c r="J15" i="7"/>
  <c r="I15" i="7"/>
  <c r="H15" i="7"/>
  <c r="G15" i="7"/>
  <c r="F15" i="7"/>
  <c r="C15" i="7"/>
  <c r="O14" i="7"/>
  <c r="N14" i="7"/>
  <c r="M14" i="7"/>
  <c r="L14" i="7"/>
  <c r="K14" i="7"/>
  <c r="J14" i="7"/>
  <c r="I14" i="7"/>
  <c r="G14" i="7"/>
  <c r="F14" i="7"/>
  <c r="C14" i="7"/>
  <c r="O13" i="7"/>
  <c r="N13" i="7"/>
  <c r="M13" i="7"/>
  <c r="L13" i="7"/>
  <c r="K13" i="7"/>
  <c r="J13" i="7"/>
  <c r="I13" i="7"/>
  <c r="H13" i="7"/>
  <c r="G13" i="7"/>
  <c r="F13" i="7"/>
  <c r="E13" i="7"/>
  <c r="C13" i="7"/>
  <c r="O12" i="7"/>
  <c r="N12" i="7"/>
  <c r="M12" i="7"/>
  <c r="L12" i="7"/>
  <c r="K12" i="7"/>
  <c r="J12" i="7"/>
  <c r="I12" i="7"/>
  <c r="G12" i="7"/>
  <c r="F12" i="7"/>
  <c r="C12" i="7"/>
  <c r="Y8" i="4"/>
  <c r="Z8" i="4" s="1"/>
  <c r="E27" i="7"/>
  <c r="M71" i="6"/>
  <c r="E28" i="7"/>
  <c r="L70" i="6"/>
  <c r="X8" i="4"/>
  <c r="E19" i="7"/>
  <c r="Z3" i="5"/>
  <c r="AA3" i="5" s="1"/>
  <c r="L76" i="5"/>
  <c r="AB3" i="5"/>
  <c r="Y3" i="5"/>
  <c r="AA3" i="3"/>
  <c r="K44" i="3"/>
  <c r="X3" i="3"/>
  <c r="E14" i="7"/>
  <c r="E15" i="7"/>
  <c r="L42" i="3"/>
  <c r="D13" i="7"/>
  <c r="D27" i="7"/>
  <c r="M70" i="6"/>
  <c r="D28" i="7"/>
  <c r="AA8" i="4"/>
  <c r="M79" i="5"/>
  <c r="D19" i="7"/>
  <c r="L44" i="3"/>
  <c r="D15" i="7"/>
  <c r="Q41" i="3"/>
  <c r="B16" i="7"/>
  <c r="B18" i="7"/>
  <c r="Q78" i="5"/>
  <c r="H18" i="7"/>
  <c r="H16" i="7"/>
  <c r="Q76" i="5"/>
  <c r="L41" i="3"/>
  <c r="K43" i="3"/>
  <c r="H14" i="7"/>
  <c r="B15" i="7"/>
  <c r="B12" i="7"/>
  <c r="B13" i="7"/>
  <c r="B14" i="7"/>
  <c r="P43" i="3"/>
  <c r="L43" i="3"/>
  <c r="K41" i="3"/>
  <c r="D12" i="7"/>
  <c r="D14" i="7"/>
  <c r="P41" i="3"/>
  <c r="H12" i="7"/>
  <c r="E12" i="7"/>
  <c r="Y20" i="3"/>
  <c r="Z20" i="3" s="1"/>
  <c r="X20" i="3"/>
  <c r="D16" i="7"/>
  <c r="M78" i="5"/>
  <c r="M76" i="5"/>
  <c r="D18" i="7"/>
  <c r="Q12" i="7" l="1"/>
  <c r="Z70" i="6"/>
  <c r="M20" i="7"/>
  <c r="N20" i="7"/>
  <c r="N31" i="7"/>
  <c r="I20" i="7"/>
  <c r="J20" i="7"/>
  <c r="K20" i="7"/>
  <c r="J30" i="7"/>
  <c r="Y34" i="4"/>
  <c r="E20" i="7"/>
  <c r="Z79" i="5"/>
  <c r="F20" i="7"/>
  <c r="E30" i="7"/>
  <c r="L23" i="7"/>
  <c r="N30" i="7"/>
  <c r="C32" i="7"/>
  <c r="G32" i="7"/>
  <c r="AB72" i="6"/>
  <c r="AA35" i="4"/>
  <c r="N21" i="7"/>
  <c r="L32" i="7"/>
  <c r="M30" i="7"/>
  <c r="Q24" i="7"/>
  <c r="K32" i="7"/>
  <c r="Y35" i="4"/>
  <c r="AA34" i="4"/>
  <c r="X36" i="4"/>
  <c r="K22" i="7"/>
  <c r="O22" i="7"/>
  <c r="H23" i="7"/>
  <c r="B23" i="7"/>
  <c r="B35" i="7" s="1"/>
  <c r="O20" i="7"/>
  <c r="I21" i="7"/>
  <c r="M21" i="7"/>
  <c r="P16" i="7"/>
  <c r="Z78" i="5"/>
  <c r="K30" i="7"/>
  <c r="I30" i="7"/>
  <c r="Q25" i="7"/>
  <c r="F30" i="7"/>
  <c r="G30" i="7"/>
  <c r="O30" i="7"/>
  <c r="H30" i="7"/>
  <c r="L30" i="7"/>
  <c r="X34" i="4"/>
  <c r="X35" i="4"/>
  <c r="G31" i="7"/>
  <c r="D31" i="7"/>
  <c r="C31" i="7"/>
  <c r="I31" i="7"/>
  <c r="H31" i="7"/>
  <c r="C30" i="7"/>
  <c r="F31" i="7"/>
  <c r="B30" i="7"/>
  <c r="P12" i="7"/>
  <c r="G22" i="7"/>
  <c r="AB71" i="6"/>
  <c r="D32" i="7"/>
  <c r="P27" i="7"/>
  <c r="Z72" i="6"/>
  <c r="I32" i="7"/>
  <c r="J32" i="7"/>
  <c r="N32" i="7"/>
  <c r="M31" i="7"/>
  <c r="M32" i="7"/>
  <c r="Q29" i="7"/>
  <c r="H32" i="7"/>
  <c r="D30" i="7"/>
  <c r="F32" i="7"/>
  <c r="Q27" i="7"/>
  <c r="P29" i="7"/>
  <c r="Y71" i="6"/>
  <c r="P28" i="7"/>
  <c r="AB70" i="6"/>
  <c r="O32" i="7"/>
  <c r="Y70" i="6"/>
  <c r="Q28" i="7"/>
  <c r="Y72" i="6"/>
  <c r="Y76" i="5"/>
  <c r="F22" i="7"/>
  <c r="AB78" i="5"/>
  <c r="C20" i="7"/>
  <c r="P18" i="7"/>
  <c r="E22" i="7"/>
  <c r="AB76" i="5"/>
  <c r="B22" i="7"/>
  <c r="B34" i="7" s="1"/>
  <c r="H22" i="7"/>
  <c r="D21" i="7"/>
  <c r="Q19" i="7"/>
  <c r="H21" i="7"/>
  <c r="L21" i="7"/>
  <c r="C22" i="7"/>
  <c r="P17" i="7"/>
  <c r="Y77" i="5"/>
  <c r="H20" i="7"/>
  <c r="Z76" i="5"/>
  <c r="L20" i="7"/>
  <c r="Q16" i="7"/>
  <c r="Y78" i="5"/>
  <c r="B21" i="7"/>
  <c r="AB77" i="5"/>
  <c r="F21" i="7"/>
  <c r="J21" i="7"/>
  <c r="L22" i="7"/>
  <c r="L34" i="7" s="1"/>
  <c r="C23" i="7"/>
  <c r="I23" i="7"/>
  <c r="M23" i="7"/>
  <c r="Q17" i="7"/>
  <c r="Q18" i="7"/>
  <c r="C21" i="7"/>
  <c r="P19" i="7"/>
  <c r="G21" i="7"/>
  <c r="K21" i="7"/>
  <c r="O21" i="7"/>
  <c r="F23" i="7"/>
  <c r="J23" i="7"/>
  <c r="N23" i="7"/>
  <c r="Y79" i="5"/>
  <c r="AA44" i="3"/>
  <c r="B20" i="7"/>
  <c r="X41" i="3"/>
  <c r="AA41" i="3"/>
  <c r="Y43" i="3"/>
  <c r="Y42" i="3"/>
  <c r="J22" i="7"/>
  <c r="J34" i="7" s="1"/>
  <c r="N22" i="7"/>
  <c r="G23" i="7"/>
  <c r="O23" i="7"/>
  <c r="AA43" i="3"/>
  <c r="AA42" i="3"/>
  <c r="P13" i="7"/>
  <c r="K23" i="7"/>
  <c r="X42" i="3"/>
  <c r="X43" i="3"/>
  <c r="Z71" i="6"/>
  <c r="E31" i="7"/>
  <c r="K31" i="7"/>
  <c r="O31" i="7"/>
  <c r="E32" i="7"/>
  <c r="P26" i="7"/>
  <c r="Y36" i="4"/>
  <c r="Q26" i="7"/>
  <c r="AA36" i="4"/>
  <c r="P25" i="7"/>
  <c r="P24" i="7"/>
  <c r="D23" i="7"/>
  <c r="Z77" i="5"/>
  <c r="AB79" i="5"/>
  <c r="E23" i="7"/>
  <c r="D22" i="7"/>
  <c r="I22" i="7"/>
  <c r="M22" i="7"/>
  <c r="G20" i="7"/>
  <c r="G33" i="7" s="1"/>
  <c r="X44" i="3"/>
  <c r="P15" i="7"/>
  <c r="E21" i="7"/>
  <c r="Y41" i="3"/>
  <c r="Q14" i="7"/>
  <c r="Y44" i="3"/>
  <c r="Q13" i="7"/>
  <c r="P14" i="7"/>
  <c r="D20" i="7"/>
  <c r="Q15" i="7"/>
  <c r="M33" i="7" l="1"/>
  <c r="N33" i="7"/>
  <c r="F33" i="7"/>
  <c r="E33" i="7"/>
  <c r="P30" i="7"/>
  <c r="N34" i="7"/>
  <c r="C34" i="7"/>
  <c r="P31" i="7"/>
  <c r="F34" i="7"/>
  <c r="G35" i="7"/>
  <c r="J33" i="7"/>
  <c r="K33" i="7"/>
  <c r="I33" i="7"/>
  <c r="H33" i="7"/>
  <c r="K35" i="7"/>
  <c r="D34" i="7"/>
  <c r="O33" i="7"/>
  <c r="K34" i="7"/>
  <c r="C35" i="7"/>
  <c r="L35" i="7"/>
  <c r="M35" i="7"/>
  <c r="H34" i="7"/>
  <c r="O34" i="7"/>
  <c r="G34" i="7"/>
  <c r="Q30" i="7"/>
  <c r="H35" i="7"/>
  <c r="E35" i="7"/>
  <c r="O35" i="7"/>
  <c r="I34" i="7"/>
  <c r="L33" i="7"/>
  <c r="D35" i="7"/>
  <c r="D33" i="7"/>
  <c r="B33" i="7"/>
  <c r="F35" i="7"/>
  <c r="I35" i="7"/>
  <c r="C33" i="7"/>
  <c r="M34" i="7"/>
  <c r="N35" i="7"/>
  <c r="J35" i="7"/>
  <c r="Q32" i="7"/>
  <c r="P21" i="7"/>
  <c r="Q20" i="7"/>
  <c r="Q23" i="7"/>
  <c r="P22" i="7"/>
  <c r="P23" i="7"/>
  <c r="E34" i="7"/>
  <c r="Q31" i="7"/>
  <c r="P32" i="7"/>
  <c r="Q22" i="7"/>
  <c r="Q21" i="7"/>
  <c r="P20" i="7"/>
  <c r="Q33" i="7" l="1"/>
  <c r="P34" i="7"/>
  <c r="P35" i="7"/>
  <c r="P33" i="7"/>
  <c r="Q35" i="7"/>
  <c r="Q34" i="7"/>
</calcChain>
</file>

<file path=xl/sharedStrings.xml><?xml version="1.0" encoding="utf-8"?>
<sst xmlns="http://schemas.openxmlformats.org/spreadsheetml/2006/main" count="1908" uniqueCount="937">
  <si>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</si>
  <si>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</si>
  <si>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</si>
  <si>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</si>
  <si>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</si>
  <si>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</si>
  <si>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</si>
  <si>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</si>
  <si>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</si>
  <si>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</si>
  <si>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</si>
  <si>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</si>
  <si>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</si>
  <si>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</si>
  <si>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</si>
  <si>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</si>
  <si>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</si>
  <si>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</si>
  <si>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</si>
  <si>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</si>
  <si>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</si>
  <si>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</si>
  <si>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</si>
  <si>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</si>
  <si>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</si>
  <si>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</si>
  <si>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</si>
  <si>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</si>
  <si>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</si>
  <si>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</si>
  <si>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</si>
  <si>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</si>
  <si>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</si>
  <si>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</si>
  <si>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</si>
  <si>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</si>
  <si>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</si>
  <si>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</si>
  <si>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</si>
  <si>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</si>
  <si>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</si>
  <si>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</si>
  <si>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</si>
  <si>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</si>
  <si>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</si>
  <si>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</si>
  <si>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</si>
  <si>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</si>
  <si>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Sokołowski</t>
  </si>
  <si>
    <t>Powiat Miński</t>
  </si>
  <si>
    <t>Powiat Żyrardowski</t>
  </si>
  <si>
    <t>B</t>
  </si>
  <si>
    <t>P</t>
  </si>
  <si>
    <t>Gmina miejska Ostrów Mazowiecka</t>
  </si>
  <si>
    <t>Gmina miejsko-wiejska Tarczyn</t>
  </si>
  <si>
    <t>Gmina miejska Pruszków</t>
  </si>
  <si>
    <t>Gmina wiejska Zakrzew</t>
  </si>
  <si>
    <t>Gmina miejsko-wiejska Radzymin</t>
  </si>
  <si>
    <t>Gmina miejska Ząbki</t>
  </si>
  <si>
    <t>Gmina miejsko-wiejska Łochów</t>
  </si>
  <si>
    <t>Gmina miejska Sulejówek</t>
  </si>
  <si>
    <t>Gmina wiejska Liw</t>
  </si>
  <si>
    <t>Gmina wiejska Olszewo-Borki</t>
  </si>
  <si>
    <t>Gmina miejsko-wiejska Grodzisk Mazowiecki</t>
  </si>
  <si>
    <t>Gmina wiejska Głowaczów</t>
  </si>
  <si>
    <t>Gmina wiejska Repki</t>
  </si>
  <si>
    <t>Gmina wiejska Sterdyń</t>
  </si>
  <si>
    <t>Gmina wiejska Stromiec</t>
  </si>
  <si>
    <t>Gmina wiejska Czarnia</t>
  </si>
  <si>
    <t>Gmina wiejska Pniewy</t>
  </si>
  <si>
    <t>Gmina wiejska Stara Biała</t>
  </si>
  <si>
    <t>Gmina wiejska Łyse</t>
  </si>
  <si>
    <t>Gmina miejsko-wiejska Żelechów</t>
  </si>
  <si>
    <t>Gmina wiejska Skórzec</t>
  </si>
  <si>
    <t>Gmina miejsko-wiejska Chorzele</t>
  </si>
  <si>
    <t>Gmina miejsko-wiejska Brwinów</t>
  </si>
  <si>
    <t>1433011</t>
  </si>
  <si>
    <t>1416011</t>
  </si>
  <si>
    <t>1434093</t>
  </si>
  <si>
    <t>1422023</t>
  </si>
  <si>
    <t>1421033</t>
  </si>
  <si>
    <t>Węgrowski</t>
  </si>
  <si>
    <t>Ostrowski</t>
  </si>
  <si>
    <t>Pruszkowski</t>
  </si>
  <si>
    <t>Wołomiński</t>
  </si>
  <si>
    <t>Sokołowski</t>
  </si>
  <si>
    <t>Wyszkowski</t>
  </si>
  <si>
    <t>Płoński</t>
  </si>
  <si>
    <t>Przasnyski</t>
  </si>
  <si>
    <t>Gmina miejska Ciechanów</t>
  </si>
  <si>
    <t>Gmina wiejska Miastków Kościelny</t>
  </si>
  <si>
    <t>Gmina miejsko-wiejska Pilawa</t>
  </si>
  <si>
    <t>Gmina miejska Podkowa Leśna</t>
  </si>
  <si>
    <t>Gmina wiejska Goszczyn</t>
  </si>
  <si>
    <t>Gmina miejsko-wiejska Grójec</t>
  </si>
  <si>
    <t>Gmina miejsko-wiejska Warka</t>
  </si>
  <si>
    <t>Gmina wiejska Platerów</t>
  </si>
  <si>
    <t>Gmina wiejska Czerwonka</t>
  </si>
  <si>
    <t>Gmina miejsko-wiejska Mrozy</t>
  </si>
  <si>
    <t>Gmina wiejska Siennica</t>
  </si>
  <si>
    <t>Gmina wiejska Stupsk</t>
  </si>
  <si>
    <t>Gmina miejsko-wiejska Nasielsk</t>
  </si>
  <si>
    <t>Gmina wiejska Goworowo</t>
  </si>
  <si>
    <t>Gmina miejsko-wiejska Myszyniec</t>
  </si>
  <si>
    <t>Gmina miejsko-wiejska Karczew</t>
  </si>
  <si>
    <t>Gmina miejsko-wiejska Piaseczno</t>
  </si>
  <si>
    <t>Gmina miejsko-wiejska Wyszogród</t>
  </si>
  <si>
    <t>Gmina miejska Płońsk</t>
  </si>
  <si>
    <t>Gmina wiejska Baboszewo</t>
  </si>
  <si>
    <t>Gmina wiejska Płońsk</t>
  </si>
  <si>
    <t>Gmina wiejska Michałowice</t>
  </si>
  <si>
    <t>Gmina wiejska Przasnysz</t>
  </si>
  <si>
    <t>Gmina wiejska Obryte</t>
  </si>
  <si>
    <t>Gmina miejsko-wiejska Pułtusk</t>
  </si>
  <si>
    <t>Gmina wiejska Jabłonna Lacka</t>
  </si>
  <si>
    <t>Gmina wiejska Sokołów Podlaski</t>
  </si>
  <si>
    <t>Gmina wiejska Kampinos</t>
  </si>
  <si>
    <t>Gmina wiejska Stare Babice</t>
  </si>
  <si>
    <t>Gmina miejska Węgrów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</si>
  <si>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</si>
  <si>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</si>
  <si>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</si>
  <si>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</si>
  <si>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</si>
  <si>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Somianka</t>
  </si>
  <si>
    <t>Gmina miejsko-wiejska Zwoleń</t>
  </si>
  <si>
    <t>Gmina miejska Żyrardów</t>
  </si>
  <si>
    <t>Gmina miejsko-wiejska Mszczonów</t>
  </si>
  <si>
    <t>Miasto Ostrołęka</t>
  </si>
  <si>
    <t>Miasto Płock</t>
  </si>
  <si>
    <t>Miasto Radom</t>
  </si>
  <si>
    <t>Miasto Siedlce</t>
  </si>
  <si>
    <t>1420011</t>
  </si>
  <si>
    <t>Powiat Ostrołęcki</t>
  </si>
  <si>
    <t>K</t>
  </si>
  <si>
    <t>N</t>
  </si>
  <si>
    <t>Powiat Grójecki</t>
  </si>
  <si>
    <t>Grójecki</t>
  </si>
  <si>
    <t>Powiat Siedlecki</t>
  </si>
  <si>
    <t>Siedlecki</t>
  </si>
  <si>
    <t>Powiat Piaseczyński</t>
  </si>
  <si>
    <t>Piaseczyński</t>
  </si>
  <si>
    <t>Powiat Ostrowski</t>
  </si>
  <si>
    <t>Radomski</t>
  </si>
  <si>
    <t>W</t>
  </si>
  <si>
    <t>Mławski</t>
  </si>
  <si>
    <t>Miński</t>
  </si>
  <si>
    <t>Powiat Makowski</t>
  </si>
  <si>
    <t>Makowski</t>
  </si>
  <si>
    <t>Ostrołęcki</t>
  </si>
  <si>
    <t>Ciechanowski</t>
  </si>
  <si>
    <t>Powiat Żuromiński</t>
  </si>
  <si>
    <t>Żuromiński</t>
  </si>
  <si>
    <t>Przebudowa drogi powiatowej nr 4613W od drogi nr 541 - Brudnice - Sinogóra - Kipichy na odcinku Sinogóra - Syberia</t>
  </si>
  <si>
    <t>Powiat Sierpecki</t>
  </si>
  <si>
    <t>Powiat Warszawski Zachodni</t>
  </si>
  <si>
    <t>Warszawski Zachodni</t>
  </si>
  <si>
    <t>1421021</t>
  </si>
  <si>
    <t>Garwoliński</t>
  </si>
  <si>
    <t>1405043</t>
  </si>
  <si>
    <t>Grodziski</t>
  </si>
  <si>
    <t>Płocki</t>
  </si>
  <si>
    <t>Szydłowiecki</t>
  </si>
  <si>
    <t>1429062</t>
  </si>
  <si>
    <t>Otwocki</t>
  </si>
  <si>
    <t>1418043</t>
  </si>
  <si>
    <t>1415072</t>
  </si>
  <si>
    <t>1438023</t>
  </si>
  <si>
    <t>Żyrardowski</t>
  </si>
  <si>
    <t>1403103</t>
  </si>
  <si>
    <t>1420032</t>
  </si>
  <si>
    <t>Gmina Miejska Garwolin</t>
  </si>
  <si>
    <t>1403011</t>
  </si>
  <si>
    <t>1420092</t>
  </si>
  <si>
    <t>1402011</t>
  </si>
  <si>
    <t>1406092</t>
  </si>
  <si>
    <t>1419153</t>
  </si>
  <si>
    <t>1425132</t>
  </si>
  <si>
    <t>1434072</t>
  </si>
  <si>
    <t>Pułtuski</t>
  </si>
  <si>
    <t>1434062</t>
  </si>
  <si>
    <t>1406113</t>
  </si>
  <si>
    <t>1414043</t>
  </si>
  <si>
    <t>Nowodworski</t>
  </si>
  <si>
    <t>1434031</t>
  </si>
  <si>
    <t>1433053</t>
  </si>
  <si>
    <t>Gostyniński</t>
  </si>
  <si>
    <t>1406042</t>
  </si>
  <si>
    <t>1412132</t>
  </si>
  <si>
    <t>1403143</t>
  </si>
  <si>
    <t>1429092</t>
  </si>
  <si>
    <t>1422072</t>
  </si>
  <si>
    <t>1415042</t>
  </si>
  <si>
    <t>1415083</t>
  </si>
  <si>
    <t>1413062</t>
  </si>
  <si>
    <t>1412151</t>
  </si>
  <si>
    <t>1434123</t>
  </si>
  <si>
    <t>Sochaczewski</t>
  </si>
  <si>
    <t>1432072</t>
  </si>
  <si>
    <t>1434102</t>
  </si>
  <si>
    <t>Białobrzeski</t>
  </si>
  <si>
    <t xml:space="preserve">Budowa ul. Grunwaldzkiej w zakresie dojazdu na wiadukt drogowy nad torami kolejowymi LK nr 1 i LK nr 447 wraz z dowiązaniem do istniejącego układu drogowego i sieciami uzbrojenia terenu </t>
  </si>
  <si>
    <t>R</t>
  </si>
  <si>
    <t>1436053</t>
  </si>
  <si>
    <t>Zwoleński</t>
  </si>
  <si>
    <t>1426092</t>
  </si>
  <si>
    <t>Legionowski</t>
  </si>
  <si>
    <t>1438011</t>
  </si>
  <si>
    <t>1424022</t>
  </si>
  <si>
    <t>1407022</t>
  </si>
  <si>
    <t>Kozienicki</t>
  </si>
  <si>
    <t>1435042</t>
  </si>
  <si>
    <t>1411022</t>
  </si>
  <si>
    <t>1434113</t>
  </si>
  <si>
    <t>1415092</t>
  </si>
  <si>
    <t>1419132</t>
  </si>
  <si>
    <t>1415022</t>
  </si>
  <si>
    <t>1429042</t>
  </si>
  <si>
    <t>1417043</t>
  </si>
  <si>
    <t>1429082</t>
  </si>
  <si>
    <t>1401052</t>
  </si>
  <si>
    <t>Gmina miejsko-wiejska Czerwińsk Nad Wisłą</t>
  </si>
  <si>
    <t>1410042</t>
  </si>
  <si>
    <t>Łosicki</t>
  </si>
  <si>
    <t>1406053</t>
  </si>
  <si>
    <t>Przysuski</t>
  </si>
  <si>
    <t>1403082</t>
  </si>
  <si>
    <t>1421042</t>
  </si>
  <si>
    <t>1412123</t>
  </si>
  <si>
    <t>1405021</t>
  </si>
  <si>
    <t>1418063</t>
  </si>
  <si>
    <t>Lipski</t>
  </si>
  <si>
    <t>1433042</t>
  </si>
  <si>
    <t>1424043</t>
  </si>
  <si>
    <t>1432032</t>
  </si>
  <si>
    <t>Remont odcinka drogi gminnej nr 410315W w miejscowości Kampinos</t>
  </si>
  <si>
    <t>Powiat Przasnyski</t>
  </si>
  <si>
    <t>Powiat Płoński</t>
  </si>
  <si>
    <t>Powiat Pruszkowski</t>
  </si>
  <si>
    <t>Powiat Zwoleński</t>
  </si>
  <si>
    <t>Powiat Wyszkowski</t>
  </si>
  <si>
    <t>Powiat Przysuski</t>
  </si>
  <si>
    <t>Powiat Garwoliński</t>
  </si>
  <si>
    <t>Powiat Otwocki</t>
  </si>
  <si>
    <t>Powiat Pułtuski</t>
  </si>
  <si>
    <t>Powiat Legionowski</t>
  </si>
  <si>
    <t>Powiat Gostyniński</t>
  </si>
  <si>
    <t>Powiat Łosicki</t>
  </si>
  <si>
    <t>Powiat Grodziski</t>
  </si>
  <si>
    <t>Budowa skrzyżowania drogi powiatowej nr 1508W z drogą gminną 150210W wraz z rozbudową drogi powiatowej nr 1508W w miejscowości Chlebnia, gmina Grodzisk Mazowiecki</t>
  </si>
  <si>
    <t>Rozbudowa drogi powiatowej nr 2375W - ul. Nowa w Mławie</t>
  </si>
  <si>
    <t>Powiat Białobrzeski</t>
  </si>
  <si>
    <t>Powiat Kozienicki</t>
  </si>
  <si>
    <t>Powiat Szydłowiecki</t>
  </si>
  <si>
    <t>Powiat Sochaczewski</t>
  </si>
  <si>
    <t>Powiat Nowodworski</t>
  </si>
  <si>
    <t>Powiat Lipski</t>
  </si>
  <si>
    <t>3.42.2020</t>
  </si>
  <si>
    <t>3.322.2020</t>
  </si>
  <si>
    <t>3.114.2020</t>
  </si>
  <si>
    <t>Lista zadań rekomendowanych do dofinansowania ze środków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</si>
  <si>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</si>
  <si>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Rozbudowa drogi gminnej nr 420844W ul. Szerokiej et II na odc. od km 1+216,95 do skrzyżowania z drogą krajową nr 62 w Węgrowie</t>
  </si>
  <si>
    <t>Przebudowa drogi gminnej nr 250709W Łyse - Pupkowizna od km 0+168,64 do km 5+435,35</t>
  </si>
  <si>
    <t>Rozbudowa drogi gminnej Gadomiec Chrzczany - Gadomiec Miłocięta Etap II w km od 2+141,37 do km 3+612,75</t>
  </si>
  <si>
    <t>Gmina wiejska Latowicz</t>
  </si>
  <si>
    <t>1412102</t>
  </si>
  <si>
    <t>Rozbudowa dróg gminnych ul. Prymasa Tysiąclecia w miejscowości Pasek i ul. Przemysłowej w Klembowie wraz z budową trzech mostów nad rzeką Rządzą</t>
  </si>
  <si>
    <t>Przebudowa drogi gminnej Nr 440402W w miejscowości Nowe Wypychy</t>
  </si>
  <si>
    <t>Rozbudowa ul. Szkolnej w Żółwinie łączącej DP3109W z DP1502W</t>
  </si>
  <si>
    <t>Budowa drogi gminnej DP-3/2 od skrzyżowania ul. Rybnej z ul. Jemioły w Woli Gołkowskiej (z wyłączeniem tego skrzyżowania) do skrzyżowania ulic: Gościniec, Asfaltowej i Ceramicznej w Bąkówce (wraz ze skrzyżowaniem) w ramach zadania "Układ komunikacyjny trasy S7 węzeł Antoninów DP3/2"</t>
  </si>
  <si>
    <t>Budowa układu drogowego składającego się z ulicy Nowoinżynierskiej, 1 KDZ wraz z budową mostu na Utracie</t>
  </si>
  <si>
    <t>Przebudowa drogi gminnej nr 430966W ul. Nowej w Tłuszczu</t>
  </si>
  <si>
    <t>Rozbudowa drogi gminnej nr 420864W Al. Partyzantów w Węgrowie</t>
  </si>
  <si>
    <t>Gmina wiejska Teresin</t>
  </si>
  <si>
    <t>1428082</t>
  </si>
  <si>
    <t>Gmina wiejska Troszyn</t>
  </si>
  <si>
    <t>1415112</t>
  </si>
  <si>
    <t>Gmina miejska Łaskarzew</t>
  </si>
  <si>
    <t>1403021</t>
  </si>
  <si>
    <t>Gmina wiejska Raszyn</t>
  </si>
  <si>
    <t>1421062</t>
  </si>
  <si>
    <t>Gmina miejsko-wiejska Serock</t>
  </si>
  <si>
    <t>1408043</t>
  </si>
  <si>
    <t>Gmina miejsko-wiejska Błonie</t>
  </si>
  <si>
    <t>1432013</t>
  </si>
  <si>
    <t>Gmina wiejska Celestynów</t>
  </si>
  <si>
    <t>1417032</t>
  </si>
  <si>
    <t>Rozbudowa ulicy Grunwaldzkiej w Płońsku - etap II</t>
  </si>
  <si>
    <t>Gmina wiejska Kadzidło</t>
  </si>
  <si>
    <t>1415052</t>
  </si>
  <si>
    <t>Gmina wiejska Długosiodło</t>
  </si>
  <si>
    <t>1435022</t>
  </si>
  <si>
    <t>Budowa ulicy Olszynowej w Ostrowi Mazowieckiej</t>
  </si>
  <si>
    <t>Gmina wiejska Siedlce</t>
  </si>
  <si>
    <t>1426082</t>
  </si>
  <si>
    <t>04.2022 - 12.2023</t>
  </si>
  <si>
    <t>04.2022 - 09.2023</t>
  </si>
  <si>
    <t>03.2022 - 03.2023</t>
  </si>
  <si>
    <t>11.2022 - 12.2023</t>
  </si>
  <si>
    <t>09.2022 - 09.2024</t>
  </si>
  <si>
    <t>07.2022 - 10.2023</t>
  </si>
  <si>
    <t>Gmina wiejska Młodzieszyn</t>
  </si>
  <si>
    <t>1428042</t>
  </si>
  <si>
    <t>Gmina wiejska Sadowne</t>
  </si>
  <si>
    <t>1433072</t>
  </si>
  <si>
    <t>Gmina miejska Sokołów Podlaski</t>
  </si>
  <si>
    <t>1429011</t>
  </si>
  <si>
    <t>Gmina miejsko-wiejska Kozienice</t>
  </si>
  <si>
    <t>1407053</t>
  </si>
  <si>
    <t>Gmina miejsko-wiejska Sanniki</t>
  </si>
  <si>
    <t>1404043</t>
  </si>
  <si>
    <t>Gmina wiejska Dąbrówka</t>
  </si>
  <si>
    <t>1434052</t>
  </si>
  <si>
    <t>Gmina miejsko-wiejska Przysucha</t>
  </si>
  <si>
    <t>1423063</t>
  </si>
  <si>
    <t>Przebudowa ulicy Spacerowej i Lazurowej wraz z odwodnieniem w Sokołowie Podlaskim</t>
  </si>
  <si>
    <t>Przebudowa drogi gminnej Nr 131560W ul. Ks. Brzóski w Żelechowie</t>
  </si>
  <si>
    <t>Przebudowa dróg gminnych w miejscowości Sanniki wraz ze zjazdami, skrzyżowaniami i budową kanalizacji deszczowej - ul. Firmowej i ul. Żytniej</t>
  </si>
  <si>
    <t>Przebudowa drogi gminnej nr 340217W Sokołowo Parcele - Ulaski - Obryte na odcinku w miejscowości Obryte</t>
  </si>
  <si>
    <t>Przebudowa drogi gminnej nr 160418W ul. Strupiechowska w Goszczynie</t>
  </si>
  <si>
    <t>Rozbudowa drogi powiatowej nr 4248W Cierpięta - Grębków - Wyszków na odcinku Grębków - Podsusze</t>
  </si>
  <si>
    <t>Rozbudowa DP 4352W ul. Szeroka w Kobyłce</t>
  </si>
  <si>
    <t>Rozbudowa drogi powiatowej nr 4316W al. Niepodległości od ul. Granicznej do skrzyżowania z DW 634</t>
  </si>
  <si>
    <t>05.2022 - 06.2023</t>
  </si>
  <si>
    <t>Przebudowa drogi powiatowej 3419W na odcinku Kowalewice Włościańskie - Ostrzeniewo</t>
  </si>
  <si>
    <t>Przebudowa drogi powiatowej nr 1431W Suserz - Józefków - Trębki - granica woj. na odcinku od skrzyżowania z drogą gminną w m. Białka do skrzyżowania z drogą wojewódzką nr 573</t>
  </si>
  <si>
    <t>Przebudowa drogi powiatowej nr 3930W na odcinku Repki - Zawady</t>
  </si>
  <si>
    <t>04.2022 - 10.2023</t>
  </si>
  <si>
    <t>5.123.2021</t>
  </si>
  <si>
    <t>5.257.2021</t>
  </si>
  <si>
    <t>5.54.2021</t>
  </si>
  <si>
    <t>5.264.2021</t>
  </si>
  <si>
    <t>5.142.2021</t>
  </si>
  <si>
    <t>5.161.2021</t>
  </si>
  <si>
    <t>5.203.2021</t>
  </si>
  <si>
    <t>5.204.2021</t>
  </si>
  <si>
    <t>5.82.2021</t>
  </si>
  <si>
    <t>5.88.2021</t>
  </si>
  <si>
    <t>5.208.2021</t>
  </si>
  <si>
    <t>5.137.2021</t>
  </si>
  <si>
    <t>5.241.2021</t>
  </si>
  <si>
    <t>5.243.2021</t>
  </si>
  <si>
    <t>5.213.2021</t>
  </si>
  <si>
    <t>5.35.2021</t>
  </si>
  <si>
    <t>5.97.2021</t>
  </si>
  <si>
    <t>5.185.2021</t>
  </si>
  <si>
    <t>5.89.2021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</si>
  <si>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</si>
  <si>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</si>
  <si>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</si>
  <si>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</si>
  <si>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</si>
  <si>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</si>
  <si>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</si>
  <si>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</si>
  <si>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</si>
  <si>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</si>
  <si>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</si>
  <si>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</si>
  <si>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</si>
  <si>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</si>
  <si>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</si>
  <si>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</si>
  <si>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</si>
  <si>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</si>
  <si>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</si>
  <si>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</si>
  <si>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</si>
  <si>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</si>
  <si>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</si>
  <si>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</si>
  <si>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</si>
  <si>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</si>
  <si>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</si>
  <si>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</si>
  <si>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</si>
  <si>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</si>
  <si>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</si>
  <si>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</si>
  <si>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</si>
  <si>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</si>
  <si>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</si>
  <si>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</si>
  <si>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</si>
  <si>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</si>
  <si>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</si>
  <si>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</si>
  <si>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</si>
  <si>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</si>
  <si>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</si>
  <si>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</si>
  <si>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</si>
  <si>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</si>
  <si>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</si>
  <si>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</si>
  <si>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</si>
  <si>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</si>
  <si>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</si>
  <si>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</si>
  <si>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</si>
  <si>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</si>
  <si>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</si>
  <si>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</si>
  <si>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</si>
  <si>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</si>
  <si>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</si>
  <si>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</si>
  <si>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</si>
  <si>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</si>
  <si>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</si>
  <si>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</si>
  <si>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</si>
  <si>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</si>
  <si>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</si>
  <si>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</si>
  <si>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</si>
  <si>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</si>
  <si>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Rozbudowa dróg gminnych w Otwocku - Etap VII</t>
  </si>
  <si>
    <t>3.2.2022</t>
  </si>
  <si>
    <t>08.2021 - 03.2023</t>
  </si>
  <si>
    <t>07.2022 - 07.2023</t>
  </si>
  <si>
    <t>11.2022 - 11.2023</t>
  </si>
  <si>
    <t>Rozbudowa ul. Ekologicznej w Klaudynie</t>
  </si>
  <si>
    <t>06.2022 - 10.2023</t>
  </si>
  <si>
    <t>06.2022 - 05.2023</t>
  </si>
  <si>
    <t>Gmina miejska Otwock</t>
  </si>
  <si>
    <t>07.2021 - 09.2023</t>
  </si>
  <si>
    <t>06.2022 - 09.2023</t>
  </si>
  <si>
    <t>04.2022 - 08.2023</t>
  </si>
  <si>
    <t>10.2022 - 10.2023</t>
  </si>
  <si>
    <t>10.2022 - 11.2024</t>
  </si>
  <si>
    <t>3.111.2022</t>
  </si>
  <si>
    <t xml:space="preserve">Rozbudowa drogi powiatowej nr 3570W Zakrzew - Wolanów - Augustów </t>
  </si>
  <si>
    <t>04.2023 - 09.2024</t>
  </si>
  <si>
    <t>3.84.2022</t>
  </si>
  <si>
    <t>Rozbudowa DP nr 4337W na odcinku od skrzyżowania z DW 634 (ul. Dworcowa w msc. Stare Grabie, gm. Wołomin) do przejazdu kolejowego w msc. Dobczyn (ul. Mazowiecka w msc. Dobczyn, gm. Klembów)</t>
  </si>
  <si>
    <t>03.2023 - 12.2023</t>
  </si>
  <si>
    <t>3.160.2022</t>
  </si>
  <si>
    <t>Rozbudowa drogi powiatowej nr 2504W Myszyniec - Wolkowe - Krysiaki - Dudy Puszczańskie - Zalas na odcinku od miejscowości Dudy Puszczańskie do skrzyżowania z drogą powiatową nr 2519W w miejscowości Zalas na terenie Gminy Łyse</t>
  </si>
  <si>
    <t>04.2023 - 11.2023</t>
  </si>
  <si>
    <t>3.69.2022</t>
  </si>
  <si>
    <t>Przebudowa drogi powiatowej nr 2247W Kałuszyn - gr. powiatu od km 2+735 do km 4+576</t>
  </si>
  <si>
    <t>04.2023 - 10.2023</t>
  </si>
  <si>
    <t>3.83.2022</t>
  </si>
  <si>
    <t>Rozbudowa drogi powiatowej nr 4328W na odcinku ul. Kwiatowej w Sulejowie, gm. Jadów</t>
  </si>
  <si>
    <t>3.64.2022</t>
  </si>
  <si>
    <t>Rozbudowa drogi powiatowej nr 2850W (ul. Kolejowa) Wilcza Góra - Piaseczno - Stara Iwiczna</t>
  </si>
  <si>
    <t>04.2023 - 09.2023</t>
  </si>
  <si>
    <t>3.58.2022</t>
  </si>
  <si>
    <t>Rozbudowa drogi powiatowej nr 3107W ul. Komorowskiej w Pruszkowie na odcinku od skrzyżowania z al. Armii Krajowej do skrzyżowania z ul. Pogodną</t>
  </si>
  <si>
    <t>08.2023 - 05.2024</t>
  </si>
  <si>
    <t>3.142.2022</t>
  </si>
  <si>
    <t>Budowa drogi powiatowej Nr 1811W od skrzyżowania z drogą powiatową Nr 4421W w miejscowości Zabrodzie, do skrzyżowania z drogami gminnymi w miejscowości Adelin wraz z rozbiórką i budową infrastruktury technicznej</t>
  </si>
  <si>
    <t>10.2023 - 09.2024</t>
  </si>
  <si>
    <t>3.105.2022</t>
  </si>
  <si>
    <t>Rozbudowa drogi powiatowej nr 4010W Orońsko - Dąbrówka Zabłotnia - Ruda Mała</t>
  </si>
  <si>
    <t>3.51.2022</t>
  </si>
  <si>
    <t>Przebudowa ul. Tomaszowskiej na odcinku od skrzyżowania z drogami wojewódzkimi nr 707 i 728 do skrzyżowania z ul. Góra w Nowym Mieście nad Pilicą</t>
  </si>
  <si>
    <t>3.120.2022</t>
  </si>
  <si>
    <t>Budowa drogi powiatowej nr 1502W od drogi powiatowej nr 1501W do granicy powiatu wraz z rozbudową skrzyżowania z drogą nr 1501W na rondo w miejscowości Książenice</t>
  </si>
  <si>
    <t>3.117.2022</t>
  </si>
  <si>
    <t>Przebudowa drogi powiatowej nr 1107W Wyśmierzyce - Paprotno - Olszowa od km 3+ 430 do km 6+270</t>
  </si>
  <si>
    <t>3.95.2022</t>
  </si>
  <si>
    <t>Przebudowa drogi powiatowej nr 1726W Kozienice - Wólka Tyrzyńska odcinek Kozienice - Dąbrówki</t>
  </si>
  <si>
    <t>06.2023 - 10.2024</t>
  </si>
  <si>
    <t>3.112.2022</t>
  </si>
  <si>
    <t>Rozbudowa drogi powiatowej nr 3825W ul. Inżynierskiej w Sochaczewie na odcinku  dł. ok. 950 m</t>
  </si>
  <si>
    <t>05.2023 - 10.2023</t>
  </si>
  <si>
    <t>3.126.2022</t>
  </si>
  <si>
    <t>Przebudowa drogi powiatowej nr 5213W - ulicy Fryderyka Chopina w Płocku</t>
  </si>
  <si>
    <t>05.2023 - 06.2024</t>
  </si>
  <si>
    <t>3.223.2022</t>
  </si>
  <si>
    <t>Przebudowa ul. kpt. Stanisława Pałaca na odcinku od ul. Filipa de Girarda do ul. rtm. Witolda Pileckiego w m. Żyrardów</t>
  </si>
  <si>
    <t>03.2023 - 11.2023</t>
  </si>
  <si>
    <t>3.114.2022</t>
  </si>
  <si>
    <t xml:space="preserve"> Rozbudowa drogi powiatowej nr 4229W ul. Zwycięstwa w Węgrowie - etap I</t>
  </si>
  <si>
    <t>05.2023 - 11.2023</t>
  </si>
  <si>
    <t>3.42.2022</t>
  </si>
  <si>
    <t>Przebudowa drogi powiatowej Nr 2008W Górki - Litewniki - Hołowczyce - Zabuże od skrzyżowania z drogą wojewódzką nr 811 do skrzyżowania z drogą nr 2007W</t>
  </si>
  <si>
    <t>06.2023 - 11.2023</t>
  </si>
  <si>
    <t>3.5.2022</t>
  </si>
  <si>
    <t>Przebudowa drogi powiatowej nr 3664W Paprotnia - Zakrze na odcinku od m. Paprotnia do m. Łęczycki</t>
  </si>
  <si>
    <t>3.121.2022</t>
  </si>
  <si>
    <t>Rozbudowa drogi powiatowej nr 1515W od km 8+392,00 do km 10+775,88 w miejscowościach Budy-Grzybek - gmina Jaktorów oraz Czarny Las i Makówka - gmina Grodzisk Mazowiecki</t>
  </si>
  <si>
    <t>3.183.2022</t>
  </si>
  <si>
    <t>Przebudowa drogi powiatowej Nr 1330W Garwolin - Oziemkówka - Miastków Kościelny - Zwola Poduchowna - Żelechów - Dudki - Trojanów (Gmina Miastków Kościelny)</t>
  </si>
  <si>
    <t>3.74.2022</t>
  </si>
  <si>
    <t>Rozbudowa drogi powiatowej nr 3050W Lisewo - Ślepowrony - Kołoząb</t>
  </si>
  <si>
    <t>3.182.2022</t>
  </si>
  <si>
    <t>Przebudowa drogi powiatowej Nr 1305W na terenie Gminy Wilga</t>
  </si>
  <si>
    <t>3.135.2022</t>
  </si>
  <si>
    <t>Rozbudowa drogi powiatowej Nr 2709W Żanęcin - Dziechciniec w miejscowości Żanęcin</t>
  </si>
  <si>
    <t>06.2023 - 05.2024</t>
  </si>
  <si>
    <t>3.106.2022</t>
  </si>
  <si>
    <t>Przebudowa drogi powiatowej nr 1130W Stromiec - Wyborów w miejscowości Boże o długości 953 metrów</t>
  </si>
  <si>
    <t>3.29.2022</t>
  </si>
  <si>
    <t>Rozbudowa skrzyżowania drogi powiatowej nr 1819W - ul. Jagiellońskiej z drogą gminną ul. Słowackiego w Legionowie wraz z infrastrukturą</t>
  </si>
  <si>
    <t>06.2023 - 10.2023</t>
  </si>
  <si>
    <t>3.202.2022</t>
  </si>
  <si>
    <t>Przebudowa drogi powiatowej nr 2127W Karniewo - Romanowo - Węgrzynowo na odcinku o długości 5,05630 km</t>
  </si>
  <si>
    <t>3.169.2022</t>
  </si>
  <si>
    <t>Przebudowa drogi powiatowej 4718W Bartniki - Puszcza Mariańska, na działce nr 232 w m. Budy Zaklasztorne, ul. Mazowiecka, gm. Puszcza Mariańska</t>
  </si>
  <si>
    <t>3.149.2022</t>
  </si>
  <si>
    <t>Powiat Płocki</t>
  </si>
  <si>
    <t>Rozbudowa drogi powiatowej nr 2948W Dzierżanowo - Gromice - Mąkolin - Rogowo</t>
  </si>
  <si>
    <t>3.211.2022</t>
  </si>
  <si>
    <t>Przebudowa drogi powiatowej nr 3235W Kosiły - Czernice Borowe w km od 3+530 do km 4+520</t>
  </si>
  <si>
    <t>3.181.2022</t>
  </si>
  <si>
    <t>Rozbudowa drogi powiatowej nr 2630W na odcinku Koskowo - Stary Lubotyń</t>
  </si>
  <si>
    <t>07.2023 - 03.2025</t>
  </si>
  <si>
    <t>3.180.2022</t>
  </si>
  <si>
    <t>Rozbudowa drogi powiatowej nr 2552W Zabiele - Ołdaki - Teodorowo na odcinku od skrzyżowania z drogą powiatową nr 2551W w miejscowości Zabiele do miejscowości Ołdaki na terenie Gminy Rzekuń</t>
  </si>
  <si>
    <t>3.141.2022</t>
  </si>
  <si>
    <t>Rozbudowa drogi powiatowej nr 2420W ul. Rolniczej - Etap I o dł. ok. 1600 mb, gm. Łomianki</t>
  </si>
  <si>
    <t>3.113.2022</t>
  </si>
  <si>
    <t>Rozbudowa drogi powiatowej nr 3826W Orłów - Rokotów - ETAP I</t>
  </si>
  <si>
    <t>3.97.2022</t>
  </si>
  <si>
    <t>Powiat Ciechanowski</t>
  </si>
  <si>
    <t>Przebudowa drogi powiatowej nr 1241W Ciechanów - Młock - Wola Młocka - Luszewo przejście przez Wolę Młocką odcinek od km 17+547,00 do km 18+128,00</t>
  </si>
  <si>
    <t>3.174.2022</t>
  </si>
  <si>
    <t xml:space="preserve">Rozbudowa drogi powiatowej nr 4418W na odcinku Rybno - Gulczewo </t>
  </si>
  <si>
    <t>08.2023 - 07.2024</t>
  </si>
  <si>
    <t>3.68.2022</t>
  </si>
  <si>
    <t>Rozbudowa drogi powiatowej nr 2222W ul. Aureliusza Chróścielewskiego w Mińsku Mazowieckim od km 11+672 do km 12+648</t>
  </si>
  <si>
    <t>03.2023 - 10.2023</t>
  </si>
  <si>
    <t>3.108.2022</t>
  </si>
  <si>
    <t>Rozbudowa drogi powiatowej nr 4204W Płatkownica - Morzyczyn - (granica powiatu) Kiełczew - etap I</t>
  </si>
  <si>
    <t>05.2023 - 09.2024</t>
  </si>
  <si>
    <t>3.164.2022</t>
  </si>
  <si>
    <t xml:space="preserve">Przebudowa drogi powiatowej nr 2953W Mała Wieś - Główczyn na odcinku od km 0+820 do km 1+563 o długości 0,743 km </t>
  </si>
  <si>
    <t>3.224.2022</t>
  </si>
  <si>
    <t>Przebudowa ul. Chrobrego wraz z remontem mostu</t>
  </si>
  <si>
    <t>06.2023 - 12.2023</t>
  </si>
  <si>
    <t>3.99.2022</t>
  </si>
  <si>
    <t>Rozbudowa drogi powiatowej nr 2315W Dębsk-Szydłowo</t>
  </si>
  <si>
    <t>3.10.2022</t>
  </si>
  <si>
    <t>3.28.2022</t>
  </si>
  <si>
    <t>Rozbudowa drogi powiatowej nr 1812W na terenie Gminy Nieporęt wraz z towarzyszącą infrastrukturą</t>
  </si>
  <si>
    <t>3.56.2022</t>
  </si>
  <si>
    <t>Rozbudowa drogi powiatowej Nr 4602W Przełęk - Niechłonin - Kuczbork - odcinek od km 18+060,00 do km 18+731,32</t>
  </si>
  <si>
    <t>3.47.2022</t>
  </si>
  <si>
    <t>Remont drogi powiatowej nr 1902W Rzeczniów - Grabowiec - Mołdawa odcinek: Grabowiec - Wólka Modrzejowa dł. 1945 mb</t>
  </si>
  <si>
    <t>3.191.2022</t>
  </si>
  <si>
    <t>Przebudowa drogi powiatowej nr 2036W Zienie - Kobylany w miejscowości Zienie i Bachorza na odcinku od km 0+520 do km 2+207, o długości 1,687 km</t>
  </si>
  <si>
    <t>3.107.2022</t>
  </si>
  <si>
    <t>Przebudowa drogi powiatowej nr 5114W - ulicy Kolejowej w Ostrołęce - etap I</t>
  </si>
  <si>
    <t>3.63.2022</t>
  </si>
  <si>
    <t>Rozbudowa drogi powiatowej nr 2833W - ul. Akacjowej w miejscowości Nowy Prażmów, gm. Prażmów, Powiat Piaseczyński</t>
  </si>
  <si>
    <t>04.2023 - 08.2023</t>
  </si>
  <si>
    <t>3.44.2022</t>
  </si>
  <si>
    <t>Przebudowa drogi powiatowej nr 3738W Rościszewo - Kosemin - Żabowo - Szumanie</t>
  </si>
  <si>
    <t>01.2023 - 11.2023</t>
  </si>
  <si>
    <t>3.201.2022</t>
  </si>
  <si>
    <t>Remont drogi powiatowej nr 2424W relacji Nasielsk-Nuna na odcinku o długości 715 m</t>
  </si>
  <si>
    <t>3.73.2022</t>
  </si>
  <si>
    <t>Remont dróg powiatowych na terenie powiatu płońskiego w 2023 r.</t>
  </si>
  <si>
    <t>06.2023 - 09.2023</t>
  </si>
  <si>
    <t>3.16.2022</t>
  </si>
  <si>
    <t>Przebudowa drogi powiatowej nr 4521W Szczęście - Babin</t>
  </si>
  <si>
    <t>07.2023 - 11.2023</t>
  </si>
  <si>
    <t>3.118.2022</t>
  </si>
  <si>
    <t>Przebudowa drogi powiatowej Nr 3556W relacji Wierzbica- Zbijów- gr. Województwa (Grzybowa Góra)</t>
  </si>
  <si>
    <t>3.80.2022</t>
  </si>
  <si>
    <t>Przebudowa odcinka drogi powiatowej nr 6909W wraz ze zjazdami w miejscowości Lwówek, gm. Sanniki</t>
  </si>
  <si>
    <t>3.48.2022</t>
  </si>
  <si>
    <t>Remont drogi powiatowej nr 3549W Chwałowice - Rzeczniów - Ludwików od km 9+596 do km 10+596 dł. 1000 mb (odcinek: Stary Rzechów - Rzeczniówek)</t>
  </si>
  <si>
    <t>3.92.2022</t>
  </si>
  <si>
    <t>Remont drogi powiatowej Nr 4640W Bieżuń-Szreńsk-Mława (ul. Henryka Sienkiewicza) w Mławie</t>
  </si>
  <si>
    <t>3.81.2022</t>
  </si>
  <si>
    <t>Remont drogi powiatowej  nr 1455W od drogi nr 577 Czyżew - Nowe Budy w miejscowości Czyżew i Barcik Stary, gm. Sanniki</t>
  </si>
  <si>
    <t>3.207.2022</t>
  </si>
  <si>
    <t xml:space="preserve">Remont drogi powiatowej nr 2417 W relacji Zakroczym-Nowe Trębki na odcinku o długości 1935 m </t>
  </si>
  <si>
    <t>3.177.2022</t>
  </si>
  <si>
    <t>Budowa drogi gminnej w miejscowości Białusny Lasek (od drogi powiatowej nr 2508W do drogi gminnej nr 250814W)</t>
  </si>
  <si>
    <t>3.189.2022</t>
  </si>
  <si>
    <t>Gmina wiejska Małkinia Górna</t>
  </si>
  <si>
    <t>1416052</t>
  </si>
  <si>
    <t>Budowa drogi gminnej w Małkini Górnej relacji ul. Kościelna - ul. Ostrowska</t>
  </si>
  <si>
    <t>04.2023 - 12.2023</t>
  </si>
  <si>
    <t>3.129.2022</t>
  </si>
  <si>
    <t>Przebudowa drogi gminnej relacji "od drogi krajowej nr 61 - Dobrołęka - ul. Jeziorna - ul. Lipowa - droga krajowa nr 61"</t>
  </si>
  <si>
    <t>3.37.2022</t>
  </si>
  <si>
    <t>Budowa drogi gminnej od km 0+000 do km 0+995 w miejscowości Troszyn w ramach zadania pn. Budowa obwodnicy Troszyna - etap I od drogi powiatowej nr 2559W Zamość - Gostery - granica województwa (Głębocz) do drogi gminnej nr 251108W Troszyn - Borowce</t>
  </si>
  <si>
    <t>04.2023 - 11.2024</t>
  </si>
  <si>
    <t>3.116.2022</t>
  </si>
  <si>
    <t>Przebudowa drogi gminnej Nr 250708W Łyse -Tyczek Noski od km 0+010,02 do km 4+381,18</t>
  </si>
  <si>
    <t>03.2023 - 09.2024</t>
  </si>
  <si>
    <t>3.32.2022</t>
  </si>
  <si>
    <t>Gmina wiejska Staroźreby</t>
  </si>
  <si>
    <t>1419142</t>
  </si>
  <si>
    <t>Budowa drogi gminnej nr 291404W Dąbrusk - Staroźreby na terenie Gminy Staroźreby</t>
  </si>
  <si>
    <t>3.101.2022</t>
  </si>
  <si>
    <t>Przebudowa drogi gminnej 390912W na odcinku Seroczyn Kolonia - Seroczyn oraz przebudowa drogi gminnej wewnętrznej w miejscowości Kolonia Paderewek</t>
  </si>
  <si>
    <t>3.71.2022</t>
  </si>
  <si>
    <t>Rozbudowa drogi gminnej ul. Ogrodowej w msc. Radzymin na odcinku od skrzyżowania z ul. Wyszkowską do skrzyżowania z ul. Korczaka wraz z rozbudową skrzyżowań z ulicami: Zwycięską I, Kwitnącą, Malowniczą, Wiśniową oraz Korczaka</t>
  </si>
  <si>
    <t>09.2023 - 11.2024</t>
  </si>
  <si>
    <t>3.62.2022</t>
  </si>
  <si>
    <t>Budowa drogi gminnej ul. Modrzewiowej w Łochowie</t>
  </si>
  <si>
    <t>3.232.2022</t>
  </si>
  <si>
    <t>Gmina miejsko-wiejska Halinów</t>
  </si>
  <si>
    <t>1412073</t>
  </si>
  <si>
    <t>Przebudowa drogi gminnej nr 220416W ul. Powstania Styczniowego w Długiej Kościelnej wraz z budową ciągu pieszo-rowerowego, gmina Halinów, od km 0+030 do km 0+923,70</t>
  </si>
  <si>
    <t>3.53.2022</t>
  </si>
  <si>
    <t>Gmina wiejska Nur</t>
  </si>
  <si>
    <t>1416062</t>
  </si>
  <si>
    <t>Rozbudowa drogi gminnej Godlewo-Milewek - Kamieńczyk Wielki</t>
  </si>
  <si>
    <t>07.2023 - 10.2023</t>
  </si>
  <si>
    <t>3.4.2022</t>
  </si>
  <si>
    <t>Budowa drogi gminnej w Borowej Górze między ul. Zegrzyńską a ul. Lipową</t>
  </si>
  <si>
    <t>3.104.2022</t>
  </si>
  <si>
    <t>Rozbudowa drogi gminnej ul. Piaskowej na odcinku od Al. J. Piłsudskiego do ul. Kwiatowej w Sulejówku</t>
  </si>
  <si>
    <t>3.54.2022</t>
  </si>
  <si>
    <t>Przebudowa drogi Zawady - Połazie</t>
  </si>
  <si>
    <t>3.200.2022</t>
  </si>
  <si>
    <t>Gmina wiejska Sobienie-Jeziory</t>
  </si>
  <si>
    <t>1417072</t>
  </si>
  <si>
    <t>Przebudowa drogi gminnej nr 270711W w m. Wysoczyn</t>
  </si>
  <si>
    <t>3.1.2022</t>
  </si>
  <si>
    <t>Rozbudowa drogi gminnej nr 351338W w miejscowości Dąbrówka Nagórna</t>
  </si>
  <si>
    <t>3.60.2022</t>
  </si>
  <si>
    <t>Przebudowa drogi gminnej nr 300210W w m. Gawarzec Dolny</t>
  </si>
  <si>
    <t>08.2023 - 10.2023</t>
  </si>
  <si>
    <t>3.30.2022</t>
  </si>
  <si>
    <t>Budowa drogi gminnej ulicy Mickiewicza w miejscowości Maszewo Duże</t>
  </si>
  <si>
    <t>02.2023 - 10.2023</t>
  </si>
  <si>
    <t>3.205.2022</t>
  </si>
  <si>
    <t>Przebudowa drogi gminnej nr 390509W w miejscowości Smuniew</t>
  </si>
  <si>
    <t>03.2023 - 06.2023</t>
  </si>
  <si>
    <t>3.170.2022</t>
  </si>
  <si>
    <t>Gmina Miejska Kobyłka</t>
  </si>
  <si>
    <t>1434011</t>
  </si>
  <si>
    <t>Rozbudowa ulicy Sienkiewicza w Kobyłce</t>
  </si>
  <si>
    <t>01.2023 - 12.2023</t>
  </si>
  <si>
    <t>3.26.2022</t>
  </si>
  <si>
    <t>Budowa drogi gminnej w miejscowości Kobylin, Gmina Grójec na odcinku od ul. Armii Krajowej do ul. Kobylińskiej</t>
  </si>
  <si>
    <t>3.20.2022</t>
  </si>
  <si>
    <t>Przebudowa drogi gminnej 160904W (Machnatka) - gr. gminy Pniewy - Wiatrowiec - (Bronisławów) w msc. Cychry i Wiatrowiec, gmina Pniewy</t>
  </si>
  <si>
    <t>3.89.2022</t>
  </si>
  <si>
    <t>Przebudowa drogi gminnej we wsi Bandysie na odcinku od km 0+016,00 do km 1+011,00</t>
  </si>
  <si>
    <t>3.33.2022</t>
  </si>
  <si>
    <t>Rozbudowa ulicy Żukowskiej w m. Wręcza, Grabce Towarzystwo, Długowizna i Świnice</t>
  </si>
  <si>
    <t>3.65.2022</t>
  </si>
  <si>
    <t>Rozbudowa drogi gminnej nr 430226W w miejscowości Sitne oraz  Szewnica na odcinku od ulicy Akacjowej do ulicy Leśnej</t>
  </si>
  <si>
    <t>3.70.2022</t>
  </si>
  <si>
    <t>Budowa drogi gminnej - ulicy Kościuszki w Pruszkowie</t>
  </si>
  <si>
    <t>02.2023 - 12.2023</t>
  </si>
  <si>
    <t>3.72.2022</t>
  </si>
  <si>
    <t>Gmina wiejska Kotuń</t>
  </si>
  <si>
    <t>1426032</t>
  </si>
  <si>
    <t>Budowa ulicy Świdnickiej w miejscowości Kotuń</t>
  </si>
  <si>
    <t>3.204.2022</t>
  </si>
  <si>
    <t>Gmina miejska Gostynin</t>
  </si>
  <si>
    <t>1404011</t>
  </si>
  <si>
    <t>Przebudowa drogi gminnej Nr 140174W wraz ze skrzyżowaniem z ul. Płocką oraz wykonaniem kanalizacji deszczowej, oświetlenia, zjazdów, kanału technologicznego oraz niezbędnej infrastruktury</t>
  </si>
  <si>
    <t>3.18.2022</t>
  </si>
  <si>
    <t>Rozbudowa drogi gminnej nr 430303W na odcinku ulicy Kolejowej w miejscowości Ostrówek oraz na odcinku ulicy Stanisława Papczyńskiego w miejscowości Tuł wraz z przebudową obiektu mostowego, gmina Klembów, powiat wołomiński</t>
  </si>
  <si>
    <t>3.173.2022</t>
  </si>
  <si>
    <t>Gmina wiejska Andrzejewo</t>
  </si>
  <si>
    <t>1416022</t>
  </si>
  <si>
    <t>Przebudowa drogi gminnej nr 260102W w miejscowościach Stara Ruskołęka i Ruskołęka - Parcele do drogi powiatowej nr 2604W</t>
  </si>
  <si>
    <t>02.2023 - 11.2023</t>
  </si>
  <si>
    <t>3.196.2022</t>
  </si>
  <si>
    <t>Rozbudowa ul. Małego Księcia w miejscowości Dąbrówka-Ług (etap II)</t>
  </si>
  <si>
    <t>3.3.2022</t>
  </si>
  <si>
    <t>Rozbudowa drogi gminnej ul. Szwoleżerów na odcinkach od ul. Zielenieckiej do ul. Maczka oraz od ul. Maczka do ul. Kościuszki w Ząbkach</t>
  </si>
  <si>
    <t>3.172.2022</t>
  </si>
  <si>
    <t>Budowa drogi gminnej nr 150893W ulicy Prostej w Grodzisku Mazowieckim</t>
  </si>
  <si>
    <t>3.144.2022</t>
  </si>
  <si>
    <t>Przebudowa drogi gminnej - ulicy Michała Wołodyjowskiego w Warce, gmina Warka</t>
  </si>
  <si>
    <t>3.138.2022</t>
  </si>
  <si>
    <t>Przebudowa ulicy Ogrodowej w Siennicy</t>
  </si>
  <si>
    <t>3.237.2022</t>
  </si>
  <si>
    <t>Rozbudowa ulicy Cmentarnej w Siedlcach, odcinek od ulicy ks. J. Niedziałka do ulicy Wojskowej</t>
  </si>
  <si>
    <t>3.27.2022</t>
  </si>
  <si>
    <t>Gmina wiejska Miedzna</t>
  </si>
  <si>
    <t>1433062</t>
  </si>
  <si>
    <t>Przebudowa drogi gminnej nr 420506W na odcinku od drogi powiatowej nr 4222W w kierunku miejscowości Międzyleś</t>
  </si>
  <si>
    <t>3.161.2022</t>
  </si>
  <si>
    <t>Przebudowa drogi wewnętrznej w km 0+000 - 0+990 w Woli Miastkowskiej</t>
  </si>
  <si>
    <t>08.2023 - 06.2024</t>
  </si>
  <si>
    <t>3.132.2022</t>
  </si>
  <si>
    <t>Przebudowa drogi gminnej nr 390304W Bujały - Tchórznica</t>
  </si>
  <si>
    <t>3.98.2022</t>
  </si>
  <si>
    <t>Gmina wiejska Jednorożec</t>
  </si>
  <si>
    <t>1422042</t>
  </si>
  <si>
    <t>Przebudowa drogi gminnej nr 320331W w miejscowości Jednorożec</t>
  </si>
  <si>
    <t>3.165.2022</t>
  </si>
  <si>
    <t xml:space="preserve">Budowa ulicy Kochanowskiego i Długosza w Ostrowi Mazowieckiej </t>
  </si>
  <si>
    <t>05.2023 - 11.2024</t>
  </si>
  <si>
    <t>3.179.2022</t>
  </si>
  <si>
    <t>Gmina miejska Józefów</t>
  </si>
  <si>
    <t>1417011</t>
  </si>
  <si>
    <t>Rozbudowa drogi gminnej nr 271468W - ul. Szerokiej (na odcinku od ul. Zawiszy do ul. Górnej)</t>
  </si>
  <si>
    <t>3.227.2022</t>
  </si>
  <si>
    <t>Rozbudowa drogi w ciągu ul. Opaczewskiej w miejscowości Raszyn gm. Raszyn</t>
  </si>
  <si>
    <t>3.55.2022</t>
  </si>
  <si>
    <t>1417021</t>
  </si>
  <si>
    <t>Remont drogi gminnej ul. Sportowej w Otwocku</t>
  </si>
  <si>
    <t>03.2023 - 12.2024</t>
  </si>
  <si>
    <t>3.140.2022</t>
  </si>
  <si>
    <t xml:space="preserve">Przebudowa ulicy Jana Brzechwy w Żyrardowie </t>
  </si>
  <si>
    <t>3.36.2022</t>
  </si>
  <si>
    <t>Gmina wiejska Jastrząb</t>
  </si>
  <si>
    <t>1430022</t>
  </si>
  <si>
    <t>Przebudowa drogi gminnej w m. Wola Lipieniecka Duża</t>
  </si>
  <si>
    <t>3.31.2022</t>
  </si>
  <si>
    <t>Przebudowa drogi  gminnej Nr 210112W w miejscowości Guty Małe</t>
  </si>
  <si>
    <t>3.35.2022</t>
  </si>
  <si>
    <t>Gmina wiejska Mała Wieś</t>
  </si>
  <si>
    <t>1419082</t>
  </si>
  <si>
    <t>Przebudowa drogi gminnej w m. Dzierżanowo</t>
  </si>
  <si>
    <t>3.214.2022</t>
  </si>
  <si>
    <t>Przebudowa drogi gminnej nr 320615W w m. Helenowo Stare i Józefowo</t>
  </si>
  <si>
    <t>3.167.2022</t>
  </si>
  <si>
    <t>Remont drogi gminnej ulicy Spokojnej w m. Rembertów w Gminie Tarczyn</t>
  </si>
  <si>
    <t>03.2023 - 09.2023</t>
  </si>
  <si>
    <t>3.67.2022</t>
  </si>
  <si>
    <t>Przebudowa drogi gminnej nr 340811W (ul. R. Traugutta) wraz ze skrzyżowaniem z drogą gminną nr 340475W (ul. 17 Sierpnia) w Pułtusku</t>
  </si>
  <si>
    <t>04.2023 - 03.2024</t>
  </si>
  <si>
    <t>3.23.2022</t>
  </si>
  <si>
    <t>Przebudowa drogi gminnej ulicy Wierzby - Odrowąża w Tłuszczu</t>
  </si>
  <si>
    <t>3.209.2022</t>
  </si>
  <si>
    <t>Przebudowa drogi gminnej w ul. Sportowej w Zwoleniu</t>
  </si>
  <si>
    <t>3.219.2022</t>
  </si>
  <si>
    <t>Przebudowa drogi gminnej w miejscowości Wyszyny Kościelne Dz. Nr ew. 473 na odcinku od km 0+028,00 do km 0+408,00</t>
  </si>
  <si>
    <t>3.11.2022</t>
  </si>
  <si>
    <t>Gmina wiejska Dzierzążnia</t>
  </si>
  <si>
    <t>1420052</t>
  </si>
  <si>
    <t>Budowa drogi gminnej nr 300332W w miejscowości Korytowo</t>
  </si>
  <si>
    <t>3.212.2022</t>
  </si>
  <si>
    <t>Rozbudowa drogi gminnej ul. Trakt Królewski na odcinku od ul. Wspólnej w Wojcieszynie do ul. Klonowej w Koczargach Nowych</t>
  </si>
  <si>
    <t>07.2023 - 01.2025</t>
  </si>
  <si>
    <t>3.217.2022</t>
  </si>
  <si>
    <t>Rozbudowa drogi gminnej ul. Młochowskiej na odcinku od ul. Południowej w Żółwinie do granicy z gminą Nadarzyn</t>
  </si>
  <si>
    <t>05.2023 - 12.2023</t>
  </si>
  <si>
    <t>3.148.2022</t>
  </si>
  <si>
    <t>Gmina wiejska Bodzanów</t>
  </si>
  <si>
    <t>1419022</t>
  </si>
  <si>
    <t>Budowa drogi gminnej nr 290212W w m. Mąkolin Kolonia</t>
  </si>
  <si>
    <t>03.2023 - 06.2024</t>
  </si>
  <si>
    <t>3.12.2022</t>
  </si>
  <si>
    <t>Przebudowa drogi gminnej nr 420611W Kolonia Złotki - Kołodziąż w km 1+980 do 2+970</t>
  </si>
  <si>
    <t>3.127.2022</t>
  </si>
  <si>
    <t>Budowa drogi gminnej - ulicy Podgórze w Płocku</t>
  </si>
  <si>
    <t>04.2023 - 06.2024</t>
  </si>
  <si>
    <t>3.96.2022</t>
  </si>
  <si>
    <t>Rozbudowa drogi gminnej nr 330634W ul. Żytnia w Przysusze</t>
  </si>
  <si>
    <t>05.2023 - 07.2024</t>
  </si>
  <si>
    <t>3.218.2022</t>
  </si>
  <si>
    <t xml:space="preserve">Przebudowa drogi gminnej w miejscowości Gierwaty, gm. Goworowo </t>
  </si>
  <si>
    <t>3.178.2022</t>
  </si>
  <si>
    <t>Gmina miejsko-wiejska Wyszków</t>
  </si>
  <si>
    <t>1435053</t>
  </si>
  <si>
    <t>Rozbudowa ul. Geodetów w Wyszkowie - Etap I</t>
  </si>
  <si>
    <t>3.159.2022</t>
  </si>
  <si>
    <t>Gmina wiejska Lesznowola</t>
  </si>
  <si>
    <t>1418032</t>
  </si>
  <si>
    <t>Rozbudowa drogi gminnej ul. Kieleckiej w m. Nowa Iwiczna i Nowa Wola - etap I (od ulicy Krasickiego do Alei Zgody)</t>
  </si>
  <si>
    <t>3.238.2022</t>
  </si>
  <si>
    <t>3.87.2022</t>
  </si>
  <si>
    <t>Rozbudowa ul. Prusa w Regułach</t>
  </si>
  <si>
    <t>3.45.2022</t>
  </si>
  <si>
    <t xml:space="preserve"> Przebudowa drogi gminnej ul. Chopina w Łaskarzewie w km 0+000,00 - 0+211,50 Miasto Łaskarzew, Powiat garwoliński</t>
  </si>
  <si>
    <t>3.188.2022</t>
  </si>
  <si>
    <t>Budowa i rozbudowa drogi gminnej w Wachu kol. Tabory</t>
  </si>
  <si>
    <t>3.13.2022</t>
  </si>
  <si>
    <t>3.184.2022</t>
  </si>
  <si>
    <t>Gmina wiejska Czerwin</t>
  </si>
  <si>
    <t>1415032</t>
  </si>
  <si>
    <t>Rozbudowa drogi gminnej Nr 250328W Grodzisk Duży - Borek od km 0+000,00 do km 1+446,14</t>
  </si>
  <si>
    <t>3.7.2022</t>
  </si>
  <si>
    <t>Rozbudowa drogi gminnej nr 420844W ul. Szerokiej et. I w Węgrowie</t>
  </si>
  <si>
    <t>3.146.2022</t>
  </si>
  <si>
    <t>Przebudowa drogi gminnej nr 200440W Mężenin - granica gminy (Drażniew) od km 2+590 do km 3+246</t>
  </si>
  <si>
    <t>06.2023 - 08.2023</t>
  </si>
  <si>
    <t>3.206.2022</t>
  </si>
  <si>
    <t>Przebudowa dwóch odcinków dróg : 131053W ul. Kardynała Stefana Wyszyńskiego oraz ul. Przemysłowej na terenie Miasta Pilawa</t>
  </si>
  <si>
    <t>3.222.2022</t>
  </si>
  <si>
    <t>Budowa ulicy Kmicica w Wołominie do DP nr 4316W Al. Niepodległości</t>
  </si>
  <si>
    <t>3.229.2022</t>
  </si>
  <si>
    <t>Przebudowa drogi gminnej na odcinku Brzozów - Czerwonka od km 0+650 do km 1+640 na terenie Gminy Sokołów Podlaski</t>
  </si>
  <si>
    <t>3.168.2022</t>
  </si>
  <si>
    <t>Gmina miejsko-wiejska Skaryszew</t>
  </si>
  <si>
    <t>1425103</t>
  </si>
  <si>
    <t>Budowa drogi gminnej nr 351022W Huta Skaryszewska - Wólka Twarogowa</t>
  </si>
  <si>
    <t>3.197.2022</t>
  </si>
  <si>
    <t>Rozbudowa drogi gminnej Bogdany Wielkie - Rapaty Sulimy - Łazy - Grabowo w km od 0+017,92 do km 0+888,18</t>
  </si>
  <si>
    <t>04.2023 - 10.2024</t>
  </si>
  <si>
    <t>3.57.2022</t>
  </si>
  <si>
    <t>Przebudowa ul. Rodzinnej w m. Kozienice</t>
  </si>
  <si>
    <t>3.93.2022</t>
  </si>
  <si>
    <t>Przebudowa u. St. Moniuszki i ul. J. S. Bacha w Garwolinie</t>
  </si>
  <si>
    <t>3.78.2022</t>
  </si>
  <si>
    <t>Gmina wiejska Sobolew</t>
  </si>
  <si>
    <t>1403112</t>
  </si>
  <si>
    <t>Przebudowa ulicy Zielnej w miejscowości Sobolew</t>
  </si>
  <si>
    <t>3.185.2022</t>
  </si>
  <si>
    <t>Gmina wiejska Prażmów</t>
  </si>
  <si>
    <t>1418052</t>
  </si>
  <si>
    <t>Rozbudowa drogi gminnej nr 280517W na odcinku od drogi wojewódzkiej nr 722 do drogi powiatowej nr 2832W w ciągu ulic Błońskiej, Południowej i Dębowej wraz z infrastrukturą techniczną. Etap 3 i etap 4.</t>
  </si>
  <si>
    <t>3.14.2022</t>
  </si>
  <si>
    <t>3.155.2022</t>
  </si>
  <si>
    <t>Gmina wiejska Jaktorów</t>
  </si>
  <si>
    <t>1405052</t>
  </si>
  <si>
    <t>Rozbudowa drogi gminnej nr 150307W ul. Alpejska w m. Chylice na odcinku od ul. Cichej do ul. Włoskiej gmina Jaktorów, powiat grodziski</t>
  </si>
  <si>
    <t>3.130.2022</t>
  </si>
  <si>
    <t>Gmina wiejska Gzy</t>
  </si>
  <si>
    <t>1424012</t>
  </si>
  <si>
    <t>Przebudowa  drogi gminnej 340109W na odcinku Przewodowo Poduchowne - Przewodowo Majorat</t>
  </si>
  <si>
    <t>3.40.2022</t>
  </si>
  <si>
    <t>Remont drogi gminnej - ul. Okólnej w miejscowości Wyszogród</t>
  </si>
  <si>
    <t>07.2023 - 06.2024</t>
  </si>
  <si>
    <t>3.15.2022</t>
  </si>
  <si>
    <t>Gmina miejska Mława</t>
  </si>
  <si>
    <t>1413011</t>
  </si>
  <si>
    <t>Przebudowa ul. Powstańców Wielkopolskich w Mławie na odcinku od ul. Płk. S. Dudzińskiego do skrzyżowania z ul. Kardynała S. Wyszyńskiego</t>
  </si>
  <si>
    <t>3.208.2022</t>
  </si>
  <si>
    <t>Gmina wiejska Tczów</t>
  </si>
  <si>
    <t>1436042</t>
  </si>
  <si>
    <t>Przebudowa drogi gminnej nr 450403W od km 0+000 do km 0+340,00 w miejscowości Józefów, gmina Tczów</t>
  </si>
  <si>
    <t>3.198.2022</t>
  </si>
  <si>
    <t>3.61.2022</t>
  </si>
  <si>
    <t>Budowa drogi gminnej w miejscowości Nowe Bosewo oraz przebudowa drogi gminnej w miejscowości Stara Pecyna</t>
  </si>
  <si>
    <t>01.2023 - 10.2023</t>
  </si>
  <si>
    <t>3.199.2022</t>
  </si>
  <si>
    <t>Przebudowa drogi gminnej nr 430814W relacji Kąty-Wielgi - Kąty-Miąski</t>
  </si>
  <si>
    <t>3.150.2022</t>
  </si>
  <si>
    <t>Przebudowa Alei 550-Lecia na odcinku od km 0+000,00 do km 0+881,00 w Sokołowie Podlaskim</t>
  </si>
  <si>
    <t>3.231.2022</t>
  </si>
  <si>
    <t>Rozbudowa drogi gminnej - ul. Rekreacyjna w Józefosławiu</t>
  </si>
  <si>
    <t>3.134.2022</t>
  </si>
  <si>
    <t>Gmina wiejska Zbuczyn</t>
  </si>
  <si>
    <t>1426132</t>
  </si>
  <si>
    <t>Przebudowa drogi gminnej w miejscowości Kwasy</t>
  </si>
  <si>
    <t>05.2023 - 09.2023</t>
  </si>
  <si>
    <t>3.157.2022</t>
  </si>
  <si>
    <t>Rozbudowa drogi gminnej 271619W - ul. Pięknej w Pogorzeli</t>
  </si>
  <si>
    <t>3.210.2022</t>
  </si>
  <si>
    <t>Rozbudowa ulicy Zachodniej w Podkowie Leśnej</t>
  </si>
  <si>
    <t>08.2023 - 10.2024</t>
  </si>
  <si>
    <t>3.103.2022</t>
  </si>
  <si>
    <t>Przebudowa drogi gminnej Nr 301307W ul. Zacisze w miejscowości Baboszewo</t>
  </si>
  <si>
    <t>3.75.2022</t>
  </si>
  <si>
    <t>Remont drogi gminnej nr 220713W od km 1+392 do km 2+342 i od km 2+375 do km 2+935</t>
  </si>
  <si>
    <t>3.39.2022</t>
  </si>
  <si>
    <t>Remont drogi powiatowej nr 1694W Nowe Miasto nad Pilicą - Ulów od km 9+404 do km 10+001</t>
  </si>
  <si>
    <t>3.38.2022</t>
  </si>
  <si>
    <t>Remont drogi powiatowej nr 1108W Olszowa - Ulów - Klwów od km 4+626 do km 5+174</t>
  </si>
  <si>
    <t>3.85.2022</t>
  </si>
  <si>
    <t>Remont drogi powiatowej nr 1222W na odcinku od skrzyżowania z drogą gminną nr 120250W do skrzyżowania z drogą gminną nr 120218W (przejście przez miejscowość Grędzice)</t>
  </si>
  <si>
    <t>3.195.2022</t>
  </si>
  <si>
    <t>Przebudowa drogi publicznej gminnej nr 221003W Porzewnica - Łączka w gminie Mrozy</t>
  </si>
  <si>
    <t>3.226.2022</t>
  </si>
  <si>
    <t>Przebudowa drogi gminnej, ul. Czapskiego w miejscowości Małopole</t>
  </si>
  <si>
    <t>3.21.2022</t>
  </si>
  <si>
    <t>Gmina wiejska Naruszewo</t>
  </si>
  <si>
    <t>1420072</t>
  </si>
  <si>
    <t>Przebudowa drogi gminnej nr 300547W w miejscowości Zaborowo, gmina Naruszewo</t>
  </si>
  <si>
    <t>3.228.2022</t>
  </si>
  <si>
    <t>Przebudowa drogi gminnej nr 110528W w Podlesiu Małym Etap II</t>
  </si>
  <si>
    <t>3.102.2022</t>
  </si>
  <si>
    <t>Gmina miejsko-wiejska Góra Kalwaria</t>
  </si>
  <si>
    <t>1418013</t>
  </si>
  <si>
    <t>Przebudowa drogi gminnej w miejscowości Solec</t>
  </si>
  <si>
    <t>3.131.2022</t>
  </si>
  <si>
    <t>3.203.2022</t>
  </si>
  <si>
    <t>Gmina wiejska Stara Błotnica</t>
  </si>
  <si>
    <t>1401042</t>
  </si>
  <si>
    <t>Przebudowa drogi gminnej nr 110406W Stary Kadłub-Kadłub Kolonia-droga wojewódzka nr 732</t>
  </si>
  <si>
    <t>3.82.2022</t>
  </si>
  <si>
    <t>Remont drogi gminnej nr 360811W - ulica Lipowa w miejscowości Pruszyn - Pieńki i ulica Zaciszna w miejscowości Pruszyn, Gmina Siedlce</t>
  </si>
  <si>
    <t>3.115.2022</t>
  </si>
  <si>
    <t>Gmina wiejska Krasnosielc</t>
  </si>
  <si>
    <t>1411042</t>
  </si>
  <si>
    <t>Przebudowa drogi gminnej nr 210322W Amelin-Grabowo-łącznik drogi wojewódzkiej nr 544 z drogą powiatową nr 2197W Amelin-Nowosiedliny</t>
  </si>
  <si>
    <t>3.22.2022</t>
  </si>
  <si>
    <t>Przebudowa drogi gminnej w miejscowości Studnie</t>
  </si>
  <si>
    <t>3.233.2022</t>
  </si>
  <si>
    <t>Gmina miejsko-wiejska Solec Nad Wisłą</t>
  </si>
  <si>
    <t>Przebudowa drogi gminnej nr 190612W Zemborzyn Pierwszy - Zemborzyn Drugi od km 0+000 do km 0+841,34</t>
  </si>
  <si>
    <t>3.128.2022</t>
  </si>
  <si>
    <t>Przebudowa drogi gminnej nr 410823W (ul. Polna) w Błoniu</t>
  </si>
  <si>
    <t>05.2023 - 04.2024</t>
  </si>
  <si>
    <t>3.66.2022</t>
  </si>
  <si>
    <t>Przebudowa drogi gminnej ul. Jadwigi Rostkowskiej w Nasielsku</t>
  </si>
  <si>
    <t>03.2023 - 08.2023</t>
  </si>
  <si>
    <t>3.86.2022</t>
  </si>
  <si>
    <t>Gmina wiejska Kowala</t>
  </si>
  <si>
    <t>1425072</t>
  </si>
  <si>
    <t>Remont odcinka drogi gminnej nr 350602W w miejscowości Huta Mazowszańska Górna , km 0+015 do km 2+860 , Gmina Kowala</t>
  </si>
  <si>
    <t>3.158.2022</t>
  </si>
  <si>
    <t>Gmina wiejska Bielany</t>
  </si>
  <si>
    <t>1429022</t>
  </si>
  <si>
    <t>Przebudowa drogi gminnej nr 390101W na odcinku Patrykozy-Patrykozy-Kolonia o długości 0,980 km</t>
  </si>
  <si>
    <t>3.215.2022</t>
  </si>
  <si>
    <t>Gmina wiejska Promna</t>
  </si>
  <si>
    <t>1401022</t>
  </si>
  <si>
    <t>Przebudowa drogi gminnej w miejscowości Daltrozów dz. Ewid. Nr 91</t>
  </si>
  <si>
    <t>3.49.2022</t>
  </si>
  <si>
    <t xml:space="preserve"> Remont drogi gminnej ul. Bielińskiego</t>
  </si>
  <si>
    <t>3.151.2022</t>
  </si>
  <si>
    <t>Remont drogi gminnej nr 300707W Cieciórki-Koziminy Stare, gmina Płońsk</t>
  </si>
  <si>
    <t>3.163.2022</t>
  </si>
  <si>
    <t>Przebudowa drogi wewnętrznej na dz. nr ew. 39/2 w miejscowości Młodzieszyn</t>
  </si>
  <si>
    <t>3.94.2022</t>
  </si>
  <si>
    <t>Remont ul. Południowej w miejscowości Granice, gm. Teresin</t>
  </si>
  <si>
    <t>3.24.2022</t>
  </si>
  <si>
    <t>Gmina wiejska Lutocin</t>
  </si>
  <si>
    <t>1437042</t>
  </si>
  <si>
    <t>Remont drogi gminnej nr 460410W Przeradz -Siemcichy</t>
  </si>
  <si>
    <t>05.2023 - 08.2023</t>
  </si>
  <si>
    <t>3.171.2022</t>
  </si>
  <si>
    <t>Remont ulicy Stanisława Wyspiańskiego nr 121231W w Ciechanowie</t>
  </si>
  <si>
    <t>3.91.2022</t>
  </si>
  <si>
    <t>Gmina miejska Nowy Dwór Mazowiecki</t>
  </si>
  <si>
    <t>1414011</t>
  </si>
  <si>
    <t>Remont drogi gminnej - ul. Ledóchowskiego w Nowym Dworze Mazowieckim</t>
  </si>
  <si>
    <t>Podsumowanie naboru: nabór przeprowadzony w  dniach 26 lipca - 25 sierpnia 2022 r.</t>
  </si>
  <si>
    <t>08.2021 - 02-2023</t>
  </si>
  <si>
    <t>05.2022 - 11.2023</t>
  </si>
  <si>
    <r>
      <t xml:space="preserve">ZATWIERDZAM
</t>
    </r>
    <r>
      <rPr>
        <b/>
        <i/>
        <sz val="9"/>
        <color rgb="FFFF0000"/>
        <rFont val="Times New Roman"/>
        <family val="1"/>
        <charset val="238"/>
      </rPr>
      <t xml:space="preserve">
</t>
    </r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</si>
  <si>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</si>
  <si>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Mazowieckie</t>
  </si>
  <si>
    <t xml:space="preserve">Gmina Wodynie </t>
  </si>
  <si>
    <t xml:space="preserve">Przebudowa drogi wewnętrzenj ul. Wolińska w m. Wodynie </t>
  </si>
  <si>
    <t xml:space="preserve">Gmina Wiśniew </t>
  </si>
  <si>
    <t>Remont drogi gminnej 361105W Stok Wiśniewski - Myrcha</t>
  </si>
  <si>
    <t xml:space="preserve">Gmina Miasto Sierpc </t>
  </si>
  <si>
    <t>Sierpecki</t>
  </si>
  <si>
    <t xml:space="preserve">Przebudowa drogi gminnej ul. Batalionów Chłopskich w m. Sierpc </t>
  </si>
  <si>
    <t xml:space="preserve">Gmina Paprotnia </t>
  </si>
  <si>
    <t>Remont dróg gminnych nr 360634W i 360639W</t>
  </si>
  <si>
    <t>71.</t>
  </si>
  <si>
    <t>72.</t>
  </si>
  <si>
    <t>73.*</t>
  </si>
  <si>
    <t>38.*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</si>
</sst>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31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ED7D3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1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vertical="center"/>
    </xf>
    <xf numFmtId="165" fontId="7" fillId="4" borderId="2" xfId="0" applyNumberFormat="1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vertical="center"/>
    </xf>
    <xf numFmtId="0" fontId="12" fillId="3" borderId="4" xfId="0" applyNumberFormat="1" applyFont="1" applyFill="1" applyBorder="1" applyAlignment="1">
      <alignment vertical="center"/>
    </xf>
    <xf numFmtId="0" fontId="7" fillId="3" borderId="4" xfId="0" applyNumberFormat="1" applyFont="1" applyFill="1" applyBorder="1" applyAlignment="1">
      <alignment vertical="center"/>
    </xf>
    <xf numFmtId="0" fontId="7" fillId="4" borderId="4" xfId="0" applyNumberFormat="1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2"/>
    </xf>
    <xf numFmtId="165" fontId="12" fillId="3" borderId="5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vertical="center"/>
    </xf>
    <xf numFmtId="165" fontId="13" fillId="5" borderId="5" xfId="0" applyNumberFormat="1" applyFont="1" applyFill="1" applyBorder="1" applyAlignment="1">
      <alignment vertical="center"/>
    </xf>
    <xf numFmtId="165" fontId="12" fillId="3" borderId="4" xfId="0" applyNumberFormat="1" applyFont="1" applyFill="1" applyBorder="1" applyAlignment="1">
      <alignment vertical="center"/>
    </xf>
    <xf numFmtId="165" fontId="7" fillId="3" borderId="4" xfId="0" applyNumberFormat="1" applyFont="1" applyFill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165" fontId="13" fillId="5" borderId="4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vertical="center"/>
    </xf>
    <xf numFmtId="165" fontId="7" fillId="0" borderId="13" xfId="0" applyNumberFormat="1" applyFont="1" applyFill="1" applyBorder="1" applyAlignment="1">
      <alignment vertical="center"/>
    </xf>
    <xf numFmtId="165" fontId="7" fillId="2" borderId="14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165" fontId="7" fillId="0" borderId="15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horizontal="left" vertical="center" wrapText="1" indent="2"/>
    </xf>
    <xf numFmtId="0" fontId="7" fillId="0" borderId="16" xfId="0" applyFont="1" applyFill="1" applyBorder="1" applyAlignment="1">
      <alignment horizontal="left" vertical="center" indent="2"/>
    </xf>
    <xf numFmtId="0" fontId="12" fillId="0" borderId="17" xfId="0" applyFont="1" applyFill="1" applyBorder="1" applyAlignment="1">
      <alignment horizontal="left" vertical="center" indent="2"/>
    </xf>
    <xf numFmtId="165" fontId="12" fillId="2" borderId="18" xfId="0" applyNumberFormat="1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 wrapText="1" indent="2"/>
    </xf>
    <xf numFmtId="165" fontId="12" fillId="3" borderId="19" xfId="0" applyNumberFormat="1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indent="2"/>
    </xf>
    <xf numFmtId="165" fontId="7" fillId="3" borderId="19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left" vertical="center" indent="2"/>
    </xf>
    <xf numFmtId="0" fontId="12" fillId="3" borderId="20" xfId="0" applyNumberFormat="1" applyFont="1" applyFill="1" applyBorder="1" applyAlignment="1">
      <alignment vertical="center"/>
    </xf>
    <xf numFmtId="165" fontId="12" fillId="3" borderId="21" xfId="0" applyNumberFormat="1" applyFont="1" applyFill="1" applyBorder="1" applyAlignment="1">
      <alignment vertical="center"/>
    </xf>
    <xf numFmtId="165" fontId="12" fillId="3" borderId="22" xfId="0" applyNumberFormat="1" applyFont="1" applyFill="1" applyBorder="1" applyAlignment="1">
      <alignment vertical="center"/>
    </xf>
    <xf numFmtId="165" fontId="12" fillId="3" borderId="20" xfId="0" applyNumberFormat="1" applyFont="1" applyFill="1" applyBorder="1" applyAlignment="1">
      <alignment vertical="center"/>
    </xf>
    <xf numFmtId="165" fontId="12" fillId="3" borderId="23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4" xfId="0" applyNumberFormat="1" applyFont="1" applyFill="1" applyBorder="1" applyAlignment="1">
      <alignment vertical="center"/>
    </xf>
    <xf numFmtId="165" fontId="7" fillId="4" borderId="25" xfId="0" applyNumberFormat="1" applyFont="1" applyFill="1" applyBorder="1" applyAlignment="1">
      <alignment vertical="center"/>
    </xf>
    <xf numFmtId="165" fontId="7" fillId="4" borderId="26" xfId="0" applyNumberFormat="1" applyFont="1" applyFill="1" applyBorder="1" applyAlignment="1">
      <alignment vertical="center"/>
    </xf>
    <xf numFmtId="165" fontId="7" fillId="4" borderId="24" xfId="0" applyNumberFormat="1" applyFont="1" applyFill="1" applyBorder="1" applyAlignment="1">
      <alignment vertical="center"/>
    </xf>
    <xf numFmtId="165" fontId="7" fillId="4" borderId="27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horizontal="left" vertical="center" indent="2"/>
    </xf>
    <xf numFmtId="0" fontId="12" fillId="4" borderId="6" xfId="0" applyNumberFormat="1" applyFont="1" applyFill="1" applyBorder="1" applyAlignment="1">
      <alignment vertical="center"/>
    </xf>
    <xf numFmtId="165" fontId="12" fillId="4" borderId="7" xfId="0" applyNumberFormat="1" applyFont="1" applyFill="1" applyBorder="1" applyAlignment="1">
      <alignment vertical="center"/>
    </xf>
    <xf numFmtId="165" fontId="12" fillId="4" borderId="29" xfId="0" applyNumberFormat="1" applyFont="1" applyFill="1" applyBorder="1" applyAlignment="1">
      <alignment vertical="center"/>
    </xf>
    <xf numFmtId="165" fontId="12" fillId="2" borderId="28" xfId="0" applyNumberFormat="1" applyFont="1" applyFill="1" applyBorder="1" applyAlignment="1">
      <alignment vertical="center"/>
    </xf>
    <xf numFmtId="165" fontId="12" fillId="4" borderId="6" xfId="0" applyNumberFormat="1" applyFont="1" applyFill="1" applyBorder="1" applyAlignment="1">
      <alignment vertical="center"/>
    </xf>
    <xf numFmtId="165" fontId="12" fillId="4" borderId="8" xfId="0" applyNumberFormat="1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3" fillId="5" borderId="11" xfId="0" applyNumberFormat="1" applyFont="1" applyFill="1" applyBorder="1" applyAlignment="1">
      <alignment vertical="center"/>
    </xf>
    <xf numFmtId="165" fontId="13" fillId="5" borderId="12" xfId="0" applyNumberFormat="1" applyFont="1" applyFill="1" applyBorder="1" applyAlignment="1">
      <alignment vertical="center"/>
    </xf>
    <xf numFmtId="165" fontId="13" fillId="5" borderId="13" xfId="0" applyNumberFormat="1" applyFont="1" applyFill="1" applyBorder="1" applyAlignment="1">
      <alignment vertical="center"/>
    </xf>
    <xf numFmtId="165" fontId="13" fillId="2" borderId="14" xfId="0" applyNumberFormat="1" applyFont="1" applyFill="1" applyBorder="1" applyAlignment="1">
      <alignment vertical="center"/>
    </xf>
    <xf numFmtId="165" fontId="13" fillId="5" borderId="11" xfId="0" applyNumberFormat="1" applyFont="1" applyFill="1" applyBorder="1" applyAlignment="1">
      <alignment vertical="center"/>
    </xf>
    <xf numFmtId="165" fontId="13" fillId="5" borderId="15" xfId="0" applyNumberFormat="1" applyFont="1" applyFill="1" applyBorder="1" applyAlignment="1">
      <alignment vertical="center"/>
    </xf>
    <xf numFmtId="0" fontId="7" fillId="5" borderId="16" xfId="0" applyFont="1" applyFill="1" applyBorder="1" applyAlignment="1">
      <alignment horizontal="left" vertical="center" indent="2"/>
    </xf>
    <xf numFmtId="165" fontId="13" fillId="5" borderId="19" xfId="0" applyNumberFormat="1" applyFont="1" applyFill="1" applyBorder="1" applyAlignment="1">
      <alignment vertical="center"/>
    </xf>
    <xf numFmtId="0" fontId="12" fillId="5" borderId="17" xfId="0" applyFont="1" applyFill="1" applyBorder="1" applyAlignment="1">
      <alignment horizontal="left" vertical="center" indent="2"/>
    </xf>
    <xf numFmtId="0" fontId="12" fillId="5" borderId="20" xfId="0" applyNumberFormat="1" applyFont="1" applyFill="1" applyBorder="1" applyAlignment="1">
      <alignment vertical="center"/>
    </xf>
    <xf numFmtId="165" fontId="12" fillId="5" borderId="21" xfId="0" applyNumberFormat="1" applyFont="1" applyFill="1" applyBorder="1" applyAlignment="1">
      <alignment vertical="center"/>
    </xf>
    <xf numFmtId="165" fontId="12" fillId="5" borderId="22" xfId="0" applyNumberFormat="1" applyFont="1" applyFill="1" applyBorder="1" applyAlignment="1">
      <alignment vertical="center"/>
    </xf>
    <xf numFmtId="165" fontId="12" fillId="5" borderId="20" xfId="0" applyNumberFormat="1" applyFont="1" applyFill="1" applyBorder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0" fontId="12" fillId="6" borderId="4" xfId="0" applyNumberFormat="1" applyFont="1" applyFill="1" applyBorder="1" applyAlignment="1">
      <alignment vertical="center"/>
    </xf>
    <xf numFmtId="165" fontId="12" fillId="6" borderId="2" xfId="0" applyNumberFormat="1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vertical="center"/>
    </xf>
    <xf numFmtId="0" fontId="7" fillId="6" borderId="4" xfId="0" applyNumberFormat="1" applyFont="1" applyFill="1" applyBorder="1" applyAlignment="1">
      <alignment vertical="center"/>
    </xf>
    <xf numFmtId="165" fontId="7" fillId="6" borderId="2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12" fillId="6" borderId="20" xfId="0" applyNumberFormat="1" applyFont="1" applyFill="1" applyBorder="1" applyAlignment="1">
      <alignment vertical="center"/>
    </xf>
    <xf numFmtId="165" fontId="12" fillId="6" borderId="21" xfId="0" applyNumberFormat="1" applyFont="1" applyFill="1" applyBorder="1" applyAlignment="1">
      <alignment vertical="center"/>
    </xf>
    <xf numFmtId="165" fontId="12" fillId="6" borderId="22" xfId="0" applyNumberFormat="1" applyFont="1" applyFill="1" applyBorder="1" applyAlignment="1">
      <alignment vertical="center"/>
    </xf>
    <xf numFmtId="165" fontId="12" fillId="6" borderId="4" xfId="0" applyNumberFormat="1" applyFont="1" applyFill="1" applyBorder="1" applyAlignment="1">
      <alignment vertical="center"/>
    </xf>
    <xf numFmtId="165" fontId="12" fillId="6" borderId="19" xfId="0" applyNumberFormat="1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19" xfId="0" applyNumberFormat="1" applyFont="1" applyFill="1" applyBorder="1" applyAlignment="1">
      <alignment vertical="center"/>
    </xf>
    <xf numFmtId="165" fontId="12" fillId="6" borderId="20" xfId="0" applyNumberFormat="1" applyFont="1" applyFill="1" applyBorder="1" applyAlignment="1">
      <alignment vertical="center"/>
    </xf>
    <xf numFmtId="165" fontId="12" fillId="6" borderId="23" xfId="0" applyNumberFormat="1" applyFont="1" applyFill="1" applyBorder="1" applyAlignment="1">
      <alignment vertical="center"/>
    </xf>
    <xf numFmtId="165" fontId="7" fillId="6" borderId="11" xfId="0" applyNumberFormat="1" applyFont="1" applyFill="1" applyBorder="1" applyAlignment="1">
      <alignment vertical="center"/>
    </xf>
    <xf numFmtId="165" fontId="7" fillId="6" borderId="12" xfId="0" applyNumberFormat="1" applyFont="1" applyFill="1" applyBorder="1" applyAlignment="1">
      <alignment vertical="center"/>
    </xf>
    <xf numFmtId="165" fontId="7" fillId="6" borderId="15" xfId="0" applyNumberFormat="1" applyFont="1" applyFill="1" applyBorder="1" applyAlignment="1">
      <alignment vertical="center"/>
    </xf>
    <xf numFmtId="166" fontId="2" fillId="6" borderId="2" xfId="0" applyNumberFormat="1" applyFont="1" applyFill="1" applyBorder="1" applyAlignment="1">
      <alignment horizontal="center" vertical="center"/>
    </xf>
    <xf numFmtId="9" fontId="2" fillId="6" borderId="2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9" fontId="14" fillId="6" borderId="2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wrapText="1"/>
    </xf>
    <xf numFmtId="0" fontId="15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/>
    <xf numFmtId="0" fontId="0" fillId="6" borderId="0" xfId="0" applyFill="1"/>
    <xf numFmtId="0" fontId="0" fillId="6" borderId="0" xfId="0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Alignment="1"/>
    <xf numFmtId="0" fontId="4" fillId="6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7" fillId="3" borderId="11" xfId="0" applyNumberFormat="1" applyFont="1" applyFill="1" applyBorder="1" applyAlignment="1">
      <alignment vertical="center"/>
    </xf>
    <xf numFmtId="165" fontId="7" fillId="3" borderId="12" xfId="0" applyNumberFormat="1" applyFont="1" applyFill="1" applyBorder="1" applyAlignment="1">
      <alignment vertical="center"/>
    </xf>
    <xf numFmtId="165" fontId="7" fillId="3" borderId="13" xfId="0" applyNumberFormat="1" applyFont="1" applyFill="1" applyBorder="1" applyAlignment="1">
      <alignment vertical="center"/>
    </xf>
    <xf numFmtId="165" fontId="7" fillId="3" borderId="11" xfId="0" applyNumberFormat="1" applyFont="1" applyFill="1" applyBorder="1" applyAlignment="1">
      <alignment vertical="center"/>
    </xf>
    <xf numFmtId="165" fontId="7" fillId="3" borderId="15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17" fillId="0" borderId="0" xfId="0" applyFont="1"/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8" fillId="6" borderId="0" xfId="0" applyFont="1" applyFill="1"/>
    <xf numFmtId="0" fontId="19" fillId="6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9" fontId="18" fillId="6" borderId="0" xfId="5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center" vertical="center"/>
    </xf>
    <xf numFmtId="4" fontId="20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2" fillId="6" borderId="2" xfId="0" applyFont="1" applyFill="1" applyBorder="1" applyAlignment="1">
      <alignment horizontal="center" vertical="center" wrapText="1"/>
    </xf>
    <xf numFmtId="4" fontId="19" fillId="6" borderId="2" xfId="0" applyNumberFormat="1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right" vertical="center" wrapText="1"/>
    </xf>
    <xf numFmtId="0" fontId="8" fillId="6" borderId="0" xfId="4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3" fillId="6" borderId="0" xfId="4" applyFont="1" applyFill="1" applyAlignment="1">
      <alignment vertical="center"/>
    </xf>
    <xf numFmtId="4" fontId="19" fillId="6" borderId="2" xfId="0" applyNumberFormat="1" applyFont="1" applyFill="1" applyBorder="1" applyAlignment="1">
      <alignment vertical="center" wrapText="1"/>
    </xf>
    <xf numFmtId="4" fontId="18" fillId="6" borderId="0" xfId="0" applyNumberFormat="1" applyFont="1" applyFill="1" applyAlignment="1">
      <alignment vertical="center"/>
    </xf>
    <xf numFmtId="4" fontId="14" fillId="6" borderId="2" xfId="0" applyNumberFormat="1" applyFont="1" applyFill="1" applyBorder="1" applyAlignment="1">
      <alignment vertical="center" wrapText="1"/>
    </xf>
    <xf numFmtId="0" fontId="18" fillId="6" borderId="0" xfId="0" applyFont="1" applyFill="1" applyAlignment="1">
      <alignment vertical="center" wrapText="1" shrinkToFit="1"/>
    </xf>
    <xf numFmtId="0" fontId="21" fillId="6" borderId="0" xfId="0" applyFont="1" applyFill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49" fontId="25" fillId="6" borderId="2" xfId="0" applyNumberFormat="1" applyFont="1" applyFill="1" applyBorder="1" applyAlignment="1">
      <alignment vertical="center" wrapText="1"/>
    </xf>
    <xf numFmtId="49" fontId="25" fillId="6" borderId="2" xfId="0" applyNumberFormat="1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vertical="center" wrapText="1"/>
    </xf>
    <xf numFmtId="166" fontId="25" fillId="6" borderId="2" xfId="0" applyNumberFormat="1" applyFont="1" applyFill="1" applyBorder="1" applyAlignment="1">
      <alignment horizontal="center" vertical="center"/>
    </xf>
    <xf numFmtId="164" fontId="25" fillId="6" borderId="2" xfId="0" applyNumberFormat="1" applyFont="1" applyFill="1" applyBorder="1" applyAlignment="1">
      <alignment horizontal="center" vertical="center" wrapText="1"/>
    </xf>
    <xf numFmtId="9" fontId="25" fillId="6" borderId="2" xfId="0" applyNumberFormat="1" applyFont="1" applyFill="1" applyBorder="1" applyAlignment="1">
      <alignment horizontal="center" vertical="center"/>
    </xf>
    <xf numFmtId="165" fontId="18" fillId="6" borderId="0" xfId="0" applyNumberFormat="1" applyFont="1" applyFill="1"/>
    <xf numFmtId="165" fontId="4" fillId="6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 wrapText="1"/>
    </xf>
    <xf numFmtId="4" fontId="25" fillId="0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 wrapText="1"/>
    </xf>
    <xf numFmtId="4" fontId="25" fillId="6" borderId="2" xfId="0" applyNumberFormat="1" applyFont="1" applyFill="1" applyBorder="1" applyAlignment="1">
      <alignment vertical="center"/>
    </xf>
    <xf numFmtId="4" fontId="25" fillId="6" borderId="2" xfId="0" applyNumberFormat="1" applyFont="1" applyFill="1" applyBorder="1" applyAlignment="1">
      <alignment vertical="center" wrapText="1"/>
    </xf>
    <xf numFmtId="0" fontId="26" fillId="6" borderId="0" xfId="0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9" fillId="6" borderId="0" xfId="0" applyFont="1" applyFill="1" applyBorder="1" applyAlignment="1">
      <alignment vertical="center"/>
    </xf>
    <xf numFmtId="0" fontId="30" fillId="6" borderId="0" xfId="0" applyFont="1" applyFill="1" applyBorder="1" applyAlignment="1">
      <alignment vertical="center"/>
    </xf>
    <xf numFmtId="0" fontId="18" fillId="7" borderId="0" xfId="0" applyFont="1" applyFill="1" applyAlignment="1">
      <alignment horizontal="center" vertical="center"/>
    </xf>
    <xf numFmtId="9" fontId="18" fillId="7" borderId="0" xfId="5" applyFont="1" applyFill="1" applyAlignment="1">
      <alignment horizontal="center" vertical="center"/>
    </xf>
    <xf numFmtId="4" fontId="18" fillId="7" borderId="0" xfId="0" applyNumberFormat="1" applyFont="1" applyFill="1" applyAlignment="1">
      <alignment horizontal="center" vertical="center"/>
    </xf>
    <xf numFmtId="0" fontId="18" fillId="7" borderId="0" xfId="0" applyFont="1" applyFill="1"/>
    <xf numFmtId="165" fontId="18" fillId="7" borderId="0" xfId="0" applyNumberFormat="1" applyFont="1" applyFill="1"/>
    <xf numFmtId="0" fontId="18" fillId="7" borderId="0" xfId="0" applyFont="1" applyFill="1" applyAlignment="1">
      <alignment vertical="center"/>
    </xf>
    <xf numFmtId="4" fontId="20" fillId="7" borderId="0" xfId="0" applyNumberFormat="1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right" vertical="center"/>
    </xf>
    <xf numFmtId="166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9" fontId="14" fillId="0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23" fillId="0" borderId="0" xfId="4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21" fillId="0" borderId="0" xfId="0" applyFont="1" applyFill="1"/>
    <xf numFmtId="4" fontId="18" fillId="0" borderId="0" xfId="0" applyNumberFormat="1" applyFont="1" applyFill="1"/>
    <xf numFmtId="0" fontId="25" fillId="0" borderId="2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wrapText="1" shrinkToFit="1"/>
    </xf>
    <xf numFmtId="0" fontId="19" fillId="0" borderId="30" xfId="0" applyFont="1" applyFill="1" applyBorder="1" applyAlignment="1">
      <alignment vertical="center" wrapText="1"/>
    </xf>
    <xf numFmtId="0" fontId="24" fillId="0" borderId="0" xfId="0" applyFont="1" applyFill="1"/>
    <xf numFmtId="4" fontId="19" fillId="0" borderId="2" xfId="0" applyNumberFormat="1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1" fillId="0" borderId="0" xfId="0" applyFont="1" applyFill="1" applyAlignment="1">
      <alignment vertical="center"/>
    </xf>
    <xf numFmtId="0" fontId="5" fillId="6" borderId="31" xfId="0" applyFont="1" applyFill="1" applyBorder="1" applyAlignment="1">
      <alignment horizontal="center" vertical="top" wrapText="1"/>
    </xf>
    <xf numFmtId="0" fontId="5" fillId="6" borderId="32" xfId="0" applyFont="1" applyFill="1" applyBorder="1" applyAlignment="1">
      <alignment horizontal="center" vertical="top"/>
    </xf>
    <xf numFmtId="0" fontId="5" fillId="6" borderId="33" xfId="0" applyFont="1" applyFill="1" applyBorder="1" applyAlignment="1">
      <alignment horizontal="center" vertical="top"/>
    </xf>
    <xf numFmtId="0" fontId="5" fillId="6" borderId="34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6" borderId="35" xfId="0" applyFont="1" applyFill="1" applyBorder="1" applyAlignment="1">
      <alignment horizontal="center" vertical="top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Procentowy 2" xfId="5" xr:uid="{00000000-0005-0000-0000-000005000000}"/>
  </cellStyles>
  <dxfs count="16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tabSelected="1" view="pageBreakPreview" zoomScale="80" zoomScaleNormal="100" zoomScaleSheetLayoutView="80" workbookViewId="0">
      <selection activeCell="F22" sqref="F22"/>
    </sheetView>
  </sheetViews>
  <sheetFormatPr defaultColWidth="9.140625" defaultRowHeight="15" x14ac:dyDescent="0.25"/>
  <cols>
    <col min="1" max="1" width="32.140625" style="5" customWidth="1"/>
    <col min="2" max="2" width="10.7109375" style="5" customWidth="1"/>
    <col min="3" max="5" width="20.7109375" style="5" customWidth="1"/>
    <col min="6" max="9" width="15.7109375" style="5" customWidth="1"/>
    <col min="10" max="10" width="18" style="5" customWidth="1"/>
    <col min="11" max="15" width="15.7109375" style="5" customWidth="1"/>
    <col min="16" max="16" width="9.140625" style="5"/>
    <col min="17" max="17" width="11.7109375" style="5" bestFit="1" customWidth="1"/>
    <col min="18" max="18" width="11.7109375" style="3" bestFit="1" customWidth="1"/>
    <col min="19" max="16384" width="9.140625" style="3"/>
  </cols>
  <sheetData>
    <row r="1" spans="1:24" s="120" customFormat="1" ht="30" customHeight="1" thickBot="1" x14ac:dyDescent="0.35">
      <c r="A1" s="117" t="s">
        <v>260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  <c r="S1" s="119"/>
      <c r="T1" s="119"/>
      <c r="U1" s="119"/>
      <c r="V1" s="119"/>
      <c r="W1" s="119"/>
      <c r="X1" s="119"/>
    </row>
    <row r="2" spans="1:24" s="123" customFormat="1" ht="15" customHeight="1" x14ac:dyDescent="0.25">
      <c r="A2" s="196"/>
      <c r="B2" s="121"/>
      <c r="C2" s="121"/>
      <c r="D2" s="121"/>
      <c r="E2" s="121"/>
      <c r="F2" s="238" t="s">
        <v>921</v>
      </c>
      <c r="G2" s="239"/>
      <c r="H2" s="239"/>
      <c r="I2" s="239"/>
      <c r="J2" s="239"/>
      <c r="K2" s="239"/>
      <c r="L2" s="239"/>
      <c r="M2" s="239"/>
      <c r="N2" s="240"/>
      <c r="O2" s="121"/>
      <c r="P2" s="121"/>
      <c r="Q2" s="121"/>
      <c r="R2" s="122"/>
      <c r="S2" s="122"/>
      <c r="T2" s="122"/>
      <c r="U2" s="122"/>
      <c r="V2" s="122"/>
      <c r="W2" s="122"/>
      <c r="X2" s="122"/>
    </row>
    <row r="3" spans="1:24" s="123" customFormat="1" ht="15" customHeight="1" x14ac:dyDescent="0.25">
      <c r="A3" s="197"/>
      <c r="B3" s="121"/>
      <c r="C3" s="121"/>
      <c r="D3" s="121"/>
      <c r="E3" s="121"/>
      <c r="F3" s="241"/>
      <c r="G3" s="242"/>
      <c r="H3" s="242"/>
      <c r="I3" s="242"/>
      <c r="J3" s="242"/>
      <c r="K3" s="242"/>
      <c r="L3" s="242"/>
      <c r="M3" s="242"/>
      <c r="N3" s="243"/>
      <c r="O3" s="124"/>
      <c r="P3" s="124"/>
      <c r="Q3" s="124"/>
      <c r="X3" s="122"/>
    </row>
    <row r="4" spans="1:24" s="123" customFormat="1" ht="15" customHeight="1" x14ac:dyDescent="0.25">
      <c r="A4" s="198" t="s">
        <v>922</v>
      </c>
      <c r="B4" s="126"/>
      <c r="C4" s="126"/>
      <c r="D4" s="126"/>
      <c r="E4" s="126"/>
      <c r="F4" s="241"/>
      <c r="G4" s="242"/>
      <c r="H4" s="242"/>
      <c r="I4" s="242"/>
      <c r="J4" s="242"/>
      <c r="K4" s="242"/>
      <c r="L4" s="242"/>
      <c r="M4" s="242"/>
      <c r="N4" s="243"/>
      <c r="O4" s="124"/>
      <c r="P4" s="124"/>
      <c r="Q4" s="124"/>
      <c r="X4" s="127"/>
    </row>
    <row r="5" spans="1:24" s="123" customFormat="1" ht="15" customHeight="1" x14ac:dyDescent="0.25">
      <c r="A5" s="199"/>
      <c r="B5" s="126"/>
      <c r="C5" s="126"/>
      <c r="D5" s="126"/>
      <c r="E5" s="126"/>
      <c r="F5" s="241"/>
      <c r="G5" s="242"/>
      <c r="H5" s="242"/>
      <c r="I5" s="242"/>
      <c r="J5" s="242"/>
      <c r="K5" s="242"/>
      <c r="L5" s="242"/>
      <c r="M5" s="242"/>
      <c r="N5" s="243"/>
      <c r="O5" s="124"/>
      <c r="P5" s="124"/>
      <c r="Q5" s="124"/>
      <c r="X5" s="122"/>
    </row>
    <row r="6" spans="1:24" s="123" customFormat="1" ht="15" customHeight="1" x14ac:dyDescent="0.25">
      <c r="A6" s="198" t="s">
        <v>923</v>
      </c>
      <c r="B6" s="126"/>
      <c r="C6" s="126"/>
      <c r="D6" s="126"/>
      <c r="E6" s="126"/>
      <c r="F6" s="241"/>
      <c r="G6" s="242"/>
      <c r="H6" s="242"/>
      <c r="I6" s="242"/>
      <c r="J6" s="242"/>
      <c r="K6" s="242"/>
      <c r="L6" s="242"/>
      <c r="M6" s="242"/>
      <c r="N6" s="243"/>
      <c r="O6" s="124"/>
      <c r="P6" s="124"/>
      <c r="Q6" s="124"/>
      <c r="X6" s="127"/>
    </row>
    <row r="7" spans="1:24" s="123" customFormat="1" ht="15.75" thickBot="1" x14ac:dyDescent="0.3">
      <c r="A7" s="199"/>
      <c r="B7" s="126"/>
      <c r="C7" s="126"/>
      <c r="D7" s="126"/>
      <c r="E7" s="126"/>
      <c r="F7" s="244"/>
      <c r="G7" s="245"/>
      <c r="H7" s="245"/>
      <c r="I7" s="245"/>
      <c r="J7" s="245"/>
      <c r="K7" s="245"/>
      <c r="L7" s="245"/>
      <c r="M7" s="245"/>
      <c r="N7" s="246"/>
      <c r="O7" s="124"/>
      <c r="P7" s="124"/>
      <c r="Q7" s="124"/>
      <c r="X7" s="122"/>
    </row>
    <row r="8" spans="1:24" s="123" customFormat="1" x14ac:dyDescent="0.25">
      <c r="A8" s="126"/>
      <c r="B8" s="126"/>
      <c r="C8" s="126"/>
      <c r="D8" s="126"/>
      <c r="E8" s="126"/>
      <c r="F8" s="128"/>
      <c r="G8" s="128"/>
      <c r="H8" s="128"/>
      <c r="I8" s="128"/>
      <c r="J8" s="128"/>
      <c r="K8" s="128"/>
      <c r="L8" s="128"/>
      <c r="M8" s="128"/>
      <c r="N8" s="128"/>
      <c r="O8" s="124"/>
      <c r="P8" s="124"/>
      <c r="Q8" s="124"/>
      <c r="X8" s="122"/>
    </row>
    <row r="9" spans="1:24" s="123" customFormat="1" ht="20.100000000000001" customHeight="1" thickBot="1" x14ac:dyDescent="0.3">
      <c r="A9" s="125" t="s">
        <v>918</v>
      </c>
      <c r="B9" s="126"/>
      <c r="C9" s="126"/>
      <c r="D9" s="126"/>
      <c r="E9" s="126"/>
      <c r="F9" s="166"/>
      <c r="G9" s="128"/>
      <c r="H9" s="128"/>
      <c r="I9" s="128"/>
      <c r="J9" s="128"/>
      <c r="K9" s="166"/>
      <c r="L9" s="128"/>
      <c r="M9" s="128"/>
      <c r="N9" s="128"/>
      <c r="O9" s="124"/>
      <c r="P9" s="124"/>
      <c r="Q9" s="124"/>
      <c r="X9" s="122"/>
    </row>
    <row r="10" spans="1:24" ht="20.100000000000001" customHeight="1" x14ac:dyDescent="0.25">
      <c r="A10" s="247" t="s">
        <v>0</v>
      </c>
      <c r="B10" s="249" t="s">
        <v>32</v>
      </c>
      <c r="C10" s="251" t="s">
        <v>17</v>
      </c>
      <c r="D10" s="253" t="s">
        <v>18</v>
      </c>
      <c r="E10" s="255" t="s">
        <v>19</v>
      </c>
      <c r="F10" s="257" t="s">
        <v>11</v>
      </c>
      <c r="G10" s="258"/>
      <c r="H10" s="258"/>
      <c r="I10" s="258"/>
      <c r="J10" s="258"/>
      <c r="K10" s="258"/>
      <c r="L10" s="258"/>
      <c r="M10" s="258"/>
      <c r="N10" s="258"/>
      <c r="O10" s="259"/>
      <c r="P10" s="19"/>
      <c r="Q10" s="19"/>
      <c r="R10" s="2"/>
      <c r="S10" s="2"/>
      <c r="T10" s="2"/>
      <c r="U10" s="2"/>
      <c r="X10" s="4"/>
    </row>
    <row r="11" spans="1:24" s="1" customFormat="1" ht="20.100000000000001" customHeight="1" thickBot="1" x14ac:dyDescent="0.3">
      <c r="A11" s="248"/>
      <c r="B11" s="250"/>
      <c r="C11" s="252"/>
      <c r="D11" s="254"/>
      <c r="E11" s="256"/>
      <c r="F11" s="42">
        <v>2019</v>
      </c>
      <c r="G11" s="43">
        <v>2020</v>
      </c>
      <c r="H11" s="43">
        <v>2021</v>
      </c>
      <c r="I11" s="43">
        <v>2022</v>
      </c>
      <c r="J11" s="43">
        <v>2023</v>
      </c>
      <c r="K11" s="43">
        <v>2024</v>
      </c>
      <c r="L11" s="43">
        <v>2025</v>
      </c>
      <c r="M11" s="43">
        <v>2026</v>
      </c>
      <c r="N11" s="43">
        <v>2027</v>
      </c>
      <c r="O11" s="44">
        <v>2028</v>
      </c>
      <c r="P11" s="6"/>
      <c r="Q11" s="6"/>
      <c r="R11" s="6"/>
      <c r="S11" s="6"/>
      <c r="T11" s="6"/>
      <c r="U11" s="6"/>
      <c r="V11" s="7"/>
      <c r="W11" s="7"/>
      <c r="X11" s="7"/>
    </row>
    <row r="12" spans="1:24" ht="39.950000000000003" customHeight="1" thickTop="1" x14ac:dyDescent="0.25">
      <c r="A12" s="46" t="s">
        <v>34</v>
      </c>
      <c r="B12" s="47">
        <f>COUNTIF('pow podst'!K3:K40,"&gt;0")</f>
        <v>38</v>
      </c>
      <c r="C12" s="48">
        <f>SUM('pow podst'!J3:J40)</f>
        <v>300452068.36999995</v>
      </c>
      <c r="D12" s="49">
        <f>SUM('pow podst'!L3:L40)</f>
        <v>101899187.77800006</v>
      </c>
      <c r="E12" s="50">
        <f>SUM('pow podst'!K3:K40)</f>
        <v>198552880.59199998</v>
      </c>
      <c r="F12" s="51">
        <f>SUM('pow podst'!N3:N40)</f>
        <v>0</v>
      </c>
      <c r="G12" s="48">
        <f>SUM('pow podst'!O3:O40)</f>
        <v>0</v>
      </c>
      <c r="H12" s="48">
        <f>SUM('pow podst'!P3:P40)</f>
        <v>545459.25</v>
      </c>
      <c r="I12" s="48">
        <f>SUM('pow podst'!Q3:Q40)</f>
        <v>13256293.5</v>
      </c>
      <c r="J12" s="48">
        <f>SUM('pow podst'!R3:R40)</f>
        <v>164918612.64199999</v>
      </c>
      <c r="K12" s="48">
        <f>SUM('pow podst'!S3:S40)</f>
        <v>19832515.199999999</v>
      </c>
      <c r="L12" s="48">
        <f>SUM('pow podst'!T3:T40)</f>
        <v>0</v>
      </c>
      <c r="M12" s="48">
        <f>SUM('pow podst'!U3:U40)</f>
        <v>0</v>
      </c>
      <c r="N12" s="48">
        <f>SUM('pow podst'!V3:V40)</f>
        <v>0</v>
      </c>
      <c r="O12" s="52">
        <f>SUM('pow podst'!W3:W40)</f>
        <v>0</v>
      </c>
      <c r="P12" s="8" t="b">
        <f>C12=(D12+E12)</f>
        <v>1</v>
      </c>
      <c r="Q12" s="20" t="b">
        <f>E12=SUM(F12:O12)</f>
        <v>1</v>
      </c>
      <c r="R12" s="9"/>
      <c r="S12" s="9"/>
      <c r="T12" s="10"/>
      <c r="U12" s="10"/>
      <c r="V12" s="11"/>
      <c r="W12" s="4"/>
      <c r="X12" s="4"/>
    </row>
    <row r="13" spans="1:24" ht="39.950000000000003" customHeight="1" x14ac:dyDescent="0.25">
      <c r="A13" s="53" t="s">
        <v>35</v>
      </c>
      <c r="B13" s="95">
        <f>COUNTIFS('pow podst'!K3:K40,"&gt;0",'pow podst'!C3:C40,"K")</f>
        <v>8</v>
      </c>
      <c r="C13" s="96">
        <f>SUMIF('pow podst'!C3:C40,"K",'pow podst'!J3:J40)</f>
        <v>69895264.349999994</v>
      </c>
      <c r="D13" s="97">
        <f>SUMIF('pow podst'!C3:C40,"K",'pow podst'!L3:L40)</f>
        <v>35111971.039999999</v>
      </c>
      <c r="E13" s="22">
        <f>SUMIF('pow podst'!C3:C40,"K",'pow podst'!K3:K40)</f>
        <v>34783293.310000002</v>
      </c>
      <c r="F13" s="104">
        <f>SUMIF('pow podst'!C3:C40,"K",'pow podst'!N3:N40)</f>
        <v>0</v>
      </c>
      <c r="G13" s="96">
        <f>SUMIF('pow podst'!C3:C40,"K",'pow podst'!O3:O40)</f>
        <v>0</v>
      </c>
      <c r="H13" s="96">
        <f>SUMIF('pow podst'!C3:C40,"K",'pow podst'!P3:P40)</f>
        <v>545459.25</v>
      </c>
      <c r="I13" s="96">
        <f>SUMIF('pow podst'!C3:C40,"K",'pow podst'!Q3:Q40)</f>
        <v>13256293.5</v>
      </c>
      <c r="J13" s="96">
        <f>SUMIF('pow podst'!C3:C40,"K",'pow podst'!R3:R40)</f>
        <v>20981540.559999999</v>
      </c>
      <c r="K13" s="96">
        <f>SUMIF('pow podst'!C3:C40,"K",'pow podst'!S3:S40)</f>
        <v>0</v>
      </c>
      <c r="L13" s="96">
        <f>SUMIF('pow podst'!C3:C40,"K",'pow podst'!T3:T40)</f>
        <v>0</v>
      </c>
      <c r="M13" s="96">
        <f>SUMIF('pow podst'!C3:C40,"K",'pow podst'!U3:U40)</f>
        <v>0</v>
      </c>
      <c r="N13" s="96">
        <f>SUMIF('pow podst'!C3:C40,"K",'pow podst'!V3:V40)</f>
        <v>0</v>
      </c>
      <c r="O13" s="105">
        <f>SUMIF('pow podst'!C3:C40,"K",'pow podst'!W3:W40)</f>
        <v>0</v>
      </c>
      <c r="P13" s="8" t="b">
        <f t="shared" ref="P13:P22" si="0">C13=(D13+E13)</f>
        <v>1</v>
      </c>
      <c r="Q13" s="20" t="b">
        <f t="shared" ref="Q13:Q19" si="1">E13=SUM(F13:O13)</f>
        <v>1</v>
      </c>
      <c r="R13" s="9"/>
      <c r="S13" s="9"/>
      <c r="T13" s="10"/>
      <c r="U13" s="10"/>
      <c r="V13" s="11"/>
      <c r="W13" s="4"/>
      <c r="X13" s="4"/>
    </row>
    <row r="14" spans="1:24" ht="39.950000000000003" customHeight="1" x14ac:dyDescent="0.25">
      <c r="A14" s="54" t="s">
        <v>36</v>
      </c>
      <c r="B14" s="98">
        <f>COUNTIFS('pow podst'!K3:K40,"&gt;0",'pow podst'!C3:C40,"N")</f>
        <v>26</v>
      </c>
      <c r="C14" s="99">
        <f>SUMIF('pow podst'!C3:C40,"N",'pow podst'!J3:J40)</f>
        <v>181983323.61999997</v>
      </c>
      <c r="D14" s="100">
        <f>SUMIF('pow podst'!C3:C40,"N",'pow podst'!L3:L40)</f>
        <v>49677607.617999993</v>
      </c>
      <c r="E14" s="21">
        <f>SUMIF('pow podst'!C3:C40,"N",'pow podst'!K3:K40)</f>
        <v>132305716.002</v>
      </c>
      <c r="F14" s="106">
        <f>SUMIF('pow podst'!C3:C40,"N",'pow podst'!N3:N40)</f>
        <v>0</v>
      </c>
      <c r="G14" s="99">
        <f>SUMIF('pow podst'!C3:C40,"N",'pow podst'!O3:O40)</f>
        <v>0</v>
      </c>
      <c r="H14" s="99">
        <f>SUMIF('pow podst'!C3:C40,"N",'pow podst'!P3:P40)</f>
        <v>0</v>
      </c>
      <c r="I14" s="99">
        <f>SUMIF('pow podst'!C3:C40,"N",'pow podst'!Q3:Q40)</f>
        <v>0</v>
      </c>
      <c r="J14" s="99">
        <f>SUMIF('pow podst'!C3:C40,"N",'pow podst'!R3:R40)</f>
        <v>132305716.002</v>
      </c>
      <c r="K14" s="99">
        <f>SUMIF('pow podst'!C3:C40,"N",'pow podst'!S3:S40)</f>
        <v>0</v>
      </c>
      <c r="L14" s="99">
        <f>SUMIF('pow podst'!C3:C40,"N",'pow podst'!T3:T40)</f>
        <v>0</v>
      </c>
      <c r="M14" s="99">
        <f>SUMIF('pow podst'!C3:C40,"N",'pow podst'!U3:U40)</f>
        <v>0</v>
      </c>
      <c r="N14" s="99">
        <f>SUMIF('pow podst'!C3:C40,"N",'pow podst'!V3:V40)</f>
        <v>0</v>
      </c>
      <c r="O14" s="107">
        <f>SUMIF('pow podst'!C3:C40,"N",'pow podst'!W3:W40)</f>
        <v>0</v>
      </c>
      <c r="P14" s="8" t="b">
        <f t="shared" si="0"/>
        <v>1</v>
      </c>
      <c r="Q14" s="20" t="b">
        <f t="shared" si="1"/>
        <v>1</v>
      </c>
      <c r="R14" s="9"/>
      <c r="S14" s="9"/>
      <c r="T14" s="10"/>
      <c r="U14" s="10"/>
      <c r="V14" s="11"/>
      <c r="W14" s="4"/>
      <c r="X14" s="4"/>
    </row>
    <row r="15" spans="1:24" ht="39.950000000000003" customHeight="1" thickBot="1" x14ac:dyDescent="0.3">
      <c r="A15" s="55" t="s">
        <v>37</v>
      </c>
      <c r="B15" s="101">
        <f>COUNTIFS('pow podst'!K3:K40,"&gt;0",'pow podst'!C3:C40,"W")</f>
        <v>4</v>
      </c>
      <c r="C15" s="102">
        <f>SUMIF('pow podst'!C3:C40,"W",'pow podst'!J3:J40)</f>
        <v>48573480.399999999</v>
      </c>
      <c r="D15" s="103">
        <f>SUMIF('pow podst'!C3:C40,"W",'pow podst'!L3:L40)</f>
        <v>17109609.119999997</v>
      </c>
      <c r="E15" s="56">
        <f>SUMIF('pow podst'!C3:C40,"W",'pow podst'!K3:K40)</f>
        <v>31463871.280000001</v>
      </c>
      <c r="F15" s="108">
        <f>SUMIF('pow podst'!C3:C40,"W",'pow podst'!N3:N40)</f>
        <v>0</v>
      </c>
      <c r="G15" s="102">
        <f>SUMIF('pow podst'!C3:C40,"W",'pow podst'!O3:O40)</f>
        <v>0</v>
      </c>
      <c r="H15" s="102">
        <f>SUMIF('pow podst'!C3:C40,"W",'pow podst'!P3:P40)</f>
        <v>0</v>
      </c>
      <c r="I15" s="102">
        <f>SUMIF('pow podst'!C3:C40,"W",'pow podst'!Q3:Q40)</f>
        <v>0</v>
      </c>
      <c r="J15" s="102">
        <f>SUMIF('pow podst'!C3:C40,"W",'pow podst'!R3:R40)</f>
        <v>11631356.08</v>
      </c>
      <c r="K15" s="102">
        <f>SUMIF('pow podst'!C3:C40,"W",'pow podst'!S3:S40)</f>
        <v>19832515.199999999</v>
      </c>
      <c r="L15" s="102">
        <f>SUMIF('pow podst'!C3:C40,"W",'pow podst'!T3:T40)</f>
        <v>0</v>
      </c>
      <c r="M15" s="102">
        <f>SUMIF('pow podst'!C3:C40,"W",'pow podst'!U3:U40)</f>
        <v>0</v>
      </c>
      <c r="N15" s="102">
        <f>SUMIF('pow podst'!C3:C40,"W",'pow podst'!V3:V40)</f>
        <v>0</v>
      </c>
      <c r="O15" s="109">
        <f>SUMIF('pow podst'!C3:C40,"W",'pow podst'!W3:W40)</f>
        <v>0</v>
      </c>
      <c r="P15" s="8" t="b">
        <f t="shared" si="0"/>
        <v>1</v>
      </c>
      <c r="Q15" s="20" t="b">
        <f t="shared" si="1"/>
        <v>1</v>
      </c>
      <c r="R15" s="9"/>
      <c r="S15" s="9"/>
      <c r="T15" s="10"/>
      <c r="U15" s="10"/>
      <c r="V15" s="11"/>
      <c r="W15" s="4"/>
      <c r="X15" s="4"/>
    </row>
    <row r="16" spans="1:24" ht="39.950000000000003" customHeight="1" thickTop="1" x14ac:dyDescent="0.25">
      <c r="A16" s="46" t="s">
        <v>38</v>
      </c>
      <c r="B16" s="47">
        <f>COUNTIF('gm podst'!L3:L75,"&gt;0")</f>
        <v>73</v>
      </c>
      <c r="C16" s="48">
        <f>SUM('gm podst'!K3:K75)</f>
        <v>292862875.0200001</v>
      </c>
      <c r="D16" s="49">
        <f>SUM('gm podst'!M3:M75)</f>
        <v>113486596.44049998</v>
      </c>
      <c r="E16" s="50">
        <f>SUM('gm podst'!L3:L75)</f>
        <v>179376278.57950005</v>
      </c>
      <c r="F16" s="110">
        <f>SUM('gm podst'!O3:O75)</f>
        <v>0</v>
      </c>
      <c r="G16" s="111">
        <f>SUM('gm podst'!P3:P75)</f>
        <v>0</v>
      </c>
      <c r="H16" s="111">
        <f>SUM('gm podst'!Q3:Q75)</f>
        <v>2795229.9</v>
      </c>
      <c r="I16" s="111">
        <f>SUM('gm podst'!R3:R75)</f>
        <v>17775340.859999999</v>
      </c>
      <c r="J16" s="111">
        <f>SUM('gm podst'!S3:S75)</f>
        <v>134568469.31950006</v>
      </c>
      <c r="K16" s="111">
        <f>SUM('gm podst'!T3:T75)</f>
        <v>24237238.500000004</v>
      </c>
      <c r="L16" s="111">
        <f>SUM('gm podst'!U3:U75)</f>
        <v>0</v>
      </c>
      <c r="M16" s="111">
        <f>SUM('gm podst'!V3:V75)</f>
        <v>0</v>
      </c>
      <c r="N16" s="111">
        <f>SUM('gm podst'!W3:W75)</f>
        <v>0</v>
      </c>
      <c r="O16" s="112">
        <f>SUM('gm podst'!X3:X75)</f>
        <v>0</v>
      </c>
      <c r="P16" s="8" t="b">
        <f t="shared" si="0"/>
        <v>1</v>
      </c>
      <c r="Q16" s="20" t="b">
        <f t="shared" si="1"/>
        <v>1</v>
      </c>
      <c r="R16" s="9"/>
      <c r="S16" s="9"/>
      <c r="T16" s="10"/>
      <c r="U16" s="10"/>
      <c r="V16" s="10"/>
      <c r="W16" s="10"/>
      <c r="X16" s="10"/>
    </row>
    <row r="17" spans="1:24" ht="39.950000000000003" customHeight="1" x14ac:dyDescent="0.25">
      <c r="A17" s="53" t="s">
        <v>35</v>
      </c>
      <c r="B17" s="95">
        <f>COUNTIFS('gm podst'!L3:L75,"&gt;0",'gm podst'!C3:C75,"K")</f>
        <v>15</v>
      </c>
      <c r="C17" s="96">
        <f>SUMIF('gm podst'!C3:C75,"K",'gm podst'!K3:K75)</f>
        <v>108040314.41000003</v>
      </c>
      <c r="D17" s="97">
        <f>SUMIF('gm podst'!C3:C75,"K",'gm podst'!M3:M75)</f>
        <v>52149874.109999999</v>
      </c>
      <c r="E17" s="22">
        <f>SUMIF('gm podst'!C3:C75,"K",'gm podst'!L3:L75)</f>
        <v>55890440.300000004</v>
      </c>
      <c r="F17" s="104">
        <f>SUMIF('gm podst'!C3:C75,"K",'gm podst'!O3:O75)</f>
        <v>0</v>
      </c>
      <c r="G17" s="96">
        <f>SUMIF('gm podst'!C3:C75,"K",'gm podst'!P3:P75)</f>
        <v>0</v>
      </c>
      <c r="H17" s="96">
        <f>SUMIF('gm podst'!C3:C75,"K",'gm podst'!Q3:Q75)</f>
        <v>2795229.9</v>
      </c>
      <c r="I17" s="96">
        <f>SUMIF('gm podst'!C3:C75,"K",'gm podst'!R3:R75)</f>
        <v>17775340.859999999</v>
      </c>
      <c r="J17" s="96">
        <f>SUMIF('gm podst'!C3:C75,"K",'gm podst'!S3:S75)</f>
        <v>34831284.100000001</v>
      </c>
      <c r="K17" s="96">
        <f>SUMIF('gm podst'!C3:C75,"K",'gm podst'!T3:T75)</f>
        <v>488585.44</v>
      </c>
      <c r="L17" s="96">
        <f>SUMIF('gm podst'!C3:C75,"K",'gm podst'!U3:U75)</f>
        <v>0</v>
      </c>
      <c r="M17" s="96">
        <f>SUMIF('gm podst'!C3:C75,"K",'gm podst'!V3:V75)</f>
        <v>0</v>
      </c>
      <c r="N17" s="96">
        <f>SUMIF('gm podst'!C3:C75,"K",'gm podst'!W3:W75)</f>
        <v>0</v>
      </c>
      <c r="O17" s="105">
        <f>SUMIF('gm podst'!C3:C75,"K",'gm podst'!X3:X75)</f>
        <v>0</v>
      </c>
      <c r="P17" s="8" t="b">
        <f t="shared" si="0"/>
        <v>1</v>
      </c>
      <c r="Q17" s="20" t="b">
        <f t="shared" si="1"/>
        <v>1</v>
      </c>
      <c r="R17" s="9"/>
      <c r="S17" s="9"/>
      <c r="T17" s="10"/>
      <c r="U17" s="10"/>
      <c r="V17" s="10"/>
      <c r="W17" s="10"/>
      <c r="X17" s="10"/>
    </row>
    <row r="18" spans="1:24" ht="39.950000000000003" customHeight="1" x14ac:dyDescent="0.25">
      <c r="A18" s="54" t="s">
        <v>36</v>
      </c>
      <c r="B18" s="98">
        <f>COUNTIFS('gm podst'!L3:L75,"&gt;0",'gm podst'!C3:C75,"N")</f>
        <v>51</v>
      </c>
      <c r="C18" s="99">
        <f>SUMIF('gm podst'!C3:C75,"N",'gm podst'!K3:K75)</f>
        <v>131095077.61999999</v>
      </c>
      <c r="D18" s="100">
        <f>SUMIF('gm podst'!C3:C75,"N",'gm podst'!M3:M75)</f>
        <v>41924107.400500007</v>
      </c>
      <c r="E18" s="21">
        <f>SUMIF('gm podst'!C3:C75,"N",'gm podst'!L3:L75)</f>
        <v>89170970.219500065</v>
      </c>
      <c r="F18" s="106">
        <f>SUMIF('gm podst'!C3:C75,"N",'gm podst'!O3:O75)</f>
        <v>0</v>
      </c>
      <c r="G18" s="99">
        <f>SUMIF('gm podst'!C3:C75,"N",'gm podst'!P3:P75)</f>
        <v>0</v>
      </c>
      <c r="H18" s="99">
        <f>SUMIF('gm podst'!C3:C75,"N",'gm podst'!Q3:Q75)</f>
        <v>0</v>
      </c>
      <c r="I18" s="99">
        <f>SUMIF('gm podst'!C3:C75,"N",'gm podst'!R3:R75)</f>
        <v>0</v>
      </c>
      <c r="J18" s="99">
        <f>SUMIF('gm podst'!C3:C75,"N",'gm podst'!S3:S75)</f>
        <v>89170970.219500065</v>
      </c>
      <c r="K18" s="99">
        <f>SUMIF('gm podst'!C3:C75,"N",'gm podst'!T3:T75)</f>
        <v>0</v>
      </c>
      <c r="L18" s="99">
        <f>SUMIF('gm podst'!C3:C75,"N",'gm podst'!U3:U75)</f>
        <v>0</v>
      </c>
      <c r="M18" s="99">
        <f>SUMIF('gm podst'!C3:C75,"N",'gm podst'!V3:V75)</f>
        <v>0</v>
      </c>
      <c r="N18" s="99">
        <f>SUMIF('gm podst'!C3:C75,"N",'gm podst'!W3:W75)</f>
        <v>0</v>
      </c>
      <c r="O18" s="107">
        <f>SUMIF('gm podst'!C3:C75,"N",'gm podst'!X3:X75)</f>
        <v>0</v>
      </c>
      <c r="P18" s="8" t="b">
        <f t="shared" si="0"/>
        <v>1</v>
      </c>
      <c r="Q18" s="20" t="b">
        <f t="shared" si="1"/>
        <v>1</v>
      </c>
      <c r="R18" s="9"/>
      <c r="S18" s="9"/>
      <c r="T18" s="10"/>
      <c r="U18" s="10"/>
      <c r="V18" s="10"/>
      <c r="W18" s="10"/>
      <c r="X18" s="10"/>
    </row>
    <row r="19" spans="1:24" ht="39.950000000000003" customHeight="1" thickBot="1" x14ac:dyDescent="0.3">
      <c r="A19" s="55" t="s">
        <v>37</v>
      </c>
      <c r="B19" s="101">
        <f>COUNTIFS('gm podst'!L3:L75,"&gt;0",'gm podst'!C3:C75,"W")</f>
        <v>7</v>
      </c>
      <c r="C19" s="102">
        <f>SUMIF('gm podst'!C3:C75,"W",'gm podst'!K3:K75)</f>
        <v>53727482.990000002</v>
      </c>
      <c r="D19" s="103">
        <f>SUMIF('gm podst'!C3:C75,"W",'gm podst'!M3:M75)</f>
        <v>19412614.930000003</v>
      </c>
      <c r="E19" s="56">
        <f>SUMIF('gm podst'!C3:C75,"W",'gm podst'!L3:L75)</f>
        <v>34314868.059999995</v>
      </c>
      <c r="F19" s="108">
        <f>SUMIF('gm podst'!C3:C75,"W",'gm podst'!O3:O75)</f>
        <v>0</v>
      </c>
      <c r="G19" s="102">
        <f>SUMIF('gm podst'!C3:C75,"W",'gm podst'!P3:P75)</f>
        <v>0</v>
      </c>
      <c r="H19" s="102">
        <f>SUMIF('gm podst'!C3:C75,"W",'gm podst'!Q3:Q75)</f>
        <v>0</v>
      </c>
      <c r="I19" s="102">
        <f>SUMIF('gm podst'!C3:C75,"W",'gm podst'!R3:R75)</f>
        <v>0</v>
      </c>
      <c r="J19" s="102">
        <f>SUMIF('gm podst'!C3:C75,"W",'gm podst'!S3:S75)</f>
        <v>10566215</v>
      </c>
      <c r="K19" s="102">
        <f>SUMIF('gm podst'!C3:C75,"W",'gm podst'!T3:T75)</f>
        <v>23748653.059999999</v>
      </c>
      <c r="L19" s="102">
        <f>SUMIF('gm podst'!C3:C75,"W",'gm podst'!U3:U75)</f>
        <v>0</v>
      </c>
      <c r="M19" s="102">
        <f>SUMIF('gm podst'!C3:C75,"W",'gm podst'!V3:V75)</f>
        <v>0</v>
      </c>
      <c r="N19" s="102">
        <f>SUMIF('gm podst'!C3:C75,"W",'gm podst'!W3:W75)</f>
        <v>0</v>
      </c>
      <c r="O19" s="109">
        <f>SUMIF('gm podst'!C3:C75,"W",'gm podst'!X3:X75)</f>
        <v>0</v>
      </c>
      <c r="P19" s="8" t="b">
        <f t="shared" si="0"/>
        <v>1</v>
      </c>
      <c r="Q19" s="20" t="b">
        <f t="shared" si="1"/>
        <v>1</v>
      </c>
      <c r="R19" s="9"/>
      <c r="S19" s="9"/>
      <c r="T19" s="10"/>
      <c r="U19" s="10"/>
      <c r="V19" s="10"/>
      <c r="W19" s="10"/>
      <c r="X19" s="10"/>
    </row>
    <row r="20" spans="1:24" s="136" customFormat="1" ht="39.950000000000003" customHeight="1" thickTop="1" x14ac:dyDescent="0.25">
      <c r="A20" s="129" t="s">
        <v>39</v>
      </c>
      <c r="B20" s="130">
        <f>B12+B16</f>
        <v>111</v>
      </c>
      <c r="C20" s="131">
        <f>C12+C16</f>
        <v>593314943.3900001</v>
      </c>
      <c r="D20" s="132">
        <f t="shared" ref="C20:O22" si="2">D12+D16</f>
        <v>215385784.21850002</v>
      </c>
      <c r="E20" s="50">
        <f t="shared" si="2"/>
        <v>377929159.17150003</v>
      </c>
      <c r="F20" s="133">
        <f t="shared" si="2"/>
        <v>0</v>
      </c>
      <c r="G20" s="131">
        <f t="shared" si="2"/>
        <v>0</v>
      </c>
      <c r="H20" s="131">
        <f t="shared" si="2"/>
        <v>3340689.15</v>
      </c>
      <c r="I20" s="131">
        <f t="shared" si="2"/>
        <v>31031634.359999999</v>
      </c>
      <c r="J20" s="131">
        <f t="shared" si="2"/>
        <v>299487081.96150005</v>
      </c>
      <c r="K20" s="131">
        <f t="shared" si="2"/>
        <v>44069753.700000003</v>
      </c>
      <c r="L20" s="131">
        <f t="shared" si="2"/>
        <v>0</v>
      </c>
      <c r="M20" s="131">
        <f t="shared" si="2"/>
        <v>0</v>
      </c>
      <c r="N20" s="131">
        <f t="shared" si="2"/>
        <v>0</v>
      </c>
      <c r="O20" s="134">
        <f t="shared" si="2"/>
        <v>0</v>
      </c>
      <c r="P20" s="135" t="b">
        <f t="shared" si="0"/>
        <v>1</v>
      </c>
      <c r="Q20" s="20" t="b">
        <f>E20=SUM(F20:O20)</f>
        <v>1</v>
      </c>
      <c r="R20" s="12"/>
      <c r="S20" s="12"/>
      <c r="T20" s="13"/>
      <c r="U20" s="13"/>
      <c r="V20" s="13"/>
      <c r="W20" s="13"/>
      <c r="X20" s="13"/>
    </row>
    <row r="21" spans="1:24" s="14" customFormat="1" ht="39.950000000000003" customHeight="1" x14ac:dyDescent="0.25">
      <c r="A21" s="57" t="s">
        <v>35</v>
      </c>
      <c r="B21" s="28">
        <f>B13+B17</f>
        <v>23</v>
      </c>
      <c r="C21" s="23">
        <f t="shared" si="2"/>
        <v>177935578.76000002</v>
      </c>
      <c r="D21" s="33">
        <f t="shared" si="2"/>
        <v>87261845.150000006</v>
      </c>
      <c r="E21" s="22">
        <f t="shared" si="2"/>
        <v>90673733.610000014</v>
      </c>
      <c r="F21" s="37">
        <f t="shared" si="2"/>
        <v>0</v>
      </c>
      <c r="G21" s="23">
        <f t="shared" si="2"/>
        <v>0</v>
      </c>
      <c r="H21" s="23">
        <f t="shared" si="2"/>
        <v>3340689.15</v>
      </c>
      <c r="I21" s="23">
        <f t="shared" si="2"/>
        <v>31031634.359999999</v>
      </c>
      <c r="J21" s="23">
        <f t="shared" si="2"/>
        <v>55812824.659999996</v>
      </c>
      <c r="K21" s="23">
        <f t="shared" si="2"/>
        <v>488585.44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58">
        <f t="shared" si="2"/>
        <v>0</v>
      </c>
      <c r="P21" s="8" t="b">
        <f t="shared" si="0"/>
        <v>1</v>
      </c>
      <c r="Q21" s="20" t="b">
        <f>E21=SUM(F21:O21)</f>
        <v>1</v>
      </c>
      <c r="R21" s="12"/>
      <c r="S21" s="12"/>
      <c r="T21" s="13"/>
      <c r="U21" s="13"/>
      <c r="V21" s="13"/>
      <c r="W21" s="13"/>
      <c r="X21" s="13"/>
    </row>
    <row r="22" spans="1:24" s="14" customFormat="1" ht="39.950000000000003" customHeight="1" x14ac:dyDescent="0.25">
      <c r="A22" s="59" t="s">
        <v>36</v>
      </c>
      <c r="B22" s="29">
        <f>B14+B18</f>
        <v>77</v>
      </c>
      <c r="C22" s="26">
        <f t="shared" si="2"/>
        <v>313078401.23999995</v>
      </c>
      <c r="D22" s="34">
        <f t="shared" si="2"/>
        <v>91601715.0185</v>
      </c>
      <c r="E22" s="21">
        <f t="shared" si="2"/>
        <v>221476686.22150007</v>
      </c>
      <c r="F22" s="38">
        <f t="shared" si="2"/>
        <v>0</v>
      </c>
      <c r="G22" s="26">
        <f t="shared" si="2"/>
        <v>0</v>
      </c>
      <c r="H22" s="26">
        <f t="shared" si="2"/>
        <v>0</v>
      </c>
      <c r="I22" s="26">
        <f t="shared" si="2"/>
        <v>0</v>
      </c>
      <c r="J22" s="26">
        <f t="shared" si="2"/>
        <v>221476686.22150007</v>
      </c>
      <c r="K22" s="26">
        <f t="shared" si="2"/>
        <v>0</v>
      </c>
      <c r="L22" s="26">
        <f t="shared" si="2"/>
        <v>0</v>
      </c>
      <c r="M22" s="26">
        <f t="shared" si="2"/>
        <v>0</v>
      </c>
      <c r="N22" s="26">
        <f t="shared" si="2"/>
        <v>0</v>
      </c>
      <c r="O22" s="60">
        <f t="shared" si="2"/>
        <v>0</v>
      </c>
      <c r="P22" s="8" t="b">
        <f t="shared" si="0"/>
        <v>1</v>
      </c>
      <c r="Q22" s="20" t="b">
        <f>E22=SUM(F22:O22)</f>
        <v>1</v>
      </c>
      <c r="R22" s="12"/>
      <c r="S22" s="12"/>
      <c r="T22" s="13"/>
      <c r="U22" s="13"/>
      <c r="V22" s="13"/>
      <c r="W22" s="13"/>
      <c r="X22" s="13"/>
    </row>
    <row r="23" spans="1:24" s="14" customFormat="1" ht="39.950000000000003" customHeight="1" thickBot="1" x14ac:dyDescent="0.3">
      <c r="A23" s="61" t="s">
        <v>37</v>
      </c>
      <c r="B23" s="62">
        <f>B15+B19</f>
        <v>11</v>
      </c>
      <c r="C23" s="63">
        <f t="shared" ref="C23:O23" si="3">C15+C19</f>
        <v>102300963.39</v>
      </c>
      <c r="D23" s="64">
        <f t="shared" si="3"/>
        <v>36522224.049999997</v>
      </c>
      <c r="E23" s="56">
        <f t="shared" si="3"/>
        <v>65778739.339999996</v>
      </c>
      <c r="F23" s="65">
        <f t="shared" si="3"/>
        <v>0</v>
      </c>
      <c r="G23" s="63">
        <f t="shared" si="3"/>
        <v>0</v>
      </c>
      <c r="H23" s="63">
        <f t="shared" si="3"/>
        <v>0</v>
      </c>
      <c r="I23" s="63">
        <f t="shared" si="3"/>
        <v>0</v>
      </c>
      <c r="J23" s="63">
        <f t="shared" si="3"/>
        <v>22197571.079999998</v>
      </c>
      <c r="K23" s="63">
        <f t="shared" si="3"/>
        <v>43581168.259999998</v>
      </c>
      <c r="L23" s="63">
        <f t="shared" si="3"/>
        <v>0</v>
      </c>
      <c r="M23" s="63">
        <f t="shared" si="3"/>
        <v>0</v>
      </c>
      <c r="N23" s="63">
        <f t="shared" si="3"/>
        <v>0</v>
      </c>
      <c r="O23" s="66">
        <f t="shared" si="3"/>
        <v>0</v>
      </c>
      <c r="P23" s="8" t="b">
        <f>C23=(D23+E23)</f>
        <v>1</v>
      </c>
      <c r="Q23" s="20" t="b">
        <f>E23=SUM(F23:O23)</f>
        <v>1</v>
      </c>
      <c r="R23" s="12"/>
      <c r="S23" s="12"/>
      <c r="T23" s="13"/>
      <c r="U23" s="13"/>
      <c r="V23" s="13"/>
      <c r="W23" s="13"/>
      <c r="X23" s="13"/>
    </row>
    <row r="24" spans="1:24" ht="39.950000000000003" customHeight="1" thickTop="1" x14ac:dyDescent="0.25">
      <c r="A24" s="46" t="s">
        <v>1</v>
      </c>
      <c r="B24" s="47">
        <f>COUNTIF('pow rez'!K3:K33,"&gt;0")</f>
        <v>31</v>
      </c>
      <c r="C24" s="48">
        <f>SUM('pow rez'!J3:J33)</f>
        <v>164622963.03</v>
      </c>
      <c r="D24" s="49">
        <f>SUM('pow rez'!L3:L33)</f>
        <v>47930348.899999991</v>
      </c>
      <c r="E24" s="50">
        <f>SUM('pow rez'!K3:K33)</f>
        <v>116692614.13</v>
      </c>
      <c r="F24" s="51">
        <f>SUM('pow rez'!N3:N33)</f>
        <v>0</v>
      </c>
      <c r="G24" s="48">
        <f>SUM('pow rez'!O3:O33)</f>
        <v>0</v>
      </c>
      <c r="H24" s="48">
        <f>SUM('pow rez'!P3:P33)</f>
        <v>0</v>
      </c>
      <c r="I24" s="48">
        <f>SUM('pow rez'!Q3:Q33)</f>
        <v>0</v>
      </c>
      <c r="J24" s="48">
        <f>SUM('pow rez'!R3:R33)</f>
        <v>104534659.82999998</v>
      </c>
      <c r="K24" s="48">
        <f>SUM('pow rez'!S3:S33)</f>
        <v>8318721.4400000004</v>
      </c>
      <c r="L24" s="48">
        <f>SUM('pow rez'!T3:T33)</f>
        <v>3839232.8599999994</v>
      </c>
      <c r="M24" s="48">
        <f>SUM('pow rez'!U3:U33)</f>
        <v>0</v>
      </c>
      <c r="N24" s="48">
        <f>SUM('pow rez'!V3:V33)</f>
        <v>0</v>
      </c>
      <c r="O24" s="52">
        <f>SUM('pow rez'!W3:W33)</f>
        <v>0</v>
      </c>
      <c r="P24" s="8" t="b">
        <f t="shared" ref="P24:P35" si="4">C24=(D24+E24)</f>
        <v>1</v>
      </c>
      <c r="Q24" s="20" t="b">
        <f t="shared" ref="Q24:Q35" si="5">E24=SUM(F24:O24)</f>
        <v>1</v>
      </c>
      <c r="R24" s="9"/>
      <c r="S24" s="9"/>
      <c r="T24" s="10"/>
      <c r="U24" s="10"/>
      <c r="V24" s="10"/>
      <c r="W24" s="10"/>
      <c r="X24" s="10"/>
    </row>
    <row r="25" spans="1:24" ht="39.950000000000003" customHeight="1" x14ac:dyDescent="0.25">
      <c r="A25" s="54" t="s">
        <v>36</v>
      </c>
      <c r="B25" s="98">
        <f>COUNTIF('pow rez'!C3:C33,"N")</f>
        <v>29</v>
      </c>
      <c r="C25" s="99">
        <f>SUMIF('pow rez'!C3:C33,"N",'pow rez'!J3:J33)</f>
        <v>141540901.77999997</v>
      </c>
      <c r="D25" s="100">
        <f>SUMIF('pow rez'!C3:C33,"N",'pow rez'!L3:L33)</f>
        <v>41485730.519999981</v>
      </c>
      <c r="E25" s="21">
        <f>SUMIF('pow rez'!C3:C33,"N",'pow rez'!K3:K33)</f>
        <v>100055171.25999999</v>
      </c>
      <c r="F25" s="106">
        <f>SUMIF('pow rez'!C3:C33,"N",'pow rez'!N3:N33)</f>
        <v>0</v>
      </c>
      <c r="G25" s="99">
        <f>SUMIF('pow rez'!C3:C33,"N",'pow rez'!O3:O33)</f>
        <v>0</v>
      </c>
      <c r="H25" s="99">
        <f>SUMIF('pow rez'!C3:C33,"N",'pow rez'!P3:P33)</f>
        <v>0</v>
      </c>
      <c r="I25" s="99">
        <f>SUMIF('pow rez'!C3:C33,"N",'pow rez'!Q3:Q33)</f>
        <v>0</v>
      </c>
      <c r="J25" s="99">
        <f>SUMIF('pow rez'!C3:C33,"N",'pow rez'!R3:R33)</f>
        <v>100055171.25999999</v>
      </c>
      <c r="K25" s="99">
        <f>SUMIF('pow rez'!C3:C33,"N",'pow rez'!S3:S33)</f>
        <v>0</v>
      </c>
      <c r="L25" s="99">
        <f>SUMIF('pow rez'!C3:C33,"N",'pow rez'!T3:T33)</f>
        <v>0</v>
      </c>
      <c r="M25" s="99">
        <f>SUMIF('pow rez'!C3:C33,"N",'pow rez'!U3:U33)</f>
        <v>0</v>
      </c>
      <c r="N25" s="99">
        <f>SUMIF('pow rez'!C3:C33,"N",'pow rez'!V3:V33)</f>
        <v>0</v>
      </c>
      <c r="O25" s="107">
        <f>SUMIF('pow rez'!C3:C33,"N",'pow rez'!W3:W33)</f>
        <v>0</v>
      </c>
      <c r="P25" s="8" t="b">
        <f t="shared" si="4"/>
        <v>1</v>
      </c>
      <c r="Q25" s="20" t="b">
        <f t="shared" si="5"/>
        <v>1</v>
      </c>
      <c r="R25" s="9"/>
      <c r="S25" s="9"/>
      <c r="T25" s="10"/>
      <c r="U25" s="10"/>
      <c r="V25" s="10"/>
      <c r="W25" s="10"/>
      <c r="X25" s="10"/>
    </row>
    <row r="26" spans="1:24" ht="39.950000000000003" customHeight="1" thickBot="1" x14ac:dyDescent="0.3">
      <c r="A26" s="55" t="s">
        <v>37</v>
      </c>
      <c r="B26" s="101">
        <f>COUNTIF('pow rez'!C3:C33,"W")</f>
        <v>2</v>
      </c>
      <c r="C26" s="102">
        <f>SUMIF('pow rez'!C3:C33,"W",'pow rez'!J3:J33)</f>
        <v>23082061.25</v>
      </c>
      <c r="D26" s="103">
        <f>SUMIF('pow rez'!C3:C33,"W",'pow rez'!L3:L33)</f>
        <v>6444618.3800000008</v>
      </c>
      <c r="E26" s="56">
        <f>SUMIF('pow rez'!C3:C33,"W",'pow rez'!K3:K33)</f>
        <v>16637442.869999999</v>
      </c>
      <c r="F26" s="108">
        <f>SUMIF('pow rez'!C3:C33,"W",'pow rez'!N3:N33)</f>
        <v>0</v>
      </c>
      <c r="G26" s="102">
        <f>SUMIF('pow rez'!C3:C33,"W",'pow rez'!O3:O33)</f>
        <v>0</v>
      </c>
      <c r="H26" s="102">
        <f>SUMIF('pow rez'!C3:C33,"W",'pow rez'!P3:P33)</f>
        <v>0</v>
      </c>
      <c r="I26" s="102">
        <f>SUMIF('pow rez'!C3:C33,"W",'pow rez'!Q3:Q33)</f>
        <v>0</v>
      </c>
      <c r="J26" s="102">
        <f>SUMIF('pow rez'!C3:C33,"W",'pow rez'!R3:R33)</f>
        <v>4479488.57</v>
      </c>
      <c r="K26" s="102">
        <f>SUMIF('pow rez'!C3:C33,"W",'pow rez'!S3:S33)</f>
        <v>8318721.4400000004</v>
      </c>
      <c r="L26" s="102">
        <f>SUMIF('pow rez'!C3:C33,"W",'pow rez'!T3:T33)</f>
        <v>3839232.8599999994</v>
      </c>
      <c r="M26" s="102">
        <f>SUMIF('pow rez'!C3:C33,"W",'pow rez'!U3:U33)</f>
        <v>0</v>
      </c>
      <c r="N26" s="102">
        <f>SUMIF('pow rez'!C3:C33,"W",'pow rez'!V3:V33)</f>
        <v>0</v>
      </c>
      <c r="O26" s="109">
        <f>SUMIF('pow rez'!C3:C33,"W",'pow rez'!W3:W33)</f>
        <v>0</v>
      </c>
      <c r="P26" s="8" t="b">
        <f t="shared" si="4"/>
        <v>1</v>
      </c>
      <c r="Q26" s="20" t="b">
        <f t="shared" si="5"/>
        <v>1</v>
      </c>
      <c r="R26" s="9"/>
      <c r="S26" s="9"/>
      <c r="T26" s="10"/>
      <c r="U26" s="10"/>
      <c r="V26" s="10"/>
      <c r="W26" s="10"/>
      <c r="X26" s="10"/>
    </row>
    <row r="27" spans="1:24" ht="39.950000000000003" customHeight="1" thickTop="1" x14ac:dyDescent="0.25">
      <c r="A27" s="46" t="s">
        <v>2</v>
      </c>
      <c r="B27" s="47">
        <f>COUNTIF('gm rez'!L3:L69,"&gt;0")</f>
        <v>67</v>
      </c>
      <c r="C27" s="48">
        <f>SUM('gm rez'!K3:K69)</f>
        <v>166492482.50999996</v>
      </c>
      <c r="D27" s="49">
        <f>SUM('gm rez'!M3:M69)</f>
        <v>58730689.06000001</v>
      </c>
      <c r="E27" s="50">
        <f>SUM('gm rez'!L3:L69)</f>
        <v>107761793.45000005</v>
      </c>
      <c r="F27" s="51">
        <f>SUM('gm rez'!O3:O69)</f>
        <v>0</v>
      </c>
      <c r="G27" s="48">
        <f>SUM('gm rez'!P3:P69)</f>
        <v>0</v>
      </c>
      <c r="H27" s="48">
        <f>SUM('gm rez'!Q3:Q69)</f>
        <v>0</v>
      </c>
      <c r="I27" s="48">
        <f>SUM('gm rez'!R3:R69)</f>
        <v>0</v>
      </c>
      <c r="J27" s="48">
        <f>SUM('gm rez'!S3:S69)</f>
        <v>91744240.640000045</v>
      </c>
      <c r="K27" s="48">
        <f>SUM('gm rez'!T3:T69)</f>
        <v>15681445.640000002</v>
      </c>
      <c r="L27" s="48">
        <f>SUM('gm rez'!U3:U69)</f>
        <v>336107.16999999993</v>
      </c>
      <c r="M27" s="48">
        <f>SUM('gm rez'!V3:V69)</f>
        <v>0</v>
      </c>
      <c r="N27" s="48">
        <f>SUM('gm rez'!W3:W69)</f>
        <v>0</v>
      </c>
      <c r="O27" s="52">
        <f>SUM('gm rez'!X3:X69)</f>
        <v>0</v>
      </c>
      <c r="P27" s="8" t="b">
        <f t="shared" si="4"/>
        <v>1</v>
      </c>
      <c r="Q27" s="20" t="b">
        <f t="shared" si="5"/>
        <v>1</v>
      </c>
      <c r="R27" s="15"/>
      <c r="S27" s="15"/>
      <c r="T27" s="16"/>
      <c r="U27" s="16"/>
      <c r="V27" s="11"/>
      <c r="W27" s="4"/>
      <c r="X27" s="4"/>
    </row>
    <row r="28" spans="1:24" ht="39.950000000000003" customHeight="1" x14ac:dyDescent="0.25">
      <c r="A28" s="54" t="s">
        <v>36</v>
      </c>
      <c r="B28" s="98">
        <f>COUNTIF('gm rez'!C3:C69,"N")</f>
        <v>59</v>
      </c>
      <c r="C28" s="99">
        <f>SUMIF('gm rez'!C3:C69,"N",'gm rez'!K3:K69)</f>
        <v>122407540.33000003</v>
      </c>
      <c r="D28" s="100">
        <f>SUMIF('gm rez'!C3:C69,"N",'gm rez'!M3:M69)</f>
        <v>40009883.289999992</v>
      </c>
      <c r="E28" s="21">
        <f>SUMIF('gm rez'!C3:C69,"N",'gm rez'!L3:L69)</f>
        <v>82397657.040000007</v>
      </c>
      <c r="F28" s="106">
        <f>SUMIF('gm rez'!C3:C69,"N",'gm rez'!O3:O69)</f>
        <v>0</v>
      </c>
      <c r="G28" s="99">
        <f>SUMIF('gm rez'!C3:C69,"N",'gm rez'!P3:P69)</f>
        <v>0</v>
      </c>
      <c r="H28" s="99">
        <f>SUMIF('gm rez'!C3:C69,"N",'gm rez'!Q3:Q69)</f>
        <v>0</v>
      </c>
      <c r="I28" s="99">
        <f>SUMIF('gm rez'!C3:C69,"N",'gm rez'!R3:R69)</f>
        <v>0</v>
      </c>
      <c r="J28" s="99">
        <f>SUMIF('gm rez'!C3:C69,"N",'gm rez'!S3:S69)</f>
        <v>82397657.040000007</v>
      </c>
      <c r="K28" s="99">
        <f>SUMIF('gm rez'!C3:C69,"N",'gm rez'!T3:T69)</f>
        <v>0</v>
      </c>
      <c r="L28" s="99">
        <f>SUMIF('gm rez'!C3:C69,"N",'gm rez'!U3:U69)</f>
        <v>0</v>
      </c>
      <c r="M28" s="99">
        <f>SUMIF('gm rez'!C3:C69,"N",'gm rez'!V3:V69)</f>
        <v>0</v>
      </c>
      <c r="N28" s="99">
        <f>SUMIF('gm rez'!C3:C69,"N",'gm rez'!W3:W69)</f>
        <v>0</v>
      </c>
      <c r="O28" s="107">
        <f>SUMIF('gm rez'!C3:C69,"N",'gm rez'!X3:X69)</f>
        <v>0</v>
      </c>
      <c r="P28" s="8" t="b">
        <f t="shared" si="4"/>
        <v>1</v>
      </c>
      <c r="Q28" s="20" t="b">
        <f t="shared" si="5"/>
        <v>1</v>
      </c>
      <c r="R28" s="15"/>
      <c r="S28" s="15"/>
      <c r="T28" s="16"/>
      <c r="U28" s="16"/>
      <c r="V28" s="11"/>
      <c r="W28" s="4"/>
      <c r="X28" s="4"/>
    </row>
    <row r="29" spans="1:24" ht="39.950000000000003" customHeight="1" thickBot="1" x14ac:dyDescent="0.3">
      <c r="A29" s="55" t="s">
        <v>37</v>
      </c>
      <c r="B29" s="101">
        <f>COUNTIF('gm rez'!C3:C69,"W")</f>
        <v>8</v>
      </c>
      <c r="C29" s="102">
        <f>SUMIF('gm rez'!C3:C69,"W",'gm rez'!K3:K69)</f>
        <v>44084942.18</v>
      </c>
      <c r="D29" s="103">
        <f>SUMIF('gm rez'!C3:C69,"W",'gm rez'!M3:M69)</f>
        <v>18720805.77</v>
      </c>
      <c r="E29" s="56">
        <f>SUMIF('gm rez'!C3:C69,"W",'gm rez'!L3:L69)</f>
        <v>25364136.409999996</v>
      </c>
      <c r="F29" s="108">
        <f>SUMIF('gm rez'!C3:C69,"W",'gm rez'!O3:O69)</f>
        <v>0</v>
      </c>
      <c r="G29" s="102">
        <f>SUMIF('gm rez'!C3:C69,"W",'gm rez'!P3:P69)</f>
        <v>0</v>
      </c>
      <c r="H29" s="102">
        <f>SUMIF('gm rez'!C3:C69,"W",'gm rez'!Q3:Q69)</f>
        <v>0</v>
      </c>
      <c r="I29" s="102">
        <f>SUMIF('gm rez'!C3:C69,"W",'gm rez'!R3:R69)</f>
        <v>0</v>
      </c>
      <c r="J29" s="102">
        <f>SUMIF('gm rez'!C3:C69,"W",'gm rez'!S3:S69)</f>
        <v>9346583.6000000015</v>
      </c>
      <c r="K29" s="102">
        <f>SUMIF('gm rez'!C3:C69,"W",'gm rez'!T3:T69)</f>
        <v>15681445.640000002</v>
      </c>
      <c r="L29" s="102">
        <f>SUMIF('gm rez'!C3:C69,"W",'gm rez'!U3:U69)</f>
        <v>336107.16999999993</v>
      </c>
      <c r="M29" s="102">
        <f>SUMIF('gm rez'!C3:C69,"W",'gm rez'!V3:V69)</f>
        <v>0</v>
      </c>
      <c r="N29" s="102">
        <f>SUMIF('gm rez'!C3:C69,"W",'gm rez'!W3:W69)</f>
        <v>0</v>
      </c>
      <c r="O29" s="109">
        <f>SUMIF('gm rez'!C3:C69,"W",'gm rez'!X3:X69)</f>
        <v>0</v>
      </c>
      <c r="P29" s="8" t="b">
        <f t="shared" si="4"/>
        <v>1</v>
      </c>
      <c r="Q29" s="20" t="b">
        <f t="shared" si="5"/>
        <v>1</v>
      </c>
      <c r="R29" s="15"/>
      <c r="S29" s="15"/>
      <c r="T29" s="16"/>
      <c r="U29" s="16"/>
      <c r="V29" s="11"/>
      <c r="W29" s="4"/>
      <c r="X29" s="4"/>
    </row>
    <row r="30" spans="1:24" ht="39.950000000000003" customHeight="1" thickTop="1" x14ac:dyDescent="0.25">
      <c r="A30" s="67" t="s">
        <v>20</v>
      </c>
      <c r="B30" s="68">
        <f>B24+B27</f>
        <v>98</v>
      </c>
      <c r="C30" s="69">
        <f t="shared" ref="C30:O30" si="6">C24+C27</f>
        <v>331115445.53999996</v>
      </c>
      <c r="D30" s="70">
        <f t="shared" si="6"/>
        <v>106661037.96000001</v>
      </c>
      <c r="E30" s="45">
        <f t="shared" si="6"/>
        <v>224454407.58000004</v>
      </c>
      <c r="F30" s="71">
        <f t="shared" si="6"/>
        <v>0</v>
      </c>
      <c r="G30" s="69">
        <f t="shared" si="6"/>
        <v>0</v>
      </c>
      <c r="H30" s="69">
        <f t="shared" si="6"/>
        <v>0</v>
      </c>
      <c r="I30" s="69">
        <f t="shared" si="6"/>
        <v>0</v>
      </c>
      <c r="J30" s="69">
        <f t="shared" si="6"/>
        <v>196278900.47000003</v>
      </c>
      <c r="K30" s="69">
        <f t="shared" si="6"/>
        <v>24000167.080000002</v>
      </c>
      <c r="L30" s="69">
        <f t="shared" si="6"/>
        <v>4175340.0299999993</v>
      </c>
      <c r="M30" s="69">
        <f t="shared" si="6"/>
        <v>0</v>
      </c>
      <c r="N30" s="69">
        <f t="shared" si="6"/>
        <v>0</v>
      </c>
      <c r="O30" s="72">
        <f t="shared" si="6"/>
        <v>0</v>
      </c>
      <c r="P30" s="8" t="b">
        <f t="shared" si="4"/>
        <v>1</v>
      </c>
      <c r="Q30" s="20" t="b">
        <f t="shared" si="5"/>
        <v>1</v>
      </c>
      <c r="R30" s="17"/>
      <c r="S30" s="17"/>
      <c r="T30" s="2"/>
      <c r="U30" s="2"/>
    </row>
    <row r="31" spans="1:24" ht="39.950000000000003" customHeight="1" x14ac:dyDescent="0.25">
      <c r="A31" s="32" t="s">
        <v>36</v>
      </c>
      <c r="B31" s="30">
        <f t="shared" ref="B31:O31" si="7">B25+B28</f>
        <v>88</v>
      </c>
      <c r="C31" s="24">
        <f t="shared" si="7"/>
        <v>263948442.11000001</v>
      </c>
      <c r="D31" s="35">
        <f t="shared" si="7"/>
        <v>81495613.809999973</v>
      </c>
      <c r="E31" s="21">
        <f t="shared" si="7"/>
        <v>182452828.30000001</v>
      </c>
      <c r="F31" s="39">
        <f t="shared" si="7"/>
        <v>0</v>
      </c>
      <c r="G31" s="24">
        <f t="shared" si="7"/>
        <v>0</v>
      </c>
      <c r="H31" s="24">
        <f t="shared" si="7"/>
        <v>0</v>
      </c>
      <c r="I31" s="24">
        <f t="shared" si="7"/>
        <v>0</v>
      </c>
      <c r="J31" s="24">
        <f t="shared" si="7"/>
        <v>182452828.30000001</v>
      </c>
      <c r="K31" s="24">
        <f t="shared" si="7"/>
        <v>0</v>
      </c>
      <c r="L31" s="24">
        <f t="shared" si="7"/>
        <v>0</v>
      </c>
      <c r="M31" s="24">
        <f t="shared" si="7"/>
        <v>0</v>
      </c>
      <c r="N31" s="24">
        <f t="shared" si="7"/>
        <v>0</v>
      </c>
      <c r="O31" s="27">
        <f t="shared" si="7"/>
        <v>0</v>
      </c>
      <c r="P31" s="8" t="b">
        <f t="shared" si="4"/>
        <v>1</v>
      </c>
      <c r="Q31" s="20" t="b">
        <f t="shared" si="5"/>
        <v>1</v>
      </c>
      <c r="R31" s="17"/>
      <c r="S31" s="17"/>
      <c r="T31" s="2"/>
      <c r="U31" s="2"/>
    </row>
    <row r="32" spans="1:24" ht="39.950000000000003" customHeight="1" thickBot="1" x14ac:dyDescent="0.3">
      <c r="A32" s="73" t="s">
        <v>37</v>
      </c>
      <c r="B32" s="74">
        <f t="shared" ref="B32:O32" si="8">B26+B29</f>
        <v>10</v>
      </c>
      <c r="C32" s="75">
        <f t="shared" si="8"/>
        <v>67167003.430000007</v>
      </c>
      <c r="D32" s="76">
        <f t="shared" si="8"/>
        <v>25165424.149999999</v>
      </c>
      <c r="E32" s="77">
        <f t="shared" si="8"/>
        <v>42001579.279999994</v>
      </c>
      <c r="F32" s="78">
        <f t="shared" si="8"/>
        <v>0</v>
      </c>
      <c r="G32" s="75">
        <f t="shared" si="8"/>
        <v>0</v>
      </c>
      <c r="H32" s="75">
        <f t="shared" si="8"/>
        <v>0</v>
      </c>
      <c r="I32" s="75">
        <f t="shared" si="8"/>
        <v>0</v>
      </c>
      <c r="J32" s="75">
        <f t="shared" si="8"/>
        <v>13826072.170000002</v>
      </c>
      <c r="K32" s="75">
        <f t="shared" si="8"/>
        <v>24000167.080000002</v>
      </c>
      <c r="L32" s="75">
        <f t="shared" si="8"/>
        <v>4175340.0299999993</v>
      </c>
      <c r="M32" s="75">
        <f t="shared" si="8"/>
        <v>0</v>
      </c>
      <c r="N32" s="75">
        <f t="shared" si="8"/>
        <v>0</v>
      </c>
      <c r="O32" s="79">
        <f t="shared" si="8"/>
        <v>0</v>
      </c>
      <c r="P32" s="8" t="b">
        <f t="shared" si="4"/>
        <v>1</v>
      </c>
      <c r="Q32" s="20" t="b">
        <f t="shared" si="5"/>
        <v>1</v>
      </c>
      <c r="R32" s="17"/>
      <c r="S32" s="17"/>
      <c r="T32" s="2"/>
      <c r="U32" s="2"/>
    </row>
    <row r="33" spans="1:21" ht="39.950000000000003" customHeight="1" thickTop="1" x14ac:dyDescent="0.25">
      <c r="A33" s="80" t="s">
        <v>31</v>
      </c>
      <c r="B33" s="81">
        <f>B20+B30</f>
        <v>209</v>
      </c>
      <c r="C33" s="82">
        <f t="shared" ref="C33:O33" si="9">C20+C30</f>
        <v>924430388.93000007</v>
      </c>
      <c r="D33" s="83">
        <f t="shared" si="9"/>
        <v>322046822.17850006</v>
      </c>
      <c r="E33" s="84">
        <f t="shared" si="9"/>
        <v>602383566.75150013</v>
      </c>
      <c r="F33" s="85">
        <f t="shared" si="9"/>
        <v>0</v>
      </c>
      <c r="G33" s="82">
        <f t="shared" si="9"/>
        <v>0</v>
      </c>
      <c r="H33" s="82">
        <f t="shared" si="9"/>
        <v>3340689.15</v>
      </c>
      <c r="I33" s="82">
        <f t="shared" si="9"/>
        <v>31031634.359999999</v>
      </c>
      <c r="J33" s="82">
        <f t="shared" si="9"/>
        <v>495765982.43150008</v>
      </c>
      <c r="K33" s="82">
        <f t="shared" si="9"/>
        <v>68069920.780000001</v>
      </c>
      <c r="L33" s="82">
        <f t="shared" si="9"/>
        <v>4175340.0299999993</v>
      </c>
      <c r="M33" s="82">
        <f t="shared" si="9"/>
        <v>0</v>
      </c>
      <c r="N33" s="82">
        <f t="shared" si="9"/>
        <v>0</v>
      </c>
      <c r="O33" s="86">
        <f t="shared" si="9"/>
        <v>0</v>
      </c>
      <c r="P33" s="8" t="b">
        <f t="shared" si="4"/>
        <v>1</v>
      </c>
      <c r="Q33" s="20" t="b">
        <f t="shared" si="5"/>
        <v>1</v>
      </c>
      <c r="R33" s="17"/>
      <c r="S33" s="17"/>
      <c r="T33" s="2"/>
      <c r="U33" s="2"/>
    </row>
    <row r="34" spans="1:21" ht="39.950000000000003" customHeight="1" x14ac:dyDescent="0.25">
      <c r="A34" s="87" t="s">
        <v>36</v>
      </c>
      <c r="B34" s="31">
        <f>B22+B31</f>
        <v>165</v>
      </c>
      <c r="C34" s="25">
        <f t="shared" ref="C34:O34" si="10">C22+C31</f>
        <v>577026843.3499999</v>
      </c>
      <c r="D34" s="36">
        <f t="shared" si="10"/>
        <v>173097328.82849997</v>
      </c>
      <c r="E34" s="41">
        <f t="shared" si="10"/>
        <v>403929514.52150011</v>
      </c>
      <c r="F34" s="40">
        <f t="shared" si="10"/>
        <v>0</v>
      </c>
      <c r="G34" s="25">
        <f t="shared" si="10"/>
        <v>0</v>
      </c>
      <c r="H34" s="25">
        <f t="shared" si="10"/>
        <v>0</v>
      </c>
      <c r="I34" s="25">
        <f t="shared" si="10"/>
        <v>0</v>
      </c>
      <c r="J34" s="25">
        <f t="shared" si="10"/>
        <v>403929514.52150011</v>
      </c>
      <c r="K34" s="25">
        <f t="shared" si="10"/>
        <v>0</v>
      </c>
      <c r="L34" s="25">
        <f t="shared" si="10"/>
        <v>0</v>
      </c>
      <c r="M34" s="25">
        <f t="shared" si="10"/>
        <v>0</v>
      </c>
      <c r="N34" s="25">
        <f t="shared" si="10"/>
        <v>0</v>
      </c>
      <c r="O34" s="88">
        <f t="shared" si="10"/>
        <v>0</v>
      </c>
      <c r="P34" s="8" t="b">
        <f t="shared" si="4"/>
        <v>1</v>
      </c>
      <c r="Q34" s="20" t="b">
        <f t="shared" si="5"/>
        <v>1</v>
      </c>
      <c r="R34" s="17"/>
      <c r="S34" s="17"/>
      <c r="T34" s="2"/>
      <c r="U34" s="2"/>
    </row>
    <row r="35" spans="1:21" ht="39.950000000000003" customHeight="1" thickBot="1" x14ac:dyDescent="0.3">
      <c r="A35" s="89" t="s">
        <v>37</v>
      </c>
      <c r="B35" s="90">
        <f>B23+B32</f>
        <v>21</v>
      </c>
      <c r="C35" s="91">
        <f t="shared" ref="C35:O35" si="11">C23+C32</f>
        <v>169467966.81999999</v>
      </c>
      <c r="D35" s="92">
        <f t="shared" si="11"/>
        <v>61687648.199999996</v>
      </c>
      <c r="E35" s="56">
        <f t="shared" si="11"/>
        <v>107780318.61999999</v>
      </c>
      <c r="F35" s="93">
        <f t="shared" si="11"/>
        <v>0</v>
      </c>
      <c r="G35" s="91">
        <f t="shared" si="11"/>
        <v>0</v>
      </c>
      <c r="H35" s="91">
        <f t="shared" si="11"/>
        <v>0</v>
      </c>
      <c r="I35" s="91">
        <f t="shared" si="11"/>
        <v>0</v>
      </c>
      <c r="J35" s="91">
        <f t="shared" si="11"/>
        <v>36023643.25</v>
      </c>
      <c r="K35" s="91">
        <f t="shared" si="11"/>
        <v>67581335.340000004</v>
      </c>
      <c r="L35" s="91">
        <f t="shared" si="11"/>
        <v>4175340.0299999993</v>
      </c>
      <c r="M35" s="91">
        <f t="shared" si="11"/>
        <v>0</v>
      </c>
      <c r="N35" s="91">
        <f t="shared" si="11"/>
        <v>0</v>
      </c>
      <c r="O35" s="94">
        <f t="shared" si="11"/>
        <v>0</v>
      </c>
      <c r="P35" s="8" t="b">
        <f t="shared" si="4"/>
        <v>1</v>
      </c>
      <c r="Q35" s="20" t="b">
        <f t="shared" si="5"/>
        <v>1</v>
      </c>
      <c r="R35" s="17"/>
      <c r="S35" s="17"/>
      <c r="T35" s="2"/>
      <c r="U35" s="2"/>
    </row>
    <row r="36" spans="1:21" ht="15.75" thickTop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7"/>
      <c r="S36" s="17"/>
      <c r="T36" s="2"/>
      <c r="U36" s="2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17"/>
      <c r="T37" s="2"/>
      <c r="U37" s="2"/>
    </row>
    <row r="38" spans="1:2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17"/>
      <c r="T38" s="2"/>
      <c r="U38" s="2"/>
    </row>
    <row r="39" spans="1:2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17"/>
      <c r="T39" s="2"/>
      <c r="U39" s="2"/>
    </row>
    <row r="40" spans="1:2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"/>
      <c r="S40" s="2"/>
      <c r="T40" s="2"/>
      <c r="U40" s="2"/>
    </row>
    <row r="41" spans="1:2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"/>
      <c r="S41" s="2"/>
      <c r="T41" s="2"/>
      <c r="U41" s="2"/>
    </row>
    <row r="42" spans="1:2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55"/>
  <sheetViews>
    <sheetView showGridLines="0" view="pageBreakPreview" topLeftCell="A34" zoomScale="90" zoomScaleNormal="78" zoomScaleSheetLayoutView="90" workbookViewId="0">
      <selection activeCell="F26" sqref="F26"/>
    </sheetView>
  </sheetViews>
  <sheetFormatPr defaultColWidth="9.140625" defaultRowHeight="12" x14ac:dyDescent="0.2"/>
  <cols>
    <col min="1" max="1" width="7" style="220" customWidth="1"/>
    <col min="2" max="2" width="11.85546875" style="220" customWidth="1"/>
    <col min="3" max="3" width="17.28515625" style="220" customWidth="1"/>
    <col min="4" max="4" width="22.7109375" style="220" customWidth="1"/>
    <col min="5" max="5" width="12.28515625" style="220" customWidth="1"/>
    <col min="6" max="6" width="54.28515625" style="220" customWidth="1"/>
    <col min="7" max="7" width="9.7109375" style="220" customWidth="1"/>
    <col min="8" max="8" width="14.7109375" style="220" customWidth="1"/>
    <col min="9" max="9" width="17.42578125" style="220" customWidth="1"/>
    <col min="10" max="11" width="17.7109375" style="220" customWidth="1"/>
    <col min="12" max="12" width="20.7109375" style="220" customWidth="1"/>
    <col min="13" max="13" width="15.7109375" style="221" customWidth="1"/>
    <col min="14" max="14" width="5.140625" style="220" bestFit="1" customWidth="1"/>
    <col min="15" max="15" width="5.7109375" style="220" customWidth="1"/>
    <col min="16" max="18" width="15.7109375" style="220" customWidth="1"/>
    <col min="19" max="19" width="15.85546875" style="220" customWidth="1"/>
    <col min="20" max="23" width="5.140625" style="220" bestFit="1" customWidth="1"/>
    <col min="24" max="24" width="15.7109375" style="138" customWidth="1"/>
    <col min="25" max="26" width="15.7109375" style="137" customWidth="1"/>
    <col min="27" max="27" width="15.7109375" style="138" customWidth="1"/>
    <col min="28" max="31" width="9.140625" style="139"/>
    <col min="32" max="32" width="12.7109375" style="139" bestFit="1" customWidth="1"/>
    <col min="33" max="33" width="9.140625" style="139"/>
    <col min="34" max="34" width="12.7109375" style="139" bestFit="1" customWidth="1"/>
    <col min="35" max="16384" width="9.140625" style="139"/>
  </cols>
  <sheetData>
    <row r="1" spans="1:27" ht="20.100000000000001" customHeight="1" x14ac:dyDescent="0.2">
      <c r="A1" s="261" t="s">
        <v>3</v>
      </c>
      <c r="B1" s="261" t="s">
        <v>4</v>
      </c>
      <c r="C1" s="261" t="s">
        <v>41</v>
      </c>
      <c r="D1" s="261" t="s">
        <v>5</v>
      </c>
      <c r="E1" s="261" t="s">
        <v>30</v>
      </c>
      <c r="F1" s="261" t="s">
        <v>6</v>
      </c>
      <c r="G1" s="261" t="s">
        <v>24</v>
      </c>
      <c r="H1" s="261" t="s">
        <v>7</v>
      </c>
      <c r="I1" s="261" t="s">
        <v>21</v>
      </c>
      <c r="J1" s="261" t="s">
        <v>8</v>
      </c>
      <c r="K1" s="261" t="s">
        <v>15</v>
      </c>
      <c r="L1" s="261" t="s">
        <v>12</v>
      </c>
      <c r="M1" s="261" t="s">
        <v>10</v>
      </c>
      <c r="N1" s="261" t="s">
        <v>11</v>
      </c>
      <c r="O1" s="261"/>
      <c r="P1" s="261"/>
      <c r="Q1" s="261"/>
      <c r="R1" s="261"/>
      <c r="S1" s="261"/>
      <c r="T1" s="261"/>
      <c r="U1" s="261"/>
      <c r="V1" s="261"/>
      <c r="W1" s="261"/>
      <c r="X1" s="137"/>
    </row>
    <row r="2" spans="1:27" ht="33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08">
        <v>2019</v>
      </c>
      <c r="O2" s="208">
        <v>2020</v>
      </c>
      <c r="P2" s="208">
        <v>2021</v>
      </c>
      <c r="Q2" s="208">
        <v>2022</v>
      </c>
      <c r="R2" s="208">
        <v>2023</v>
      </c>
      <c r="S2" s="208">
        <v>2024</v>
      </c>
      <c r="T2" s="208">
        <v>2025</v>
      </c>
      <c r="U2" s="208">
        <v>2026</v>
      </c>
      <c r="V2" s="208">
        <v>2027</v>
      </c>
      <c r="W2" s="208">
        <v>2028</v>
      </c>
      <c r="X2" s="137" t="s">
        <v>26</v>
      </c>
      <c r="Y2" s="137" t="s">
        <v>27</v>
      </c>
      <c r="Z2" s="137" t="s">
        <v>28</v>
      </c>
      <c r="AA2" s="141" t="s">
        <v>29</v>
      </c>
    </row>
    <row r="3" spans="1:27" ht="24" x14ac:dyDescent="0.2">
      <c r="A3" s="168" t="s">
        <v>348</v>
      </c>
      <c r="B3" s="168" t="s">
        <v>257</v>
      </c>
      <c r="C3" s="168" t="s">
        <v>134</v>
      </c>
      <c r="D3" s="169" t="s">
        <v>151</v>
      </c>
      <c r="E3" s="170">
        <v>1437</v>
      </c>
      <c r="F3" s="171" t="s">
        <v>153</v>
      </c>
      <c r="G3" s="168" t="s">
        <v>52</v>
      </c>
      <c r="H3" s="172">
        <v>4.9030500000000004</v>
      </c>
      <c r="I3" s="173" t="s">
        <v>427</v>
      </c>
      <c r="J3" s="175">
        <v>4918563.84</v>
      </c>
      <c r="K3" s="175">
        <v>2951138.3</v>
      </c>
      <c r="L3" s="176">
        <v>1967425.54</v>
      </c>
      <c r="M3" s="174">
        <v>0.6</v>
      </c>
      <c r="N3" s="175">
        <v>0</v>
      </c>
      <c r="O3" s="175">
        <v>0</v>
      </c>
      <c r="P3" s="176">
        <v>545459.25</v>
      </c>
      <c r="Q3" s="176">
        <v>1651215.43</v>
      </c>
      <c r="R3" s="176">
        <v>754463.61999999988</v>
      </c>
      <c r="S3" s="176">
        <v>0</v>
      </c>
      <c r="T3" s="176">
        <v>0</v>
      </c>
      <c r="U3" s="176">
        <v>0</v>
      </c>
      <c r="V3" s="176">
        <v>0</v>
      </c>
      <c r="W3" s="176">
        <v>0</v>
      </c>
      <c r="X3" s="137" t="b">
        <f>K3=SUM(N3:W3)</f>
        <v>1</v>
      </c>
      <c r="Y3" s="142">
        <f>ROUND(K3/J3,4)</f>
        <v>0.6</v>
      </c>
      <c r="Z3" s="143" t="b">
        <f>Y3=M3</f>
        <v>1</v>
      </c>
      <c r="AA3" s="143" t="b">
        <f>J3=K3+L3</f>
        <v>1</v>
      </c>
    </row>
    <row r="4" spans="1:27" ht="24" x14ac:dyDescent="0.2">
      <c r="A4" s="168" t="s">
        <v>349</v>
      </c>
      <c r="B4" s="168" t="s">
        <v>333</v>
      </c>
      <c r="C4" s="168" t="s">
        <v>134</v>
      </c>
      <c r="D4" s="169" t="s">
        <v>47</v>
      </c>
      <c r="E4" s="170">
        <v>1433</v>
      </c>
      <c r="F4" s="171" t="s">
        <v>321</v>
      </c>
      <c r="G4" s="168" t="s">
        <v>51</v>
      </c>
      <c r="H4" s="172">
        <v>3.7110000000000003</v>
      </c>
      <c r="I4" s="173" t="s">
        <v>324</v>
      </c>
      <c r="J4" s="175">
        <v>9738980</v>
      </c>
      <c r="K4" s="175">
        <v>7776341.6500000004</v>
      </c>
      <c r="L4" s="176">
        <v>1962638.3499999996</v>
      </c>
      <c r="M4" s="174">
        <v>0.8</v>
      </c>
      <c r="N4" s="175">
        <v>0</v>
      </c>
      <c r="O4" s="175">
        <v>0</v>
      </c>
      <c r="P4" s="176">
        <v>0</v>
      </c>
      <c r="Q4" s="176">
        <v>3895591.99</v>
      </c>
      <c r="R4" s="176">
        <v>3880749.66</v>
      </c>
      <c r="S4" s="176">
        <v>0</v>
      </c>
      <c r="T4" s="176">
        <v>0</v>
      </c>
      <c r="U4" s="176">
        <v>0</v>
      </c>
      <c r="V4" s="176">
        <v>0</v>
      </c>
      <c r="W4" s="176">
        <v>0</v>
      </c>
      <c r="X4" s="137" t="b">
        <f t="shared" ref="X4:X27" si="0">K4=SUM(N4:W4)</f>
        <v>1</v>
      </c>
      <c r="Y4" s="142">
        <f t="shared" ref="Y4:Y27" si="1">ROUND(K4/J4,4)</f>
        <v>0.79849999999999999</v>
      </c>
      <c r="Z4" s="143" t="b">
        <f t="shared" ref="Z4:Z27" si="2">Y4=M4</f>
        <v>0</v>
      </c>
      <c r="AA4" s="143" t="b">
        <f t="shared" ref="AA4:AA27" si="3">J4=K4+L4</f>
        <v>1</v>
      </c>
    </row>
    <row r="5" spans="1:27" ht="36" x14ac:dyDescent="0.2">
      <c r="A5" s="168" t="s">
        <v>350</v>
      </c>
      <c r="B5" s="168" t="s">
        <v>334</v>
      </c>
      <c r="C5" s="168" t="s">
        <v>134</v>
      </c>
      <c r="D5" s="169" t="s">
        <v>248</v>
      </c>
      <c r="E5" s="170">
        <v>1405</v>
      </c>
      <c r="F5" s="171" t="s">
        <v>249</v>
      </c>
      <c r="G5" s="168" t="s">
        <v>51</v>
      </c>
      <c r="H5" s="172">
        <v>1.63009</v>
      </c>
      <c r="I5" s="173" t="s">
        <v>428</v>
      </c>
      <c r="J5" s="175">
        <v>9790670.3300000001</v>
      </c>
      <c r="K5" s="175">
        <v>6853469.2300000004</v>
      </c>
      <c r="L5" s="176">
        <v>2937201.0999999996</v>
      </c>
      <c r="M5" s="174">
        <v>0.7</v>
      </c>
      <c r="N5" s="175">
        <v>0</v>
      </c>
      <c r="O5" s="175">
        <v>0</v>
      </c>
      <c r="P5" s="176">
        <v>0</v>
      </c>
      <c r="Q5" s="176">
        <v>420000</v>
      </c>
      <c r="R5" s="176">
        <v>6433469.2300000004</v>
      </c>
      <c r="S5" s="176">
        <v>0</v>
      </c>
      <c r="T5" s="176">
        <v>0</v>
      </c>
      <c r="U5" s="176">
        <v>0</v>
      </c>
      <c r="V5" s="176">
        <v>0</v>
      </c>
      <c r="W5" s="176">
        <v>0</v>
      </c>
      <c r="X5" s="137" t="b">
        <f t="shared" si="0"/>
        <v>1</v>
      </c>
      <c r="Y5" s="142">
        <f t="shared" si="1"/>
        <v>0.7</v>
      </c>
      <c r="Z5" s="143" t="b">
        <f t="shared" si="2"/>
        <v>1</v>
      </c>
      <c r="AA5" s="143" t="b">
        <f t="shared" si="3"/>
        <v>1</v>
      </c>
    </row>
    <row r="6" spans="1:27" x14ac:dyDescent="0.2">
      <c r="A6" s="168" t="s">
        <v>351</v>
      </c>
      <c r="B6" s="168" t="s">
        <v>335</v>
      </c>
      <c r="C6" s="168" t="s">
        <v>134</v>
      </c>
      <c r="D6" s="169" t="s">
        <v>45</v>
      </c>
      <c r="E6" s="170">
        <v>1434</v>
      </c>
      <c r="F6" s="171" t="s">
        <v>322</v>
      </c>
      <c r="G6" s="168" t="s">
        <v>51</v>
      </c>
      <c r="H6" s="172">
        <v>1.2381099999999998</v>
      </c>
      <c r="I6" s="173" t="s">
        <v>424</v>
      </c>
      <c r="J6" s="175">
        <v>8948733.4900000002</v>
      </c>
      <c r="K6" s="175">
        <v>4493438.13</v>
      </c>
      <c r="L6" s="176">
        <v>4455295.3600000003</v>
      </c>
      <c r="M6" s="174">
        <v>0.7</v>
      </c>
      <c r="N6" s="175">
        <v>0</v>
      </c>
      <c r="O6" s="175">
        <v>0</v>
      </c>
      <c r="P6" s="176">
        <v>0</v>
      </c>
      <c r="Q6" s="176">
        <v>2100000</v>
      </c>
      <c r="R6" s="176">
        <v>2393438.13</v>
      </c>
      <c r="S6" s="176">
        <v>0</v>
      </c>
      <c r="T6" s="176">
        <v>0</v>
      </c>
      <c r="U6" s="176">
        <v>0</v>
      </c>
      <c r="V6" s="176">
        <v>0</v>
      </c>
      <c r="W6" s="176">
        <v>0</v>
      </c>
      <c r="X6" s="137" t="b">
        <f t="shared" si="0"/>
        <v>1</v>
      </c>
      <c r="Y6" s="142">
        <f t="shared" si="1"/>
        <v>0.50209999999999999</v>
      </c>
      <c r="Z6" s="143" t="b">
        <f t="shared" si="2"/>
        <v>0</v>
      </c>
      <c r="AA6" s="143" t="b">
        <f t="shared" si="3"/>
        <v>1</v>
      </c>
    </row>
    <row r="7" spans="1:27" ht="24" x14ac:dyDescent="0.2">
      <c r="A7" s="168" t="s">
        <v>352</v>
      </c>
      <c r="B7" s="168" t="s">
        <v>336</v>
      </c>
      <c r="C7" s="168" t="s">
        <v>134</v>
      </c>
      <c r="D7" s="169" t="s">
        <v>45</v>
      </c>
      <c r="E7" s="170">
        <v>1434</v>
      </c>
      <c r="F7" s="171" t="s">
        <v>323</v>
      </c>
      <c r="G7" s="168" t="s">
        <v>51</v>
      </c>
      <c r="H7" s="172">
        <v>1.4415</v>
      </c>
      <c r="I7" s="173" t="s">
        <v>429</v>
      </c>
      <c r="J7" s="175">
        <v>8694652.6400000006</v>
      </c>
      <c r="K7" s="175">
        <v>5068041.2300000004</v>
      </c>
      <c r="L7" s="176">
        <v>3626611.41</v>
      </c>
      <c r="M7" s="174">
        <v>0.7</v>
      </c>
      <c r="N7" s="175">
        <v>0</v>
      </c>
      <c r="O7" s="175">
        <v>0</v>
      </c>
      <c r="P7" s="176">
        <v>0</v>
      </c>
      <c r="Q7" s="176">
        <v>2450000</v>
      </c>
      <c r="R7" s="176">
        <v>2618041.2300000004</v>
      </c>
      <c r="S7" s="176">
        <v>0</v>
      </c>
      <c r="T7" s="176">
        <v>0</v>
      </c>
      <c r="U7" s="176">
        <v>0</v>
      </c>
      <c r="V7" s="176">
        <v>0</v>
      </c>
      <c r="W7" s="176">
        <v>0</v>
      </c>
      <c r="X7" s="137" t="b">
        <f t="shared" si="0"/>
        <v>1</v>
      </c>
      <c r="Y7" s="142">
        <f t="shared" si="1"/>
        <v>0.58289999999999997</v>
      </c>
      <c r="Z7" s="143" t="b">
        <f t="shared" si="2"/>
        <v>0</v>
      </c>
      <c r="AA7" s="143" t="b">
        <f t="shared" si="3"/>
        <v>1</v>
      </c>
    </row>
    <row r="8" spans="1:27" ht="24" x14ac:dyDescent="0.2">
      <c r="A8" s="168" t="s">
        <v>353</v>
      </c>
      <c r="B8" s="168" t="s">
        <v>330</v>
      </c>
      <c r="C8" s="168" t="s">
        <v>134</v>
      </c>
      <c r="D8" s="169" t="s">
        <v>48</v>
      </c>
      <c r="E8" s="170">
        <v>1429</v>
      </c>
      <c r="F8" s="171" t="s">
        <v>327</v>
      </c>
      <c r="G8" s="168" t="s">
        <v>52</v>
      </c>
      <c r="H8" s="172">
        <v>3.2800000000000002</v>
      </c>
      <c r="I8" s="173" t="s">
        <v>430</v>
      </c>
      <c r="J8" s="177">
        <v>4812797.05</v>
      </c>
      <c r="K8" s="177">
        <v>2888260.27</v>
      </c>
      <c r="L8" s="178">
        <v>1924536.7799999998</v>
      </c>
      <c r="M8" s="174">
        <v>0.7</v>
      </c>
      <c r="N8" s="177">
        <v>0</v>
      </c>
      <c r="O8" s="177">
        <v>0</v>
      </c>
      <c r="P8" s="178">
        <v>0</v>
      </c>
      <c r="Q8" s="176">
        <v>1299717.1200000001</v>
      </c>
      <c r="R8" s="176">
        <v>1588543.15</v>
      </c>
      <c r="S8" s="176">
        <v>0</v>
      </c>
      <c r="T8" s="176">
        <v>0</v>
      </c>
      <c r="U8" s="176">
        <v>0</v>
      </c>
      <c r="V8" s="176">
        <v>0</v>
      </c>
      <c r="W8" s="176">
        <v>0</v>
      </c>
      <c r="X8" s="137" t="b">
        <f t="shared" si="0"/>
        <v>1</v>
      </c>
      <c r="Y8" s="142">
        <f t="shared" si="1"/>
        <v>0.60009999999999997</v>
      </c>
      <c r="Z8" s="143" t="b">
        <f t="shared" si="2"/>
        <v>0</v>
      </c>
      <c r="AA8" s="143" t="b">
        <f t="shared" si="3"/>
        <v>1</v>
      </c>
    </row>
    <row r="9" spans="1:27" ht="36" x14ac:dyDescent="0.2">
      <c r="A9" s="168" t="s">
        <v>354</v>
      </c>
      <c r="B9" s="168" t="s">
        <v>329</v>
      </c>
      <c r="C9" s="168" t="s">
        <v>134</v>
      </c>
      <c r="D9" s="169" t="s">
        <v>246</v>
      </c>
      <c r="E9" s="170">
        <v>1404</v>
      </c>
      <c r="F9" s="171" t="s">
        <v>326</v>
      </c>
      <c r="G9" s="168" t="s">
        <v>52</v>
      </c>
      <c r="H9" s="172">
        <v>5.1420000000000003</v>
      </c>
      <c r="I9" s="173" t="s">
        <v>431</v>
      </c>
      <c r="J9" s="177">
        <v>8005209</v>
      </c>
      <c r="K9" s="177">
        <v>4002604.5</v>
      </c>
      <c r="L9" s="178">
        <v>4002604.5</v>
      </c>
      <c r="M9" s="174">
        <v>0.5</v>
      </c>
      <c r="N9" s="177">
        <v>0</v>
      </c>
      <c r="O9" s="177">
        <v>0</v>
      </c>
      <c r="P9" s="178">
        <v>0</v>
      </c>
      <c r="Q9" s="176">
        <v>1439768.96</v>
      </c>
      <c r="R9" s="176">
        <v>2562835.54</v>
      </c>
      <c r="S9" s="176">
        <v>0</v>
      </c>
      <c r="T9" s="176">
        <v>0</v>
      </c>
      <c r="U9" s="176">
        <v>0</v>
      </c>
      <c r="V9" s="176">
        <v>0</v>
      </c>
      <c r="W9" s="176">
        <v>0</v>
      </c>
      <c r="X9" s="137" t="b">
        <f t="shared" si="0"/>
        <v>1</v>
      </c>
      <c r="Y9" s="142">
        <f t="shared" si="1"/>
        <v>0.5</v>
      </c>
      <c r="Z9" s="143" t="b">
        <f t="shared" si="2"/>
        <v>1</v>
      </c>
      <c r="AA9" s="143" t="b">
        <f t="shared" si="3"/>
        <v>1</v>
      </c>
    </row>
    <row r="10" spans="1:27" x14ac:dyDescent="0.2">
      <c r="A10" s="168" t="s">
        <v>355</v>
      </c>
      <c r="B10" s="168" t="s">
        <v>331</v>
      </c>
      <c r="C10" s="168" t="s">
        <v>134</v>
      </c>
      <c r="D10" s="169" t="s">
        <v>46</v>
      </c>
      <c r="E10" s="170">
        <v>1413</v>
      </c>
      <c r="F10" s="171" t="s">
        <v>250</v>
      </c>
      <c r="G10" s="168" t="s">
        <v>51</v>
      </c>
      <c r="H10" s="172">
        <v>0.84450000000000003</v>
      </c>
      <c r="I10" s="173" t="s">
        <v>328</v>
      </c>
      <c r="J10" s="177">
        <v>14985658</v>
      </c>
      <c r="K10" s="177">
        <v>750000</v>
      </c>
      <c r="L10" s="178">
        <v>14235658</v>
      </c>
      <c r="M10" s="174">
        <v>0.7</v>
      </c>
      <c r="N10" s="178">
        <v>0</v>
      </c>
      <c r="O10" s="178">
        <v>0</v>
      </c>
      <c r="P10" s="178">
        <v>0</v>
      </c>
      <c r="Q10" s="176">
        <v>0</v>
      </c>
      <c r="R10" s="176">
        <v>750000</v>
      </c>
      <c r="S10" s="176">
        <v>0</v>
      </c>
      <c r="T10" s="178">
        <v>0</v>
      </c>
      <c r="U10" s="178">
        <v>0</v>
      </c>
      <c r="V10" s="178">
        <v>0</v>
      </c>
      <c r="W10" s="178">
        <v>0</v>
      </c>
      <c r="X10" s="137" t="b">
        <f t="shared" si="0"/>
        <v>1</v>
      </c>
      <c r="Y10" s="142">
        <f t="shared" si="1"/>
        <v>0.05</v>
      </c>
      <c r="Z10" s="143" t="b">
        <f t="shared" si="2"/>
        <v>0</v>
      </c>
      <c r="AA10" s="143" t="b">
        <f t="shared" si="3"/>
        <v>1</v>
      </c>
    </row>
    <row r="11" spans="1:27" ht="24" x14ac:dyDescent="0.2">
      <c r="A11" s="168" t="s">
        <v>356</v>
      </c>
      <c r="B11" s="168" t="s">
        <v>432</v>
      </c>
      <c r="C11" s="168" t="s">
        <v>144</v>
      </c>
      <c r="D11" s="169" t="s">
        <v>44</v>
      </c>
      <c r="E11" s="170">
        <v>1425</v>
      </c>
      <c r="F11" s="171" t="s">
        <v>433</v>
      </c>
      <c r="G11" s="168" t="s">
        <v>51</v>
      </c>
      <c r="H11" s="172">
        <v>4.2534799999999997</v>
      </c>
      <c r="I11" s="173" t="s">
        <v>434</v>
      </c>
      <c r="J11" s="177">
        <v>17783586.280000001</v>
      </c>
      <c r="K11" s="177">
        <v>10670151.76</v>
      </c>
      <c r="L11" s="178">
        <v>7113434.5200000014</v>
      </c>
      <c r="M11" s="174">
        <v>0.6</v>
      </c>
      <c r="N11" s="178">
        <v>0</v>
      </c>
      <c r="O11" s="178">
        <v>0</v>
      </c>
      <c r="P11" s="178">
        <v>0</v>
      </c>
      <c r="Q11" s="176">
        <v>0</v>
      </c>
      <c r="R11" s="176">
        <v>2840266.69</v>
      </c>
      <c r="S11" s="176">
        <v>7829885.0700000003</v>
      </c>
      <c r="T11" s="178">
        <v>0</v>
      </c>
      <c r="U11" s="178">
        <v>0</v>
      </c>
      <c r="V11" s="178">
        <v>0</v>
      </c>
      <c r="W11" s="178">
        <v>0</v>
      </c>
      <c r="X11" s="137" t="b">
        <f t="shared" si="0"/>
        <v>1</v>
      </c>
      <c r="Y11" s="142">
        <f t="shared" si="1"/>
        <v>0.6</v>
      </c>
      <c r="Z11" s="143" t="b">
        <f t="shared" si="2"/>
        <v>1</v>
      </c>
      <c r="AA11" s="143" t="b">
        <f t="shared" si="3"/>
        <v>1</v>
      </c>
    </row>
    <row r="12" spans="1:27" ht="48" x14ac:dyDescent="0.2">
      <c r="A12" s="168" t="s">
        <v>357</v>
      </c>
      <c r="B12" s="168" t="s">
        <v>435</v>
      </c>
      <c r="C12" s="168" t="s">
        <v>135</v>
      </c>
      <c r="D12" s="169" t="s">
        <v>45</v>
      </c>
      <c r="E12" s="170">
        <v>1434</v>
      </c>
      <c r="F12" s="171" t="s">
        <v>436</v>
      </c>
      <c r="G12" s="168" t="s">
        <v>51</v>
      </c>
      <c r="H12" s="172">
        <v>0.83320000000000005</v>
      </c>
      <c r="I12" s="173" t="s">
        <v>437</v>
      </c>
      <c r="J12" s="177">
        <v>5153702.9800000004</v>
      </c>
      <c r="K12" s="177">
        <v>4122962.38</v>
      </c>
      <c r="L12" s="178">
        <v>1030740.6000000006</v>
      </c>
      <c r="M12" s="174">
        <v>0.8</v>
      </c>
      <c r="N12" s="178">
        <v>0</v>
      </c>
      <c r="O12" s="178">
        <v>0</v>
      </c>
      <c r="P12" s="178">
        <v>0</v>
      </c>
      <c r="Q12" s="178">
        <v>0</v>
      </c>
      <c r="R12" s="176">
        <v>4122962.38</v>
      </c>
      <c r="S12" s="176">
        <v>0</v>
      </c>
      <c r="T12" s="178">
        <v>0</v>
      </c>
      <c r="U12" s="178">
        <v>0</v>
      </c>
      <c r="V12" s="178">
        <v>0</v>
      </c>
      <c r="W12" s="178">
        <v>0</v>
      </c>
      <c r="X12" s="137" t="b">
        <f t="shared" si="0"/>
        <v>1</v>
      </c>
      <c r="Y12" s="142">
        <f t="shared" si="1"/>
        <v>0.8</v>
      </c>
      <c r="Z12" s="143" t="b">
        <f t="shared" si="2"/>
        <v>1</v>
      </c>
      <c r="AA12" s="143" t="b">
        <f t="shared" si="3"/>
        <v>1</v>
      </c>
    </row>
    <row r="13" spans="1:27" ht="48" x14ac:dyDescent="0.2">
      <c r="A13" s="168" t="s">
        <v>358</v>
      </c>
      <c r="B13" s="168" t="s">
        <v>438</v>
      </c>
      <c r="C13" s="168" t="s">
        <v>135</v>
      </c>
      <c r="D13" s="169" t="s">
        <v>133</v>
      </c>
      <c r="E13" s="170">
        <v>1415</v>
      </c>
      <c r="F13" s="171" t="s">
        <v>439</v>
      </c>
      <c r="G13" s="168" t="s">
        <v>51</v>
      </c>
      <c r="H13" s="172">
        <v>4.4290000000000003</v>
      </c>
      <c r="I13" s="173" t="s">
        <v>440</v>
      </c>
      <c r="J13" s="177">
        <v>17105952.960000001</v>
      </c>
      <c r="K13" s="177">
        <v>10263571.77</v>
      </c>
      <c r="L13" s="178">
        <v>6842381.1900000013</v>
      </c>
      <c r="M13" s="174">
        <v>0.6</v>
      </c>
      <c r="N13" s="178">
        <v>0</v>
      </c>
      <c r="O13" s="178">
        <v>0</v>
      </c>
      <c r="P13" s="178">
        <v>0</v>
      </c>
      <c r="Q13" s="176">
        <v>0</v>
      </c>
      <c r="R13" s="176">
        <v>10263571.77</v>
      </c>
      <c r="S13" s="176">
        <v>0</v>
      </c>
      <c r="T13" s="178">
        <v>0</v>
      </c>
      <c r="U13" s="178">
        <v>0</v>
      </c>
      <c r="V13" s="178">
        <v>0</v>
      </c>
      <c r="W13" s="178">
        <v>0</v>
      </c>
      <c r="X13" s="137" t="b">
        <f t="shared" si="0"/>
        <v>1</v>
      </c>
      <c r="Y13" s="142">
        <f t="shared" si="1"/>
        <v>0.6</v>
      </c>
      <c r="Z13" s="143" t="b">
        <f t="shared" si="2"/>
        <v>1</v>
      </c>
      <c r="AA13" s="143" t="b">
        <f t="shared" si="3"/>
        <v>1</v>
      </c>
    </row>
    <row r="14" spans="1:27" ht="24" x14ac:dyDescent="0.2">
      <c r="A14" s="168" t="s">
        <v>359</v>
      </c>
      <c r="B14" s="168" t="s">
        <v>441</v>
      </c>
      <c r="C14" s="168" t="s">
        <v>135</v>
      </c>
      <c r="D14" s="169" t="s">
        <v>49</v>
      </c>
      <c r="E14" s="170">
        <v>1412</v>
      </c>
      <c r="F14" s="171" t="s">
        <v>442</v>
      </c>
      <c r="G14" s="168" t="s">
        <v>52</v>
      </c>
      <c r="H14" s="172">
        <v>1.841</v>
      </c>
      <c r="I14" s="173" t="s">
        <v>443</v>
      </c>
      <c r="J14" s="177">
        <v>5936805</v>
      </c>
      <c r="K14" s="177">
        <v>4749444</v>
      </c>
      <c r="L14" s="178">
        <v>1187361</v>
      </c>
      <c r="M14" s="174">
        <v>0.8</v>
      </c>
      <c r="N14" s="178">
        <v>0</v>
      </c>
      <c r="O14" s="178">
        <v>0</v>
      </c>
      <c r="P14" s="178">
        <v>0</v>
      </c>
      <c r="Q14" s="176">
        <v>0</v>
      </c>
      <c r="R14" s="176">
        <v>4749444</v>
      </c>
      <c r="S14" s="176">
        <v>0</v>
      </c>
      <c r="T14" s="178">
        <v>0</v>
      </c>
      <c r="U14" s="178">
        <v>0</v>
      </c>
      <c r="V14" s="178">
        <v>0</v>
      </c>
      <c r="W14" s="178">
        <v>0</v>
      </c>
      <c r="X14" s="137" t="b">
        <f t="shared" si="0"/>
        <v>1</v>
      </c>
      <c r="Y14" s="142">
        <f t="shared" si="1"/>
        <v>0.8</v>
      </c>
      <c r="Z14" s="143" t="b">
        <f t="shared" si="2"/>
        <v>1</v>
      </c>
      <c r="AA14" s="143" t="b">
        <f t="shared" si="3"/>
        <v>1</v>
      </c>
    </row>
    <row r="15" spans="1:27" ht="24" x14ac:dyDescent="0.2">
      <c r="A15" s="168" t="s">
        <v>360</v>
      </c>
      <c r="B15" s="168" t="s">
        <v>444</v>
      </c>
      <c r="C15" s="168" t="s">
        <v>144</v>
      </c>
      <c r="D15" s="169" t="s">
        <v>45</v>
      </c>
      <c r="E15" s="170">
        <v>1434</v>
      </c>
      <c r="F15" s="171" t="s">
        <v>445</v>
      </c>
      <c r="G15" s="168" t="s">
        <v>51</v>
      </c>
      <c r="H15" s="172">
        <v>1.81525</v>
      </c>
      <c r="I15" s="173" t="s">
        <v>434</v>
      </c>
      <c r="J15" s="177">
        <v>10764694.77</v>
      </c>
      <c r="K15" s="177">
        <v>8611755.8100000005</v>
      </c>
      <c r="L15" s="178">
        <v>2152938.959999999</v>
      </c>
      <c r="M15" s="174">
        <v>0.8</v>
      </c>
      <c r="N15" s="178">
        <v>0</v>
      </c>
      <c r="O15" s="178">
        <v>0</v>
      </c>
      <c r="P15" s="178">
        <v>0</v>
      </c>
      <c r="Q15" s="178">
        <v>0</v>
      </c>
      <c r="R15" s="178">
        <v>3444702.32</v>
      </c>
      <c r="S15" s="178">
        <v>5167053.49</v>
      </c>
      <c r="T15" s="178">
        <v>0</v>
      </c>
      <c r="U15" s="178">
        <v>0</v>
      </c>
      <c r="V15" s="178">
        <v>0</v>
      </c>
      <c r="W15" s="178">
        <v>0</v>
      </c>
      <c r="X15" s="137" t="b">
        <f t="shared" si="0"/>
        <v>1</v>
      </c>
      <c r="Y15" s="142">
        <f t="shared" si="1"/>
        <v>0.8</v>
      </c>
      <c r="Z15" s="143" t="b">
        <f t="shared" si="2"/>
        <v>1</v>
      </c>
      <c r="AA15" s="143" t="b">
        <f t="shared" si="3"/>
        <v>1</v>
      </c>
    </row>
    <row r="16" spans="1:27" ht="24" x14ac:dyDescent="0.2">
      <c r="A16" s="168" t="s">
        <v>361</v>
      </c>
      <c r="B16" s="168" t="s">
        <v>446</v>
      </c>
      <c r="C16" s="168" t="s">
        <v>135</v>
      </c>
      <c r="D16" s="169" t="s">
        <v>140</v>
      </c>
      <c r="E16" s="170">
        <v>1418</v>
      </c>
      <c r="F16" s="171" t="s">
        <v>447</v>
      </c>
      <c r="G16" s="168" t="s">
        <v>51</v>
      </c>
      <c r="H16" s="172">
        <v>1.31012</v>
      </c>
      <c r="I16" s="173" t="s">
        <v>448</v>
      </c>
      <c r="J16" s="177">
        <v>6631086.4100000001</v>
      </c>
      <c r="K16" s="177">
        <v>5304869.12</v>
      </c>
      <c r="L16" s="178">
        <v>1326217.29</v>
      </c>
      <c r="M16" s="174">
        <v>0.8</v>
      </c>
      <c r="N16" s="178">
        <v>0</v>
      </c>
      <c r="O16" s="178">
        <v>0</v>
      </c>
      <c r="P16" s="178">
        <v>0</v>
      </c>
      <c r="Q16" s="178">
        <v>0</v>
      </c>
      <c r="R16" s="178">
        <v>5304869.12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37" t="b">
        <f t="shared" si="0"/>
        <v>1</v>
      </c>
      <c r="Y16" s="142">
        <f t="shared" si="1"/>
        <v>0.8</v>
      </c>
      <c r="Z16" s="143" t="b">
        <f t="shared" si="2"/>
        <v>1</v>
      </c>
      <c r="AA16" s="143" t="b">
        <f t="shared" si="3"/>
        <v>1</v>
      </c>
    </row>
    <row r="17" spans="1:34" ht="36" x14ac:dyDescent="0.2">
      <c r="A17" s="168" t="s">
        <v>362</v>
      </c>
      <c r="B17" s="168" t="s">
        <v>449</v>
      </c>
      <c r="C17" s="168" t="s">
        <v>135</v>
      </c>
      <c r="D17" s="169" t="s">
        <v>238</v>
      </c>
      <c r="E17" s="170">
        <v>1421</v>
      </c>
      <c r="F17" s="171" t="s">
        <v>450</v>
      </c>
      <c r="G17" s="168" t="s">
        <v>51</v>
      </c>
      <c r="H17" s="172">
        <v>0.61875000000000002</v>
      </c>
      <c r="I17" s="173" t="s">
        <v>451</v>
      </c>
      <c r="J17" s="177">
        <v>6190351.7300000004</v>
      </c>
      <c r="K17" s="177">
        <v>4333246.21</v>
      </c>
      <c r="L17" s="178">
        <v>1857105.5200000005</v>
      </c>
      <c r="M17" s="174">
        <v>0.7</v>
      </c>
      <c r="N17" s="178">
        <v>0</v>
      </c>
      <c r="O17" s="178">
        <v>0</v>
      </c>
      <c r="P17" s="178">
        <v>0</v>
      </c>
      <c r="Q17" s="178">
        <v>0</v>
      </c>
      <c r="R17" s="178">
        <v>4333246.21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37" t="b">
        <f t="shared" si="0"/>
        <v>1</v>
      </c>
      <c r="Y17" s="142">
        <f t="shared" si="1"/>
        <v>0.7</v>
      </c>
      <c r="Z17" s="143" t="b">
        <f t="shared" si="2"/>
        <v>1</v>
      </c>
      <c r="AA17" s="143" t="b">
        <f t="shared" si="3"/>
        <v>1</v>
      </c>
    </row>
    <row r="18" spans="1:34" ht="48" x14ac:dyDescent="0.2">
      <c r="A18" s="168" t="s">
        <v>363</v>
      </c>
      <c r="B18" s="168" t="s">
        <v>452</v>
      </c>
      <c r="C18" s="168" t="s">
        <v>135</v>
      </c>
      <c r="D18" s="169" t="s">
        <v>240</v>
      </c>
      <c r="E18" s="170">
        <v>1435</v>
      </c>
      <c r="F18" s="171" t="s">
        <v>453</v>
      </c>
      <c r="G18" s="168" t="s">
        <v>51</v>
      </c>
      <c r="H18" s="172">
        <v>2.8527600000000004</v>
      </c>
      <c r="I18" s="173" t="s">
        <v>454</v>
      </c>
      <c r="J18" s="177">
        <v>26971897.989999998</v>
      </c>
      <c r="K18" s="177">
        <v>21577518.390000001</v>
      </c>
      <c r="L18" s="178">
        <v>5394379.5999999978</v>
      </c>
      <c r="M18" s="174">
        <v>0.8</v>
      </c>
      <c r="N18" s="178">
        <v>0</v>
      </c>
      <c r="O18" s="178">
        <v>0</v>
      </c>
      <c r="P18" s="178">
        <v>0</v>
      </c>
      <c r="Q18" s="178">
        <v>0</v>
      </c>
      <c r="R18" s="178">
        <v>21577518.390000001</v>
      </c>
      <c r="S18" s="178">
        <v>0</v>
      </c>
      <c r="T18" s="178">
        <v>0</v>
      </c>
      <c r="U18" s="178">
        <v>0</v>
      </c>
      <c r="V18" s="178">
        <v>0</v>
      </c>
      <c r="W18" s="178">
        <v>0</v>
      </c>
      <c r="X18" s="137" t="b">
        <f t="shared" si="0"/>
        <v>1</v>
      </c>
      <c r="Y18" s="142">
        <f t="shared" si="1"/>
        <v>0.8</v>
      </c>
      <c r="Z18" s="143" t="b">
        <f t="shared" si="2"/>
        <v>1</v>
      </c>
      <c r="AA18" s="143" t="b">
        <f t="shared" si="3"/>
        <v>1</v>
      </c>
    </row>
    <row r="19" spans="1:34" ht="24" x14ac:dyDescent="0.2">
      <c r="A19" s="168" t="s">
        <v>364</v>
      </c>
      <c r="B19" s="168" t="s">
        <v>455</v>
      </c>
      <c r="C19" s="168" t="s">
        <v>135</v>
      </c>
      <c r="D19" s="169" t="s">
        <v>44</v>
      </c>
      <c r="E19" s="170">
        <v>1425</v>
      </c>
      <c r="F19" s="171" t="s">
        <v>456</v>
      </c>
      <c r="G19" s="168" t="s">
        <v>51</v>
      </c>
      <c r="H19" s="172">
        <v>2.5059499999999999</v>
      </c>
      <c r="I19" s="173" t="s">
        <v>440</v>
      </c>
      <c r="J19" s="177">
        <v>12337215.76</v>
      </c>
      <c r="K19" s="177">
        <v>7402329.4500000002</v>
      </c>
      <c r="L19" s="178">
        <v>4934886.3099999996</v>
      </c>
      <c r="M19" s="174">
        <v>0.6</v>
      </c>
      <c r="N19" s="178">
        <v>0</v>
      </c>
      <c r="O19" s="178">
        <v>0</v>
      </c>
      <c r="P19" s="178">
        <v>0</v>
      </c>
      <c r="Q19" s="178">
        <v>0</v>
      </c>
      <c r="R19" s="178">
        <v>7402329.4500000002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37" t="b">
        <f t="shared" si="0"/>
        <v>1</v>
      </c>
      <c r="Y19" s="142">
        <f t="shared" si="1"/>
        <v>0.6</v>
      </c>
      <c r="Z19" s="143" t="b">
        <f t="shared" si="2"/>
        <v>1</v>
      </c>
      <c r="AA19" s="143" t="b">
        <f t="shared" si="3"/>
        <v>1</v>
      </c>
    </row>
    <row r="20" spans="1:34" ht="36" x14ac:dyDescent="0.2">
      <c r="A20" s="168" t="s">
        <v>365</v>
      </c>
      <c r="B20" s="168" t="s">
        <v>457</v>
      </c>
      <c r="C20" s="168" t="s">
        <v>135</v>
      </c>
      <c r="D20" s="169" t="s">
        <v>136</v>
      </c>
      <c r="E20" s="170">
        <v>1406</v>
      </c>
      <c r="F20" s="171" t="s">
        <v>458</v>
      </c>
      <c r="G20" s="168" t="s">
        <v>52</v>
      </c>
      <c r="H20" s="172">
        <v>1.3191900000000001</v>
      </c>
      <c r="I20" s="173" t="s">
        <v>440</v>
      </c>
      <c r="J20" s="177">
        <v>10018443.210000001</v>
      </c>
      <c r="K20" s="177">
        <v>8014754.5599999996</v>
      </c>
      <c r="L20" s="178">
        <v>2003688.6500000013</v>
      </c>
      <c r="M20" s="174">
        <v>0.8</v>
      </c>
      <c r="N20" s="178">
        <v>0</v>
      </c>
      <c r="O20" s="178">
        <v>0</v>
      </c>
      <c r="P20" s="178">
        <v>0</v>
      </c>
      <c r="Q20" s="178">
        <v>0</v>
      </c>
      <c r="R20" s="178">
        <v>8014754.5599999996</v>
      </c>
      <c r="S20" s="178">
        <v>0</v>
      </c>
      <c r="T20" s="178">
        <v>0</v>
      </c>
      <c r="U20" s="178">
        <v>0</v>
      </c>
      <c r="V20" s="178">
        <v>0</v>
      </c>
      <c r="W20" s="178">
        <v>0</v>
      </c>
      <c r="X20" s="137" t="b">
        <f t="shared" si="0"/>
        <v>1</v>
      </c>
      <c r="Y20" s="142">
        <f t="shared" si="1"/>
        <v>0.8</v>
      </c>
      <c r="Z20" s="143" t="b">
        <f t="shared" si="2"/>
        <v>1</v>
      </c>
      <c r="AA20" s="143" t="b">
        <f t="shared" si="3"/>
        <v>1</v>
      </c>
    </row>
    <row r="21" spans="1:34" ht="36" x14ac:dyDescent="0.2">
      <c r="A21" s="168" t="s">
        <v>366</v>
      </c>
      <c r="B21" s="168" t="s">
        <v>459</v>
      </c>
      <c r="C21" s="168" t="s">
        <v>135</v>
      </c>
      <c r="D21" s="169" t="s">
        <v>248</v>
      </c>
      <c r="E21" s="170">
        <v>1405</v>
      </c>
      <c r="F21" s="171" t="s">
        <v>460</v>
      </c>
      <c r="G21" s="168" t="s">
        <v>51</v>
      </c>
      <c r="H21" s="172">
        <v>1.1513199999999999</v>
      </c>
      <c r="I21" s="173" t="s">
        <v>443</v>
      </c>
      <c r="J21" s="177">
        <v>7563863.8499999996</v>
      </c>
      <c r="K21" s="177">
        <v>6051091.0800000001</v>
      </c>
      <c r="L21" s="178">
        <v>1512772.7699999996</v>
      </c>
      <c r="M21" s="174">
        <v>0.8</v>
      </c>
      <c r="N21" s="178">
        <v>0</v>
      </c>
      <c r="O21" s="178">
        <v>0</v>
      </c>
      <c r="P21" s="178">
        <v>0</v>
      </c>
      <c r="Q21" s="178">
        <v>0</v>
      </c>
      <c r="R21" s="178">
        <v>6051091.0800000001</v>
      </c>
      <c r="S21" s="178">
        <v>0</v>
      </c>
      <c r="T21" s="178">
        <v>0</v>
      </c>
      <c r="U21" s="178">
        <v>0</v>
      </c>
      <c r="V21" s="178">
        <v>0</v>
      </c>
      <c r="W21" s="178">
        <v>0</v>
      </c>
      <c r="X21" s="137" t="b">
        <f t="shared" si="0"/>
        <v>1</v>
      </c>
      <c r="Y21" s="142">
        <f t="shared" si="1"/>
        <v>0.8</v>
      </c>
      <c r="Z21" s="143" t="b">
        <f t="shared" si="2"/>
        <v>1</v>
      </c>
      <c r="AA21" s="143" t="b">
        <f t="shared" si="3"/>
        <v>1</v>
      </c>
      <c r="AF21" s="165"/>
      <c r="AH21" s="165"/>
    </row>
    <row r="22" spans="1:34" ht="24" x14ac:dyDescent="0.2">
      <c r="A22" s="168" t="s">
        <v>367</v>
      </c>
      <c r="B22" s="168" t="s">
        <v>461</v>
      </c>
      <c r="C22" s="168" t="s">
        <v>135</v>
      </c>
      <c r="D22" s="169" t="s">
        <v>251</v>
      </c>
      <c r="E22" s="170">
        <v>1401</v>
      </c>
      <c r="F22" s="171" t="s">
        <v>462</v>
      </c>
      <c r="G22" s="168" t="s">
        <v>52</v>
      </c>
      <c r="H22" s="172">
        <v>2.84</v>
      </c>
      <c r="I22" s="173" t="s">
        <v>440</v>
      </c>
      <c r="J22" s="177">
        <v>3499681.41</v>
      </c>
      <c r="K22" s="177">
        <v>2449776.98</v>
      </c>
      <c r="L22" s="178">
        <v>1049904.4300000002</v>
      </c>
      <c r="M22" s="174">
        <v>0.7</v>
      </c>
      <c r="N22" s="178">
        <v>0</v>
      </c>
      <c r="O22" s="178">
        <v>0</v>
      </c>
      <c r="P22" s="178">
        <v>0</v>
      </c>
      <c r="Q22" s="178">
        <v>0</v>
      </c>
      <c r="R22" s="178">
        <v>2449776.98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37" t="b">
        <f t="shared" si="0"/>
        <v>1</v>
      </c>
      <c r="Y22" s="142">
        <f t="shared" si="1"/>
        <v>0.7</v>
      </c>
      <c r="Z22" s="143" t="b">
        <f t="shared" si="2"/>
        <v>1</v>
      </c>
      <c r="AA22" s="143" t="b">
        <f t="shared" si="3"/>
        <v>1</v>
      </c>
      <c r="AF22" s="165"/>
      <c r="AH22" s="165"/>
    </row>
    <row r="23" spans="1:34" ht="24" x14ac:dyDescent="0.2">
      <c r="A23" s="168" t="s">
        <v>368</v>
      </c>
      <c r="B23" s="168" t="s">
        <v>463</v>
      </c>
      <c r="C23" s="168" t="s">
        <v>144</v>
      </c>
      <c r="D23" s="169" t="s">
        <v>252</v>
      </c>
      <c r="E23" s="170">
        <v>1407</v>
      </c>
      <c r="F23" s="171" t="s">
        <v>464</v>
      </c>
      <c r="G23" s="168" t="s">
        <v>52</v>
      </c>
      <c r="H23" s="172">
        <v>2.25</v>
      </c>
      <c r="I23" s="173" t="s">
        <v>465</v>
      </c>
      <c r="J23" s="177">
        <v>10846820.199999999</v>
      </c>
      <c r="K23" s="177">
        <v>7592774.1399999997</v>
      </c>
      <c r="L23" s="178">
        <v>3254046.0599999996</v>
      </c>
      <c r="M23" s="174">
        <v>0.7</v>
      </c>
      <c r="N23" s="178">
        <v>0</v>
      </c>
      <c r="O23" s="178">
        <v>0</v>
      </c>
      <c r="P23" s="178">
        <v>0</v>
      </c>
      <c r="Q23" s="178">
        <v>0</v>
      </c>
      <c r="R23" s="178">
        <v>3796387.07</v>
      </c>
      <c r="S23" s="178">
        <v>3796387.07</v>
      </c>
      <c r="T23" s="178">
        <v>0</v>
      </c>
      <c r="U23" s="178">
        <v>0</v>
      </c>
      <c r="V23" s="178">
        <v>0</v>
      </c>
      <c r="W23" s="178">
        <v>0</v>
      </c>
      <c r="X23" s="137" t="b">
        <f t="shared" si="0"/>
        <v>1</v>
      </c>
      <c r="Y23" s="142">
        <f t="shared" si="1"/>
        <v>0.7</v>
      </c>
      <c r="Z23" s="143" t="b">
        <f t="shared" si="2"/>
        <v>1</v>
      </c>
      <c r="AA23" s="143" t="b">
        <f t="shared" si="3"/>
        <v>1</v>
      </c>
      <c r="AF23" s="165"/>
      <c r="AH23" s="165"/>
    </row>
    <row r="24" spans="1:34" ht="24" x14ac:dyDescent="0.2">
      <c r="A24" s="168" t="s">
        <v>369</v>
      </c>
      <c r="B24" s="168" t="s">
        <v>466</v>
      </c>
      <c r="C24" s="168" t="s">
        <v>135</v>
      </c>
      <c r="D24" s="169" t="s">
        <v>254</v>
      </c>
      <c r="E24" s="170">
        <v>1428</v>
      </c>
      <c r="F24" s="171" t="s">
        <v>467</v>
      </c>
      <c r="G24" s="168" t="s">
        <v>51</v>
      </c>
      <c r="H24" s="172">
        <v>0.93591000000000002</v>
      </c>
      <c r="I24" s="173" t="s">
        <v>468</v>
      </c>
      <c r="J24" s="177">
        <v>6651049.04</v>
      </c>
      <c r="K24" s="177">
        <v>5320839.2300000004</v>
      </c>
      <c r="L24" s="178">
        <v>1330209.8099999996</v>
      </c>
      <c r="M24" s="174">
        <v>0.8</v>
      </c>
      <c r="N24" s="178">
        <v>0</v>
      </c>
      <c r="O24" s="178">
        <v>0</v>
      </c>
      <c r="P24" s="178">
        <v>0</v>
      </c>
      <c r="Q24" s="178">
        <v>0</v>
      </c>
      <c r="R24" s="178">
        <v>5320839.2300000004</v>
      </c>
      <c r="S24" s="178">
        <v>0</v>
      </c>
      <c r="T24" s="178">
        <v>0</v>
      </c>
      <c r="U24" s="178">
        <v>0</v>
      </c>
      <c r="V24" s="178">
        <v>0</v>
      </c>
      <c r="W24" s="178">
        <v>0</v>
      </c>
      <c r="X24" s="137" t="b">
        <f t="shared" si="0"/>
        <v>1</v>
      </c>
      <c r="Y24" s="142">
        <f t="shared" si="1"/>
        <v>0.8</v>
      </c>
      <c r="Z24" s="143" t="b">
        <f t="shared" si="2"/>
        <v>1</v>
      </c>
      <c r="AA24" s="143" t="b">
        <f t="shared" si="3"/>
        <v>1</v>
      </c>
      <c r="AF24" s="165"/>
      <c r="AH24" s="165"/>
    </row>
    <row r="25" spans="1:34" ht="24" x14ac:dyDescent="0.2">
      <c r="A25" s="168" t="s">
        <v>370</v>
      </c>
      <c r="B25" s="168" t="s">
        <v>469</v>
      </c>
      <c r="C25" s="168" t="s">
        <v>144</v>
      </c>
      <c r="D25" s="169" t="s">
        <v>129</v>
      </c>
      <c r="E25" s="170">
        <v>1462011</v>
      </c>
      <c r="F25" s="171" t="s">
        <v>470</v>
      </c>
      <c r="G25" s="168" t="s">
        <v>52</v>
      </c>
      <c r="H25" s="172">
        <v>0.45500000000000002</v>
      </c>
      <c r="I25" s="173" t="s">
        <v>471</v>
      </c>
      <c r="J25" s="177">
        <v>9178379.1500000004</v>
      </c>
      <c r="K25" s="177">
        <v>4589189.57</v>
      </c>
      <c r="L25" s="178">
        <v>4589189.58</v>
      </c>
      <c r="M25" s="174">
        <v>0.5</v>
      </c>
      <c r="N25" s="178">
        <v>0</v>
      </c>
      <c r="O25" s="178">
        <v>0</v>
      </c>
      <c r="P25" s="178">
        <v>0</v>
      </c>
      <c r="Q25" s="178">
        <v>0</v>
      </c>
      <c r="R25" s="178">
        <v>1550000</v>
      </c>
      <c r="S25" s="178">
        <v>3039189.5700000003</v>
      </c>
      <c r="T25" s="178">
        <v>0</v>
      </c>
      <c r="U25" s="178">
        <v>0</v>
      </c>
      <c r="V25" s="178">
        <v>0</v>
      </c>
      <c r="W25" s="178">
        <v>0</v>
      </c>
      <c r="X25" s="137" t="b">
        <f t="shared" si="0"/>
        <v>1</v>
      </c>
      <c r="Y25" s="142">
        <f t="shared" si="1"/>
        <v>0.5</v>
      </c>
      <c r="Z25" s="143" t="b">
        <f t="shared" si="2"/>
        <v>1</v>
      </c>
      <c r="AA25" s="143" t="b">
        <f t="shared" si="3"/>
        <v>1</v>
      </c>
      <c r="AF25" s="165"/>
      <c r="AH25" s="165"/>
    </row>
    <row r="26" spans="1:34" s="203" customFormat="1" ht="24" x14ac:dyDescent="0.2">
      <c r="A26" s="168" t="s">
        <v>371</v>
      </c>
      <c r="B26" s="168" t="s">
        <v>472</v>
      </c>
      <c r="C26" s="168" t="s">
        <v>135</v>
      </c>
      <c r="D26" s="169" t="s">
        <v>50</v>
      </c>
      <c r="E26" s="170">
        <v>1438</v>
      </c>
      <c r="F26" s="171" t="s">
        <v>473</v>
      </c>
      <c r="G26" s="168" t="s">
        <v>52</v>
      </c>
      <c r="H26" s="172">
        <v>0.33930000000000005</v>
      </c>
      <c r="I26" s="173" t="s">
        <v>474</v>
      </c>
      <c r="J26" s="177">
        <v>2538731.56</v>
      </c>
      <c r="K26" s="177">
        <f>J26*M26</f>
        <v>2030985.2480000001</v>
      </c>
      <c r="L26" s="178">
        <f>J26-K26</f>
        <v>507746.31199999992</v>
      </c>
      <c r="M26" s="174">
        <v>0.8</v>
      </c>
      <c r="N26" s="178">
        <v>0</v>
      </c>
      <c r="O26" s="178">
        <v>0</v>
      </c>
      <c r="P26" s="178">
        <v>0</v>
      </c>
      <c r="Q26" s="178">
        <v>0</v>
      </c>
      <c r="R26" s="178">
        <v>2030985.2480000001</v>
      </c>
      <c r="S26" s="178">
        <v>0</v>
      </c>
      <c r="T26" s="178">
        <v>0</v>
      </c>
      <c r="U26" s="178">
        <v>0</v>
      </c>
      <c r="V26" s="178">
        <v>0</v>
      </c>
      <c r="W26" s="178">
        <v>0</v>
      </c>
      <c r="X26" s="200" t="b">
        <f t="shared" si="0"/>
        <v>1</v>
      </c>
      <c r="Y26" s="201">
        <f t="shared" si="1"/>
        <v>0.8</v>
      </c>
      <c r="Z26" s="202" t="b">
        <f t="shared" si="2"/>
        <v>1</v>
      </c>
      <c r="AA26" s="202" t="b">
        <f t="shared" si="3"/>
        <v>1</v>
      </c>
      <c r="AF26" s="204"/>
      <c r="AH26" s="204"/>
    </row>
    <row r="27" spans="1:34" ht="24" x14ac:dyDescent="0.2">
      <c r="A27" s="168" t="s">
        <v>372</v>
      </c>
      <c r="B27" s="168" t="s">
        <v>475</v>
      </c>
      <c r="C27" s="168" t="s">
        <v>135</v>
      </c>
      <c r="D27" s="169" t="s">
        <v>47</v>
      </c>
      <c r="E27" s="170">
        <v>1433</v>
      </c>
      <c r="F27" s="171" t="s">
        <v>476</v>
      </c>
      <c r="G27" s="168" t="s">
        <v>51</v>
      </c>
      <c r="H27" s="172">
        <v>0.16600000000000001</v>
      </c>
      <c r="I27" s="173" t="s">
        <v>477</v>
      </c>
      <c r="J27" s="177">
        <v>1800000</v>
      </c>
      <c r="K27" s="177">
        <v>1440000</v>
      </c>
      <c r="L27" s="178">
        <v>360000</v>
      </c>
      <c r="M27" s="174">
        <v>0.8</v>
      </c>
      <c r="N27" s="178">
        <v>0</v>
      </c>
      <c r="O27" s="178">
        <v>0</v>
      </c>
      <c r="P27" s="178">
        <v>0</v>
      </c>
      <c r="Q27" s="178">
        <v>0</v>
      </c>
      <c r="R27" s="178">
        <v>1440000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37" t="b">
        <f t="shared" si="0"/>
        <v>1</v>
      </c>
      <c r="Y27" s="142">
        <f t="shared" si="1"/>
        <v>0.8</v>
      </c>
      <c r="Z27" s="143" t="b">
        <f t="shared" si="2"/>
        <v>1</v>
      </c>
      <c r="AA27" s="143" t="b">
        <f t="shared" si="3"/>
        <v>1</v>
      </c>
    </row>
    <row r="28" spans="1:34" ht="36" x14ac:dyDescent="0.2">
      <c r="A28" s="168" t="s">
        <v>373</v>
      </c>
      <c r="B28" s="168" t="s">
        <v>478</v>
      </c>
      <c r="C28" s="168" t="s">
        <v>135</v>
      </c>
      <c r="D28" s="169" t="s">
        <v>247</v>
      </c>
      <c r="E28" s="170">
        <v>1410</v>
      </c>
      <c r="F28" s="171" t="s">
        <v>479</v>
      </c>
      <c r="G28" s="168" t="s">
        <v>52</v>
      </c>
      <c r="H28" s="172">
        <v>4.327</v>
      </c>
      <c r="I28" s="173" t="s">
        <v>480</v>
      </c>
      <c r="J28" s="177">
        <v>4159129.03</v>
      </c>
      <c r="K28" s="177">
        <v>2911390.32</v>
      </c>
      <c r="L28" s="178">
        <v>1247738.71</v>
      </c>
      <c r="M28" s="174">
        <v>0.7</v>
      </c>
      <c r="N28" s="178">
        <v>0</v>
      </c>
      <c r="O28" s="178">
        <v>0</v>
      </c>
      <c r="P28" s="178">
        <v>0</v>
      </c>
      <c r="Q28" s="178">
        <v>0</v>
      </c>
      <c r="R28" s="178">
        <v>2911390.32</v>
      </c>
      <c r="S28" s="178">
        <v>0</v>
      </c>
      <c r="T28" s="178">
        <v>0</v>
      </c>
      <c r="U28" s="178">
        <v>0</v>
      </c>
      <c r="V28" s="178">
        <v>0</v>
      </c>
      <c r="W28" s="178">
        <v>0</v>
      </c>
      <c r="X28" s="137" t="b">
        <f t="shared" ref="X28:X40" si="4">K28=SUM(N28:W28)</f>
        <v>1</v>
      </c>
      <c r="Y28" s="142">
        <f t="shared" ref="Y28:Y40" si="5">ROUND(K28/J28,4)</f>
        <v>0.7</v>
      </c>
      <c r="Z28" s="143" t="b">
        <f t="shared" ref="Z28:Z40" si="6">Y28=M28</f>
        <v>1</v>
      </c>
      <c r="AA28" s="143" t="b">
        <f t="shared" ref="AA28:AA40" si="7">J28=K28+L28</f>
        <v>1</v>
      </c>
    </row>
    <row r="29" spans="1:34" s="203" customFormat="1" ht="24" x14ac:dyDescent="0.2">
      <c r="A29" s="168" t="s">
        <v>374</v>
      </c>
      <c r="B29" s="168" t="s">
        <v>481</v>
      </c>
      <c r="C29" s="168" t="s">
        <v>135</v>
      </c>
      <c r="D29" s="169" t="s">
        <v>138</v>
      </c>
      <c r="E29" s="170">
        <v>1426</v>
      </c>
      <c r="F29" s="171" t="s">
        <v>482</v>
      </c>
      <c r="G29" s="168" t="s">
        <v>52</v>
      </c>
      <c r="H29" s="172">
        <v>2.41737</v>
      </c>
      <c r="I29" s="173" t="s">
        <v>443</v>
      </c>
      <c r="J29" s="177">
        <v>6553668.5700000003</v>
      </c>
      <c r="K29" s="178">
        <v>5242934.8499999996</v>
      </c>
      <c r="L29" s="178">
        <f>J29-K29</f>
        <v>1310733.7200000007</v>
      </c>
      <c r="M29" s="174">
        <v>0.8</v>
      </c>
      <c r="N29" s="178">
        <v>0</v>
      </c>
      <c r="O29" s="178">
        <v>0</v>
      </c>
      <c r="P29" s="178">
        <v>0</v>
      </c>
      <c r="Q29" s="178">
        <v>0</v>
      </c>
      <c r="R29" s="178">
        <v>5242934.8499999996</v>
      </c>
      <c r="S29" s="178">
        <v>0</v>
      </c>
      <c r="T29" s="178">
        <v>0</v>
      </c>
      <c r="U29" s="178">
        <v>0</v>
      </c>
      <c r="V29" s="178">
        <v>0</v>
      </c>
      <c r="W29" s="178">
        <v>0</v>
      </c>
      <c r="X29" s="200" t="b">
        <f t="shared" si="4"/>
        <v>1</v>
      </c>
      <c r="Y29" s="201">
        <f t="shared" si="5"/>
        <v>0.8</v>
      </c>
      <c r="Z29" s="202" t="b">
        <f t="shared" si="6"/>
        <v>1</v>
      </c>
      <c r="AA29" s="202" t="b">
        <f t="shared" si="7"/>
        <v>1</v>
      </c>
    </row>
    <row r="30" spans="1:34" ht="36" x14ac:dyDescent="0.2">
      <c r="A30" s="168" t="s">
        <v>375</v>
      </c>
      <c r="B30" s="168" t="s">
        <v>483</v>
      </c>
      <c r="C30" s="168" t="s">
        <v>135</v>
      </c>
      <c r="D30" s="169" t="s">
        <v>248</v>
      </c>
      <c r="E30" s="170">
        <v>1405</v>
      </c>
      <c r="F30" s="171" t="s">
        <v>484</v>
      </c>
      <c r="G30" s="168" t="s">
        <v>51</v>
      </c>
      <c r="H30" s="172">
        <v>2.38388</v>
      </c>
      <c r="I30" s="173" t="s">
        <v>440</v>
      </c>
      <c r="J30" s="177">
        <v>15162244.48</v>
      </c>
      <c r="K30" s="177">
        <v>12129795.58</v>
      </c>
      <c r="L30" s="178">
        <v>3032448.9000000004</v>
      </c>
      <c r="M30" s="174">
        <v>0.8</v>
      </c>
      <c r="N30" s="178">
        <v>0</v>
      </c>
      <c r="O30" s="178">
        <v>0</v>
      </c>
      <c r="P30" s="178">
        <v>0</v>
      </c>
      <c r="Q30" s="178">
        <v>0</v>
      </c>
      <c r="R30" s="178">
        <v>12129795.58</v>
      </c>
      <c r="S30" s="178">
        <v>0</v>
      </c>
      <c r="T30" s="178">
        <v>0</v>
      </c>
      <c r="U30" s="178">
        <v>0</v>
      </c>
      <c r="V30" s="178">
        <v>0</v>
      </c>
      <c r="W30" s="178">
        <v>0</v>
      </c>
      <c r="X30" s="137" t="b">
        <f t="shared" si="4"/>
        <v>1</v>
      </c>
      <c r="Y30" s="142">
        <f t="shared" si="5"/>
        <v>0.8</v>
      </c>
      <c r="Z30" s="143" t="b">
        <f t="shared" si="6"/>
        <v>1</v>
      </c>
      <c r="AA30" s="143" t="b">
        <f t="shared" si="7"/>
        <v>1</v>
      </c>
    </row>
    <row r="31" spans="1:34" ht="36" x14ac:dyDescent="0.2">
      <c r="A31" s="168" t="s">
        <v>376</v>
      </c>
      <c r="B31" s="168" t="s">
        <v>485</v>
      </c>
      <c r="C31" s="168" t="s">
        <v>135</v>
      </c>
      <c r="D31" s="169" t="s">
        <v>242</v>
      </c>
      <c r="E31" s="170">
        <v>1403</v>
      </c>
      <c r="F31" s="171" t="s">
        <v>486</v>
      </c>
      <c r="G31" s="168" t="s">
        <v>52</v>
      </c>
      <c r="H31" s="172">
        <v>1.6099300000000001</v>
      </c>
      <c r="I31" s="173" t="s">
        <v>440</v>
      </c>
      <c r="J31" s="177">
        <v>12824382.779999999</v>
      </c>
      <c r="K31" s="177">
        <v>10259506.220000001</v>
      </c>
      <c r="L31" s="178">
        <v>2564876.5599999987</v>
      </c>
      <c r="M31" s="174">
        <v>0.8</v>
      </c>
      <c r="N31" s="178">
        <v>0</v>
      </c>
      <c r="O31" s="178">
        <v>0</v>
      </c>
      <c r="P31" s="178">
        <v>0</v>
      </c>
      <c r="Q31" s="178">
        <v>0</v>
      </c>
      <c r="R31" s="178">
        <v>10259506.220000001</v>
      </c>
      <c r="S31" s="178">
        <v>0</v>
      </c>
      <c r="T31" s="178">
        <v>0</v>
      </c>
      <c r="U31" s="178">
        <v>0</v>
      </c>
      <c r="V31" s="178">
        <v>0</v>
      </c>
      <c r="W31" s="178">
        <v>0</v>
      </c>
      <c r="X31" s="137" t="b">
        <f t="shared" si="4"/>
        <v>1</v>
      </c>
      <c r="Y31" s="142">
        <f t="shared" si="5"/>
        <v>0.8</v>
      </c>
      <c r="Z31" s="143" t="b">
        <f t="shared" si="6"/>
        <v>1</v>
      </c>
      <c r="AA31" s="143" t="b">
        <f t="shared" si="7"/>
        <v>1</v>
      </c>
    </row>
    <row r="32" spans="1:34" ht="24" x14ac:dyDescent="0.2">
      <c r="A32" s="168" t="s">
        <v>377</v>
      </c>
      <c r="B32" s="168" t="s">
        <v>487</v>
      </c>
      <c r="C32" s="168" t="s">
        <v>135</v>
      </c>
      <c r="D32" s="169" t="s">
        <v>237</v>
      </c>
      <c r="E32" s="170">
        <v>1420</v>
      </c>
      <c r="F32" s="171" t="s">
        <v>488</v>
      </c>
      <c r="G32" s="168" t="s">
        <v>51</v>
      </c>
      <c r="H32" s="172">
        <v>1.57</v>
      </c>
      <c r="I32" s="173" t="s">
        <v>448</v>
      </c>
      <c r="J32" s="177">
        <v>2318401.0099999998</v>
      </c>
      <c r="K32" s="177">
        <v>1622880.7</v>
      </c>
      <c r="L32" s="178">
        <v>695520.30999999982</v>
      </c>
      <c r="M32" s="174">
        <v>0.7</v>
      </c>
      <c r="N32" s="178">
        <v>0</v>
      </c>
      <c r="O32" s="178">
        <v>0</v>
      </c>
      <c r="P32" s="178">
        <v>0</v>
      </c>
      <c r="Q32" s="178">
        <v>0</v>
      </c>
      <c r="R32" s="178">
        <v>1622880.7</v>
      </c>
      <c r="S32" s="178">
        <v>0</v>
      </c>
      <c r="T32" s="178">
        <v>0</v>
      </c>
      <c r="U32" s="178">
        <v>0</v>
      </c>
      <c r="V32" s="178">
        <v>0</v>
      </c>
      <c r="W32" s="178">
        <v>0</v>
      </c>
      <c r="X32" s="137" t="b">
        <f t="shared" si="4"/>
        <v>1</v>
      </c>
      <c r="Y32" s="142">
        <f t="shared" si="5"/>
        <v>0.7</v>
      </c>
      <c r="Z32" s="143" t="b">
        <f t="shared" si="6"/>
        <v>1</v>
      </c>
      <c r="AA32" s="143" t="b">
        <f t="shared" si="7"/>
        <v>1</v>
      </c>
    </row>
    <row r="33" spans="1:28" x14ac:dyDescent="0.2">
      <c r="A33" s="168" t="s">
        <v>378</v>
      </c>
      <c r="B33" s="168" t="s">
        <v>489</v>
      </c>
      <c r="C33" s="168" t="s">
        <v>135</v>
      </c>
      <c r="D33" s="169" t="s">
        <v>242</v>
      </c>
      <c r="E33" s="170">
        <v>1403</v>
      </c>
      <c r="F33" s="171" t="s">
        <v>490</v>
      </c>
      <c r="G33" s="168" t="s">
        <v>52</v>
      </c>
      <c r="H33" s="172">
        <v>1.5190000000000001</v>
      </c>
      <c r="I33" s="173" t="s">
        <v>440</v>
      </c>
      <c r="J33" s="177">
        <v>5120240.46</v>
      </c>
      <c r="K33" s="177">
        <v>4096192.36</v>
      </c>
      <c r="L33" s="178">
        <v>1024048.1000000001</v>
      </c>
      <c r="M33" s="174">
        <v>0.8</v>
      </c>
      <c r="N33" s="178">
        <v>0</v>
      </c>
      <c r="O33" s="178">
        <v>0</v>
      </c>
      <c r="P33" s="178">
        <v>0</v>
      </c>
      <c r="Q33" s="178">
        <v>0</v>
      </c>
      <c r="R33" s="178">
        <v>4096192.36</v>
      </c>
      <c r="S33" s="178">
        <v>0</v>
      </c>
      <c r="T33" s="178">
        <v>0</v>
      </c>
      <c r="U33" s="178">
        <v>0</v>
      </c>
      <c r="V33" s="178">
        <v>0</v>
      </c>
      <c r="W33" s="178">
        <v>0</v>
      </c>
      <c r="X33" s="137" t="b">
        <f t="shared" si="4"/>
        <v>1</v>
      </c>
      <c r="Y33" s="142">
        <f t="shared" si="5"/>
        <v>0.8</v>
      </c>
      <c r="Z33" s="143" t="b">
        <f t="shared" si="6"/>
        <v>1</v>
      </c>
      <c r="AA33" s="143" t="b">
        <f t="shared" si="7"/>
        <v>1</v>
      </c>
    </row>
    <row r="34" spans="1:28" ht="24" x14ac:dyDescent="0.2">
      <c r="A34" s="168" t="s">
        <v>379</v>
      </c>
      <c r="B34" s="168" t="s">
        <v>491</v>
      </c>
      <c r="C34" s="168" t="s">
        <v>135</v>
      </c>
      <c r="D34" s="169" t="s">
        <v>243</v>
      </c>
      <c r="E34" s="170">
        <v>1417</v>
      </c>
      <c r="F34" s="171" t="s">
        <v>492</v>
      </c>
      <c r="G34" s="168" t="s">
        <v>51</v>
      </c>
      <c r="H34" s="172">
        <v>1.169</v>
      </c>
      <c r="I34" s="173" t="s">
        <v>493</v>
      </c>
      <c r="J34" s="177">
        <v>5143843</v>
      </c>
      <c r="K34" s="177">
        <v>4115074.4</v>
      </c>
      <c r="L34" s="178">
        <v>1028768.6000000001</v>
      </c>
      <c r="M34" s="174">
        <v>0.8</v>
      </c>
      <c r="N34" s="178">
        <v>0</v>
      </c>
      <c r="O34" s="178">
        <v>0</v>
      </c>
      <c r="P34" s="178">
        <v>0</v>
      </c>
      <c r="Q34" s="178">
        <v>0</v>
      </c>
      <c r="R34" s="178">
        <v>4115074.4</v>
      </c>
      <c r="S34" s="178">
        <v>0</v>
      </c>
      <c r="T34" s="178">
        <v>0</v>
      </c>
      <c r="U34" s="178">
        <v>0</v>
      </c>
      <c r="V34" s="178">
        <v>0</v>
      </c>
      <c r="W34" s="178">
        <v>0</v>
      </c>
      <c r="X34" s="137" t="b">
        <f t="shared" si="4"/>
        <v>1</v>
      </c>
      <c r="Y34" s="142">
        <f t="shared" si="5"/>
        <v>0.8</v>
      </c>
      <c r="Z34" s="143" t="b">
        <f t="shared" si="6"/>
        <v>1</v>
      </c>
      <c r="AA34" s="143" t="b">
        <f t="shared" si="7"/>
        <v>1</v>
      </c>
    </row>
    <row r="35" spans="1:28" ht="24" x14ac:dyDescent="0.2">
      <c r="A35" s="168" t="s">
        <v>380</v>
      </c>
      <c r="B35" s="167" t="s">
        <v>494</v>
      </c>
      <c r="C35" s="168" t="s">
        <v>135</v>
      </c>
      <c r="D35" s="169" t="s">
        <v>251</v>
      </c>
      <c r="E35" s="170">
        <v>1401</v>
      </c>
      <c r="F35" s="171" t="s">
        <v>495</v>
      </c>
      <c r="G35" s="168" t="s">
        <v>52</v>
      </c>
      <c r="H35" s="172">
        <v>0.95300000000000007</v>
      </c>
      <c r="I35" s="173" t="s">
        <v>440</v>
      </c>
      <c r="J35" s="177">
        <v>1684338.91</v>
      </c>
      <c r="K35" s="177">
        <v>1179037.23</v>
      </c>
      <c r="L35" s="178">
        <v>505301.67999999993</v>
      </c>
      <c r="M35" s="174">
        <v>0.7</v>
      </c>
      <c r="N35" s="178">
        <v>0</v>
      </c>
      <c r="O35" s="178">
        <v>0</v>
      </c>
      <c r="P35" s="178">
        <v>0</v>
      </c>
      <c r="Q35" s="178">
        <v>0</v>
      </c>
      <c r="R35" s="178">
        <v>1179037.23</v>
      </c>
      <c r="S35" s="178">
        <v>0</v>
      </c>
      <c r="T35" s="178">
        <v>0</v>
      </c>
      <c r="U35" s="178">
        <v>0</v>
      </c>
      <c r="V35" s="178">
        <v>0</v>
      </c>
      <c r="W35" s="178">
        <v>0</v>
      </c>
      <c r="X35" s="137" t="b">
        <f t="shared" si="4"/>
        <v>1</v>
      </c>
      <c r="Y35" s="142">
        <f t="shared" si="5"/>
        <v>0.7</v>
      </c>
      <c r="Z35" s="143" t="b">
        <f t="shared" si="6"/>
        <v>1</v>
      </c>
      <c r="AA35" s="143" t="b">
        <f t="shared" si="7"/>
        <v>1</v>
      </c>
    </row>
    <row r="36" spans="1:28" ht="36" x14ac:dyDescent="0.2">
      <c r="A36" s="168" t="s">
        <v>381</v>
      </c>
      <c r="B36" s="167" t="s">
        <v>496</v>
      </c>
      <c r="C36" s="168" t="s">
        <v>135</v>
      </c>
      <c r="D36" s="169" t="s">
        <v>245</v>
      </c>
      <c r="E36" s="170">
        <v>1408</v>
      </c>
      <c r="F36" s="171" t="s">
        <v>497</v>
      </c>
      <c r="G36" s="168" t="s">
        <v>51</v>
      </c>
      <c r="H36" s="172">
        <v>0.14400000000000002</v>
      </c>
      <c r="I36" s="173" t="s">
        <v>498</v>
      </c>
      <c r="J36" s="177">
        <v>4898884.63</v>
      </c>
      <c r="K36" s="177">
        <v>3919107.7</v>
      </c>
      <c r="L36" s="178">
        <v>979776.9299999997</v>
      </c>
      <c r="M36" s="174">
        <v>0.8</v>
      </c>
      <c r="N36" s="178">
        <v>0</v>
      </c>
      <c r="O36" s="178">
        <v>0</v>
      </c>
      <c r="P36" s="178">
        <v>0</v>
      </c>
      <c r="Q36" s="178">
        <v>0</v>
      </c>
      <c r="R36" s="178">
        <v>3919107.7</v>
      </c>
      <c r="S36" s="178">
        <v>0</v>
      </c>
      <c r="T36" s="178">
        <v>0</v>
      </c>
      <c r="U36" s="178">
        <v>0</v>
      </c>
      <c r="V36" s="178">
        <v>0</v>
      </c>
      <c r="W36" s="178">
        <v>0</v>
      </c>
      <c r="X36" s="137" t="b">
        <f t="shared" si="4"/>
        <v>1</v>
      </c>
      <c r="Y36" s="142">
        <f t="shared" si="5"/>
        <v>0.8</v>
      </c>
      <c r="Z36" s="143" t="b">
        <f t="shared" si="6"/>
        <v>1</v>
      </c>
      <c r="AA36" s="143" t="b">
        <f t="shared" si="7"/>
        <v>1</v>
      </c>
    </row>
    <row r="37" spans="1:28" s="207" customFormat="1" ht="36" x14ac:dyDescent="0.25">
      <c r="A37" s="168" t="s">
        <v>382</v>
      </c>
      <c r="B37" s="168" t="s">
        <v>565</v>
      </c>
      <c r="C37" s="168" t="s">
        <v>135</v>
      </c>
      <c r="D37" s="179" t="s">
        <v>256</v>
      </c>
      <c r="E37" s="170">
        <v>1409</v>
      </c>
      <c r="F37" s="180" t="s">
        <v>566</v>
      </c>
      <c r="G37" s="168" t="s">
        <v>202</v>
      </c>
      <c r="H37" s="172">
        <v>1</v>
      </c>
      <c r="I37" s="173" t="s">
        <v>477</v>
      </c>
      <c r="J37" s="177">
        <v>749921.2</v>
      </c>
      <c r="K37" s="177">
        <v>449952.72</v>
      </c>
      <c r="L37" s="178">
        <v>299968.48</v>
      </c>
      <c r="M37" s="174">
        <v>0.6</v>
      </c>
      <c r="N37" s="190">
        <v>0</v>
      </c>
      <c r="O37" s="190">
        <v>0</v>
      </c>
      <c r="P37" s="190">
        <v>0</v>
      </c>
      <c r="Q37" s="190">
        <v>0</v>
      </c>
      <c r="R37" s="190">
        <v>449952.72</v>
      </c>
      <c r="S37" s="190">
        <v>0</v>
      </c>
      <c r="T37" s="190">
        <v>0</v>
      </c>
      <c r="U37" s="190">
        <v>0</v>
      </c>
      <c r="V37" s="190">
        <v>0</v>
      </c>
      <c r="W37" s="190">
        <v>0</v>
      </c>
      <c r="X37" s="200" t="b">
        <f>K37=SUM(N37:W37)</f>
        <v>1</v>
      </c>
      <c r="Y37" s="201">
        <f>ROUND(K37/J37,4)</f>
        <v>0.6</v>
      </c>
      <c r="Z37" s="202" t="b">
        <f>Y37=M37</f>
        <v>1</v>
      </c>
      <c r="AA37" s="202" t="b">
        <f>J37=K37+L37</f>
        <v>1</v>
      </c>
      <c r="AB37" s="206"/>
    </row>
    <row r="38" spans="1:28" s="207" customFormat="1" ht="24" x14ac:dyDescent="0.25">
      <c r="A38" s="168" t="s">
        <v>383</v>
      </c>
      <c r="B38" s="168" t="s">
        <v>847</v>
      </c>
      <c r="C38" s="168" t="s">
        <v>135</v>
      </c>
      <c r="D38" s="179" t="s">
        <v>241</v>
      </c>
      <c r="E38" s="170">
        <v>1423</v>
      </c>
      <c r="F38" s="180" t="s">
        <v>848</v>
      </c>
      <c r="G38" s="168" t="s">
        <v>202</v>
      </c>
      <c r="H38" s="172">
        <v>0.54800000000000004</v>
      </c>
      <c r="I38" s="173" t="s">
        <v>468</v>
      </c>
      <c r="J38" s="177">
        <v>476061.44</v>
      </c>
      <c r="K38" s="177">
        <f>J38*M38</f>
        <v>285636.864</v>
      </c>
      <c r="L38" s="178">
        <f>J38-K38</f>
        <v>190424.576</v>
      </c>
      <c r="M38" s="174">
        <v>0.6</v>
      </c>
      <c r="N38" s="190">
        <v>0</v>
      </c>
      <c r="O38" s="190">
        <v>0</v>
      </c>
      <c r="P38" s="190">
        <v>0</v>
      </c>
      <c r="Q38" s="190">
        <v>0</v>
      </c>
      <c r="R38" s="190">
        <v>285636.864</v>
      </c>
      <c r="S38" s="190">
        <v>0</v>
      </c>
      <c r="T38" s="190">
        <v>0</v>
      </c>
      <c r="U38" s="190">
        <v>0</v>
      </c>
      <c r="V38" s="190">
        <v>0</v>
      </c>
      <c r="W38" s="190">
        <v>0</v>
      </c>
      <c r="X38" s="200" t="b">
        <f>K38=SUM(N38:W38)</f>
        <v>1</v>
      </c>
      <c r="Y38" s="201">
        <f>ROUND(K38/J38,4)</f>
        <v>0.6</v>
      </c>
      <c r="Z38" s="202" t="b">
        <f>Y38=M38</f>
        <v>1</v>
      </c>
      <c r="AA38" s="202" t="b">
        <f>J38=K38+L38</f>
        <v>1</v>
      </c>
      <c r="AB38" s="206"/>
    </row>
    <row r="39" spans="1:28" s="207" customFormat="1" ht="24" x14ac:dyDescent="0.25">
      <c r="A39" s="168" t="s">
        <v>384</v>
      </c>
      <c r="B39" s="168" t="s">
        <v>845</v>
      </c>
      <c r="C39" s="168" t="s">
        <v>135</v>
      </c>
      <c r="D39" s="179" t="s">
        <v>241</v>
      </c>
      <c r="E39" s="170">
        <v>1423</v>
      </c>
      <c r="F39" s="180" t="s">
        <v>846</v>
      </c>
      <c r="G39" s="168" t="s">
        <v>202</v>
      </c>
      <c r="H39" s="172">
        <v>0.59699999999999998</v>
      </c>
      <c r="I39" s="173" t="s">
        <v>468</v>
      </c>
      <c r="J39" s="177">
        <v>546813.74</v>
      </c>
      <c r="K39" s="177">
        <v>273406.87</v>
      </c>
      <c r="L39" s="178">
        <v>273406.87</v>
      </c>
      <c r="M39" s="174">
        <v>0.5</v>
      </c>
      <c r="N39" s="190">
        <v>0</v>
      </c>
      <c r="O39" s="190">
        <v>0</v>
      </c>
      <c r="P39" s="190">
        <v>0</v>
      </c>
      <c r="Q39" s="190">
        <v>0</v>
      </c>
      <c r="R39" s="190">
        <v>273406.87</v>
      </c>
      <c r="S39" s="190">
        <v>0</v>
      </c>
      <c r="T39" s="190">
        <v>0</v>
      </c>
      <c r="U39" s="190">
        <v>0</v>
      </c>
      <c r="V39" s="190">
        <v>0</v>
      </c>
      <c r="W39" s="190">
        <v>0</v>
      </c>
      <c r="X39" s="200" t="b">
        <f>K39=SUM(N39:W39)</f>
        <v>1</v>
      </c>
      <c r="Y39" s="201">
        <f>ROUND(K39/J39,4)</f>
        <v>0.5</v>
      </c>
      <c r="Z39" s="202" t="b">
        <f>Y39=M39</f>
        <v>1</v>
      </c>
      <c r="AA39" s="202" t="b">
        <f>J39=K39+L39</f>
        <v>1</v>
      </c>
      <c r="AB39" s="206"/>
    </row>
    <row r="40" spans="1:28" ht="24" x14ac:dyDescent="0.2">
      <c r="A40" s="181" t="s">
        <v>936</v>
      </c>
      <c r="B40" s="167" t="s">
        <v>499</v>
      </c>
      <c r="C40" s="168" t="s">
        <v>135</v>
      </c>
      <c r="D40" s="169" t="s">
        <v>147</v>
      </c>
      <c r="E40" s="170">
        <v>1411</v>
      </c>
      <c r="F40" s="171" t="s">
        <v>500</v>
      </c>
      <c r="G40" s="168" t="s">
        <v>52</v>
      </c>
      <c r="H40" s="172">
        <v>5.0563000000000002</v>
      </c>
      <c r="I40" s="173" t="s">
        <v>498</v>
      </c>
      <c r="J40" s="177">
        <v>9946612.4700000007</v>
      </c>
      <c r="K40" s="177">
        <v>2759411.77</v>
      </c>
      <c r="L40" s="178">
        <v>7187200.7000000011</v>
      </c>
      <c r="M40" s="174">
        <v>0.5</v>
      </c>
      <c r="N40" s="178">
        <v>0</v>
      </c>
      <c r="O40" s="178">
        <v>0</v>
      </c>
      <c r="P40" s="178">
        <v>0</v>
      </c>
      <c r="Q40" s="178">
        <v>0</v>
      </c>
      <c r="R40" s="178">
        <v>2759411.77</v>
      </c>
      <c r="S40" s="178">
        <v>0</v>
      </c>
      <c r="T40" s="178">
        <v>0</v>
      </c>
      <c r="U40" s="178">
        <v>0</v>
      </c>
      <c r="V40" s="178">
        <v>0</v>
      </c>
      <c r="W40" s="178">
        <v>0</v>
      </c>
      <c r="X40" s="137" t="b">
        <f t="shared" si="4"/>
        <v>1</v>
      </c>
      <c r="Y40" s="142">
        <f t="shared" si="5"/>
        <v>0.27739999999999998</v>
      </c>
      <c r="Z40" s="143" t="b">
        <f t="shared" si="6"/>
        <v>0</v>
      </c>
      <c r="AA40" s="143" t="b">
        <f t="shared" si="7"/>
        <v>1</v>
      </c>
    </row>
    <row r="41" spans="1:28" ht="18.75" customHeight="1" x14ac:dyDescent="0.2">
      <c r="A41" s="262" t="s">
        <v>42</v>
      </c>
      <c r="B41" s="262"/>
      <c r="C41" s="262"/>
      <c r="D41" s="262"/>
      <c r="E41" s="262"/>
      <c r="F41" s="262"/>
      <c r="G41" s="262"/>
      <c r="H41" s="209">
        <f>SUM(H3:H40)</f>
        <v>75.400959999999998</v>
      </c>
      <c r="I41" s="210" t="s">
        <v>13</v>
      </c>
      <c r="J41" s="211">
        <f>SUM(J3:J40)</f>
        <v>300452068.36999995</v>
      </c>
      <c r="K41" s="211">
        <f>SUM(K3:K40)</f>
        <v>198552880.59199998</v>
      </c>
      <c r="L41" s="211">
        <f>SUM(L3:L40)</f>
        <v>101899187.77800006</v>
      </c>
      <c r="M41" s="212" t="s">
        <v>13</v>
      </c>
      <c r="N41" s="211">
        <f t="shared" ref="N41:W41" si="8">SUM(N3:N40)</f>
        <v>0</v>
      </c>
      <c r="O41" s="211">
        <f t="shared" si="8"/>
        <v>0</v>
      </c>
      <c r="P41" s="213">
        <f t="shared" si="8"/>
        <v>545459.25</v>
      </c>
      <c r="Q41" s="213">
        <f t="shared" si="8"/>
        <v>13256293.5</v>
      </c>
      <c r="R41" s="213">
        <f t="shared" si="8"/>
        <v>164918612.64199999</v>
      </c>
      <c r="S41" s="213">
        <f t="shared" si="8"/>
        <v>19832515.199999999</v>
      </c>
      <c r="T41" s="213">
        <f t="shared" si="8"/>
        <v>0</v>
      </c>
      <c r="U41" s="213">
        <f t="shared" si="8"/>
        <v>0</v>
      </c>
      <c r="V41" s="213">
        <f t="shared" si="8"/>
        <v>0</v>
      </c>
      <c r="W41" s="213">
        <f t="shared" si="8"/>
        <v>0</v>
      </c>
      <c r="X41" s="137" t="b">
        <f>K41=SUM(N41:W41)</f>
        <v>1</v>
      </c>
      <c r="Y41" s="142">
        <f>ROUND(K41/J41,4)</f>
        <v>0.66080000000000005</v>
      </c>
      <c r="Z41" s="143" t="s">
        <v>13</v>
      </c>
      <c r="AA41" s="143" t="b">
        <f>J41=K41+L41</f>
        <v>1</v>
      </c>
    </row>
    <row r="42" spans="1:28" ht="20.100000000000001" customHeight="1" x14ac:dyDescent="0.2">
      <c r="A42" s="260" t="s">
        <v>35</v>
      </c>
      <c r="B42" s="260"/>
      <c r="C42" s="260"/>
      <c r="D42" s="260"/>
      <c r="E42" s="260"/>
      <c r="F42" s="260"/>
      <c r="G42" s="260"/>
      <c r="H42" s="214">
        <f>SUMIF($C$3:$C$40,"K",H3:H40)</f>
        <v>22.190249999999999</v>
      </c>
      <c r="I42" s="215" t="s">
        <v>13</v>
      </c>
      <c r="J42" s="216">
        <f>SUMIF($C$3:$C$40,"K",J3:J40)</f>
        <v>69895264.349999994</v>
      </c>
      <c r="K42" s="216">
        <f>SUMIF($C$3:$C$40,"K",K3:K40)</f>
        <v>34783293.310000002</v>
      </c>
      <c r="L42" s="216">
        <f>SUMIF($C$3:$C$40,"K",L3:L40)</f>
        <v>35111971.039999999</v>
      </c>
      <c r="M42" s="217" t="s">
        <v>13</v>
      </c>
      <c r="N42" s="216">
        <f t="shared" ref="N42:W42" si="9">SUMIF($C$3:$C$40,"K",N3:N40)</f>
        <v>0</v>
      </c>
      <c r="O42" s="216">
        <f t="shared" si="9"/>
        <v>0</v>
      </c>
      <c r="P42" s="218">
        <f t="shared" si="9"/>
        <v>545459.25</v>
      </c>
      <c r="Q42" s="218">
        <f t="shared" si="9"/>
        <v>13256293.5</v>
      </c>
      <c r="R42" s="218">
        <f t="shared" si="9"/>
        <v>20981540.559999999</v>
      </c>
      <c r="S42" s="218">
        <f t="shared" si="9"/>
        <v>0</v>
      </c>
      <c r="T42" s="218">
        <f t="shared" si="9"/>
        <v>0</v>
      </c>
      <c r="U42" s="218">
        <f t="shared" si="9"/>
        <v>0</v>
      </c>
      <c r="V42" s="218">
        <f t="shared" si="9"/>
        <v>0</v>
      </c>
      <c r="W42" s="218">
        <f t="shared" si="9"/>
        <v>0</v>
      </c>
      <c r="X42" s="137" t="b">
        <f>K42=SUM(N42:W42)</f>
        <v>1</v>
      </c>
      <c r="Y42" s="142">
        <f>ROUND(K42/J42,4)</f>
        <v>0.49759999999999999</v>
      </c>
      <c r="Z42" s="143" t="s">
        <v>13</v>
      </c>
      <c r="AA42" s="143" t="b">
        <f>J42=K42+L42</f>
        <v>1</v>
      </c>
    </row>
    <row r="43" spans="1:28" ht="20.100000000000001" customHeight="1" x14ac:dyDescent="0.2">
      <c r="A43" s="262" t="s">
        <v>36</v>
      </c>
      <c r="B43" s="262"/>
      <c r="C43" s="262"/>
      <c r="D43" s="262"/>
      <c r="E43" s="262"/>
      <c r="F43" s="262"/>
      <c r="G43" s="262"/>
      <c r="H43" s="209">
        <f>SUMIF($C$3:$C$40,"N",H3:H40)</f>
        <v>44.436979999999998</v>
      </c>
      <c r="I43" s="210" t="s">
        <v>13</v>
      </c>
      <c r="J43" s="211">
        <f>SUMIF($C$3:$C$40,"N",J3:J40)</f>
        <v>181983323.61999997</v>
      </c>
      <c r="K43" s="211">
        <f>SUMIF($C$3:$C$40,"N",K3:K40)</f>
        <v>132305716.002</v>
      </c>
      <c r="L43" s="211">
        <f>SUMIF($C$3:$C$40,"N",L3:L40)</f>
        <v>49677607.617999993</v>
      </c>
      <c r="M43" s="212" t="s">
        <v>13</v>
      </c>
      <c r="N43" s="211">
        <f t="shared" ref="N43:W43" si="10">SUMIF($C$3:$C$40,"N",N3:N40)</f>
        <v>0</v>
      </c>
      <c r="O43" s="211">
        <f t="shared" si="10"/>
        <v>0</v>
      </c>
      <c r="P43" s="213">
        <f t="shared" si="10"/>
        <v>0</v>
      </c>
      <c r="Q43" s="213">
        <f t="shared" si="10"/>
        <v>0</v>
      </c>
      <c r="R43" s="213">
        <f t="shared" si="10"/>
        <v>132305716.002</v>
      </c>
      <c r="S43" s="213">
        <f t="shared" si="10"/>
        <v>0</v>
      </c>
      <c r="T43" s="213">
        <f t="shared" si="10"/>
        <v>0</v>
      </c>
      <c r="U43" s="213">
        <f t="shared" si="10"/>
        <v>0</v>
      </c>
      <c r="V43" s="213">
        <f t="shared" si="10"/>
        <v>0</v>
      </c>
      <c r="W43" s="213">
        <f t="shared" si="10"/>
        <v>0</v>
      </c>
      <c r="X43" s="137" t="b">
        <f>K43=SUM(N43:W43)</f>
        <v>1</v>
      </c>
      <c r="Y43" s="142">
        <f>ROUND(K43/J43,4)</f>
        <v>0.72699999999999998</v>
      </c>
      <c r="Z43" s="143" t="s">
        <v>13</v>
      </c>
      <c r="AA43" s="143" t="b">
        <f>J43=K43+L43</f>
        <v>1</v>
      </c>
    </row>
    <row r="44" spans="1:28" ht="20.100000000000001" customHeight="1" x14ac:dyDescent="0.2">
      <c r="A44" s="260" t="s">
        <v>37</v>
      </c>
      <c r="B44" s="260"/>
      <c r="C44" s="260"/>
      <c r="D44" s="260"/>
      <c r="E44" s="260"/>
      <c r="F44" s="260"/>
      <c r="G44" s="260"/>
      <c r="H44" s="214">
        <f>SUMIF($C$3:$C$40,"W",H3:H40)</f>
        <v>8.7737299999999987</v>
      </c>
      <c r="I44" s="215" t="s">
        <v>13</v>
      </c>
      <c r="J44" s="216">
        <f>SUMIF($C$3:$C$40,"W",J3:J40)</f>
        <v>48573480.399999999</v>
      </c>
      <c r="K44" s="216">
        <f>SUMIF($C$3:$C$40,"W",K3:K40)</f>
        <v>31463871.280000001</v>
      </c>
      <c r="L44" s="216">
        <f>SUMIF($C$3:$C$40,"W",L3:L40)</f>
        <v>17109609.119999997</v>
      </c>
      <c r="M44" s="217" t="s">
        <v>13</v>
      </c>
      <c r="N44" s="216">
        <f t="shared" ref="N44:W44" si="11">SUMIF($C$3:$C$40,"W",N3:N40)</f>
        <v>0</v>
      </c>
      <c r="O44" s="216">
        <f t="shared" si="11"/>
        <v>0</v>
      </c>
      <c r="P44" s="218">
        <f t="shared" si="11"/>
        <v>0</v>
      </c>
      <c r="Q44" s="218">
        <f t="shared" si="11"/>
        <v>0</v>
      </c>
      <c r="R44" s="218">
        <f t="shared" si="11"/>
        <v>11631356.08</v>
      </c>
      <c r="S44" s="218">
        <f t="shared" si="11"/>
        <v>19832515.199999999</v>
      </c>
      <c r="T44" s="218">
        <f t="shared" si="11"/>
        <v>0</v>
      </c>
      <c r="U44" s="218">
        <f t="shared" si="11"/>
        <v>0</v>
      </c>
      <c r="V44" s="218">
        <f t="shared" si="11"/>
        <v>0</v>
      </c>
      <c r="W44" s="218">
        <f t="shared" si="11"/>
        <v>0</v>
      </c>
      <c r="X44" s="137" t="b">
        <f>K44=SUM(N44:W44)</f>
        <v>1</v>
      </c>
      <c r="Y44" s="142">
        <f>ROUND(K44/J44,4)</f>
        <v>0.64780000000000004</v>
      </c>
      <c r="Z44" s="143" t="s">
        <v>13</v>
      </c>
      <c r="AA44" s="143" t="b">
        <f>J44=K44+L44</f>
        <v>1</v>
      </c>
    </row>
    <row r="45" spans="1:28" x14ac:dyDescent="0.2">
      <c r="A45" s="219"/>
      <c r="B45" s="219"/>
      <c r="C45" s="219"/>
      <c r="D45" s="219"/>
      <c r="E45" s="219"/>
      <c r="F45" s="219"/>
      <c r="G45" s="219"/>
    </row>
    <row r="46" spans="1:28" x14ac:dyDescent="0.2">
      <c r="A46" s="222" t="s">
        <v>22</v>
      </c>
      <c r="B46" s="222"/>
      <c r="C46" s="222"/>
      <c r="D46" s="222"/>
      <c r="E46" s="222"/>
      <c r="F46" s="222"/>
      <c r="G46" s="222"/>
      <c r="H46" s="223"/>
      <c r="I46" s="223"/>
      <c r="J46" s="224"/>
      <c r="K46" s="223"/>
      <c r="L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137"/>
      <c r="AA46" s="143"/>
    </row>
    <row r="47" spans="1:28" x14ac:dyDescent="0.2">
      <c r="A47" s="225" t="s">
        <v>23</v>
      </c>
      <c r="B47" s="225"/>
      <c r="C47" s="225"/>
      <c r="D47" s="225"/>
      <c r="E47" s="225"/>
      <c r="F47" s="225"/>
      <c r="G47" s="225"/>
      <c r="H47" s="223"/>
      <c r="I47" s="223"/>
      <c r="J47" s="226"/>
      <c r="K47" s="223"/>
      <c r="L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37"/>
    </row>
    <row r="48" spans="1:28" x14ac:dyDescent="0.2">
      <c r="A48" s="222" t="s">
        <v>40</v>
      </c>
      <c r="B48" s="219"/>
      <c r="C48" s="219"/>
      <c r="D48" s="219"/>
      <c r="E48" s="219"/>
      <c r="F48" s="219"/>
      <c r="G48" s="219"/>
      <c r="J48" s="227"/>
    </row>
    <row r="49" spans="1:14" x14ac:dyDescent="0.2">
      <c r="A49" s="228" t="s">
        <v>261</v>
      </c>
      <c r="B49" s="228"/>
      <c r="C49" s="228"/>
      <c r="D49" s="228"/>
      <c r="E49" s="228"/>
      <c r="F49" s="228"/>
      <c r="G49" s="228"/>
      <c r="J49" s="227"/>
    </row>
    <row r="55" spans="1:14" x14ac:dyDescent="0.2">
      <c r="N55" s="229"/>
    </row>
  </sheetData>
  <mergeCells count="18">
    <mergeCell ref="L1:L2"/>
    <mergeCell ref="M1:M2"/>
    <mergeCell ref="N1:W1"/>
    <mergeCell ref="H1:H2"/>
    <mergeCell ref="I1:I2"/>
    <mergeCell ref="J1:J2"/>
    <mergeCell ref="K1:K2"/>
    <mergeCell ref="A42:G42"/>
    <mergeCell ref="D1:D2"/>
    <mergeCell ref="A44:G44"/>
    <mergeCell ref="A43:G43"/>
    <mergeCell ref="E1:E2"/>
    <mergeCell ref="A41:G41"/>
    <mergeCell ref="A1:A2"/>
    <mergeCell ref="B1:B2"/>
    <mergeCell ref="C1:C2"/>
    <mergeCell ref="F1:F2"/>
    <mergeCell ref="G1:G2"/>
  </mergeCells>
  <conditionalFormatting sqref="Y3:Z27 X41:AA42">
    <cfRule type="cellIs" dxfId="163" priority="133" operator="equal">
      <formula>FALSE</formula>
    </cfRule>
  </conditionalFormatting>
  <conditionalFormatting sqref="X3:X27">
    <cfRule type="cellIs" dxfId="162" priority="132" operator="equal">
      <formula>FALSE</formula>
    </cfRule>
  </conditionalFormatting>
  <conditionalFormatting sqref="X3:Z27 X41:Z42">
    <cfRule type="containsText" dxfId="161" priority="131" operator="containsText" text="fałsz">
      <formula>NOT(ISERROR(SEARCH("fałsz",X3)))</formula>
    </cfRule>
  </conditionalFormatting>
  <conditionalFormatting sqref="AA46 AA3:AA27">
    <cfRule type="cellIs" dxfId="160" priority="130" operator="equal">
      <formula>FALSE</formula>
    </cfRule>
  </conditionalFormatting>
  <conditionalFormatting sqref="AA46 AA3:AA27">
    <cfRule type="cellIs" dxfId="159" priority="129" operator="equal">
      <formula>FALSE</formula>
    </cfRule>
  </conditionalFormatting>
  <conditionalFormatting sqref="Y44:Z44">
    <cfRule type="cellIs" dxfId="158" priority="128" operator="equal">
      <formula>FALSE</formula>
    </cfRule>
  </conditionalFormatting>
  <conditionalFormatting sqref="X44">
    <cfRule type="cellIs" dxfId="157" priority="127" operator="equal">
      <formula>FALSE</formula>
    </cfRule>
  </conditionalFormatting>
  <conditionalFormatting sqref="X44:Z44">
    <cfRule type="containsText" dxfId="156" priority="126" operator="containsText" text="fałsz">
      <formula>NOT(ISERROR(SEARCH("fałsz",X44)))</formula>
    </cfRule>
  </conditionalFormatting>
  <conditionalFormatting sqref="AA44">
    <cfRule type="cellIs" dxfId="155" priority="125" operator="equal">
      <formula>FALSE</formula>
    </cfRule>
  </conditionalFormatting>
  <conditionalFormatting sqref="AA44">
    <cfRule type="cellIs" dxfId="154" priority="124" operator="equal">
      <formula>FALSE</formula>
    </cfRule>
  </conditionalFormatting>
  <conditionalFormatting sqref="Y43:Z43">
    <cfRule type="cellIs" dxfId="153" priority="123" operator="equal">
      <formula>FALSE</formula>
    </cfRule>
  </conditionalFormatting>
  <conditionalFormatting sqref="X43">
    <cfRule type="cellIs" dxfId="152" priority="122" operator="equal">
      <formula>FALSE</formula>
    </cfRule>
  </conditionalFormatting>
  <conditionalFormatting sqref="X43:Z43">
    <cfRule type="containsText" dxfId="151" priority="121" operator="containsText" text="fałsz">
      <formula>NOT(ISERROR(SEARCH("fałsz",X43)))</formula>
    </cfRule>
  </conditionalFormatting>
  <conditionalFormatting sqref="AA43">
    <cfRule type="cellIs" dxfId="150" priority="120" operator="equal">
      <formula>FALSE</formula>
    </cfRule>
  </conditionalFormatting>
  <conditionalFormatting sqref="AA43">
    <cfRule type="cellIs" dxfId="149" priority="119" operator="equal">
      <formula>FALSE</formula>
    </cfRule>
  </conditionalFormatting>
  <conditionalFormatting sqref="A3:W3 B10:M27 D4:W9 Q10:S27 A4:B9 N10:P36 T10:W36 T40:W40 N40:P40 A10:A39">
    <cfRule type="expression" dxfId="148" priority="65">
      <formula>$C3="W"</formula>
    </cfRule>
    <cfRule type="expression" dxfId="147" priority="66">
      <formula>$C3="K"</formula>
    </cfRule>
  </conditionalFormatting>
  <conditionalFormatting sqref="C4:C9">
    <cfRule type="expression" dxfId="146" priority="35">
      <formula>$C4="W"</formula>
    </cfRule>
    <cfRule type="expression" dxfId="145" priority="36">
      <formula>$C4="K"</formula>
    </cfRule>
  </conditionalFormatting>
  <conditionalFormatting sqref="Y28:Z36 Y40:Z40">
    <cfRule type="cellIs" dxfId="144" priority="34" operator="equal">
      <formula>FALSE</formula>
    </cfRule>
  </conditionalFormatting>
  <conditionalFormatting sqref="X28:X36 X40">
    <cfRule type="cellIs" dxfId="143" priority="33" operator="equal">
      <formula>FALSE</formula>
    </cfRule>
  </conditionalFormatting>
  <conditionalFormatting sqref="X28:Z36 X40:Z40">
    <cfRule type="containsText" dxfId="142" priority="32" operator="containsText" text="fałsz">
      <formula>NOT(ISERROR(SEARCH("fałsz",X28)))</formula>
    </cfRule>
  </conditionalFormatting>
  <conditionalFormatting sqref="AA28:AA36 AA40">
    <cfRule type="cellIs" dxfId="141" priority="31" operator="equal">
      <formula>FALSE</formula>
    </cfRule>
  </conditionalFormatting>
  <conditionalFormatting sqref="AA28:AA36 AA40">
    <cfRule type="cellIs" dxfId="140" priority="30" operator="equal">
      <formula>FALSE</formula>
    </cfRule>
  </conditionalFormatting>
  <conditionalFormatting sqref="Q28:S36 B28:M36 B40:M40 Q40:S40">
    <cfRule type="expression" dxfId="139" priority="28">
      <formula>$C28="W"</formula>
    </cfRule>
    <cfRule type="expression" dxfId="138" priority="29">
      <formula>$C28="K"</formula>
    </cfRule>
  </conditionalFormatting>
  <conditionalFormatting sqref="X37:AB37">
    <cfRule type="cellIs" dxfId="137" priority="16" operator="equal">
      <formula>FALSE</formula>
    </cfRule>
  </conditionalFormatting>
  <conditionalFormatting sqref="X38:AB38">
    <cfRule type="cellIs" dxfId="136" priority="12" operator="equal">
      <formula>FALSE</formula>
    </cfRule>
  </conditionalFormatting>
  <conditionalFormatting sqref="AB39">
    <cfRule type="cellIs" dxfId="135" priority="7" operator="equal">
      <formula>FALSE</formula>
    </cfRule>
  </conditionalFormatting>
  <conditionalFormatting sqref="X39:AA39">
    <cfRule type="cellIs" dxfId="134" priority="5" operator="equal">
      <formula>FALSE</formula>
    </cfRule>
  </conditionalFormatting>
  <dataValidations count="3">
    <dataValidation type="list" allowBlank="1" showInputMessage="1" showErrorMessage="1" sqref="C3:C36 C40" xr:uid="{00000000-0002-0000-0100-000000000000}">
      <formula1>"N,K,W"</formula1>
    </dataValidation>
    <dataValidation type="list" allowBlank="1" showInputMessage="1" showErrorMessage="1" sqref="G3:G40" xr:uid="{00000000-0002-0000-0100-000001000000}">
      <formula1>"B,P,R"</formula1>
    </dataValidation>
    <dataValidation type="list" allowBlank="1" showInputMessage="1" showErrorMessage="1" sqref="C37:C39" xr:uid="{00000000-0002-0000-01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1" fitToHeight="0" orientation="landscape" r:id="rId1"/>
  <headerFooter>
    <oddHeader>&amp;LWojewództwo Mazowieckie - zadania powiatowe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text="fałsz" id="{EA05221D-B90F-475F-92A8-F12F7334705A}">
            <xm:f>NOT(ISERROR(SEARCH("fałsz",'pow rez'!X34)))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X37:Z37</xm:sqref>
        </x14:conditionalFormatting>
        <x14:conditionalFormatting xmlns:xm="http://schemas.microsoft.com/office/excel/2006/main">
          <x14:cfRule type="expression" priority="14" id="{0433E039-6704-45E3-AD84-BC739209E033}">
            <xm:f>'pow rez'!$C34="K"</xm:f>
            <x14:dxf>
              <font>
                <color rgb="FFFF0000"/>
              </font>
            </x14:dxf>
          </x14:cfRule>
          <x14:cfRule type="expression" priority="15" id="{282C9858-B9AA-4F02-AE1E-5516B7846DF2}">
            <xm:f>'pow rez'!$C34="W"</xm:f>
            <x14:dxf>
              <font>
                <color rgb="FFFF0000"/>
              </font>
            </x14:dxf>
          </x14:cfRule>
          <xm:sqref>B37:W37</xm:sqref>
        </x14:conditionalFormatting>
        <x14:conditionalFormatting xmlns:xm="http://schemas.microsoft.com/office/excel/2006/main">
          <x14:cfRule type="containsText" priority="13" operator="containsText" text="fałsz" id="{7F0FC4DF-4653-4294-84BC-FE96C8CE45BC}">
            <xm:f>NOT(ISERROR(SEARCH("fałsz",'pow rez'!X36)))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X38:Z39</xm:sqref>
        </x14:conditionalFormatting>
        <x14:conditionalFormatting xmlns:xm="http://schemas.microsoft.com/office/excel/2006/main">
          <x14:cfRule type="expression" priority="10" id="{90770490-3864-4772-B9D7-EFA3421C3544}">
            <xm:f>'pow rez'!$C36="K"</xm:f>
            <x14:dxf>
              <font>
                <color rgb="FFFF0000"/>
              </font>
            </x14:dxf>
          </x14:cfRule>
          <x14:cfRule type="expression" priority="11" id="{5C177789-9B3C-4E41-A689-6B12AB1B3767}">
            <xm:f>'pow rez'!$C36="W"</xm:f>
            <x14:dxf>
              <font>
                <color rgb="FFFF0000"/>
              </font>
            </x14:dxf>
          </x14:cfRule>
          <xm:sqref>B38:W39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84"/>
  <sheetViews>
    <sheetView showGridLines="0" view="pageBreakPreview" topLeftCell="A55" zoomScale="90" zoomScaleNormal="100" zoomScaleSheetLayoutView="90" workbookViewId="0">
      <selection activeCell="E72" sqref="E72"/>
    </sheetView>
  </sheetViews>
  <sheetFormatPr defaultColWidth="9.140625" defaultRowHeight="12" x14ac:dyDescent="0.2"/>
  <cols>
    <col min="1" max="1" width="6.5703125" style="220" customWidth="1"/>
    <col min="2" max="2" width="14.140625" style="220" customWidth="1"/>
    <col min="3" max="3" width="17.85546875" style="220" customWidth="1"/>
    <col min="4" max="4" width="27.85546875" style="220" customWidth="1"/>
    <col min="5" max="5" width="12.28515625" style="220" customWidth="1"/>
    <col min="6" max="6" width="22" style="220" customWidth="1"/>
    <col min="7" max="7" width="58.28515625" style="220" customWidth="1"/>
    <col min="8" max="8" width="11.140625" style="220" customWidth="1"/>
    <col min="9" max="9" width="13" style="220" customWidth="1"/>
    <col min="10" max="10" width="16.7109375" style="220" customWidth="1"/>
    <col min="11" max="13" width="15.7109375" style="220" customWidth="1"/>
    <col min="14" max="14" width="15.7109375" style="221" customWidth="1"/>
    <col min="15" max="16" width="5.140625" style="220" bestFit="1" customWidth="1"/>
    <col min="17" max="19" width="15.7109375" style="220" customWidth="1"/>
    <col min="20" max="20" width="19" style="220" customWidth="1"/>
    <col min="21" max="21" width="4.42578125" style="220" bestFit="1" customWidth="1"/>
    <col min="22" max="22" width="8.42578125" style="220" bestFit="1" customWidth="1"/>
    <col min="23" max="24" width="5.140625" style="220" bestFit="1" customWidth="1"/>
    <col min="25" max="27" width="15.7109375" style="151" customWidth="1"/>
    <col min="28" max="28" width="15.7109375" style="139" customWidth="1"/>
    <col min="29" max="29" width="16.140625" style="139" customWidth="1"/>
    <col min="30" max="16384" width="9.140625" style="139"/>
  </cols>
  <sheetData>
    <row r="1" spans="1:28" ht="22.5" customHeight="1" x14ac:dyDescent="0.2">
      <c r="A1" s="261" t="s">
        <v>3</v>
      </c>
      <c r="B1" s="261" t="s">
        <v>4</v>
      </c>
      <c r="C1" s="261" t="s">
        <v>41</v>
      </c>
      <c r="D1" s="261" t="s">
        <v>5</v>
      </c>
      <c r="E1" s="261" t="s">
        <v>30</v>
      </c>
      <c r="F1" s="261" t="s">
        <v>14</v>
      </c>
      <c r="G1" s="261" t="s">
        <v>6</v>
      </c>
      <c r="H1" s="261" t="s">
        <v>24</v>
      </c>
      <c r="I1" s="261" t="s">
        <v>7</v>
      </c>
      <c r="J1" s="261" t="s">
        <v>25</v>
      </c>
      <c r="K1" s="261" t="s">
        <v>8</v>
      </c>
      <c r="L1" s="261" t="s">
        <v>16</v>
      </c>
      <c r="M1" s="261" t="s">
        <v>12</v>
      </c>
      <c r="N1" s="261" t="s">
        <v>10</v>
      </c>
      <c r="O1" s="261" t="s">
        <v>11</v>
      </c>
      <c r="P1" s="261"/>
      <c r="Q1" s="261"/>
      <c r="R1" s="261"/>
      <c r="S1" s="261"/>
      <c r="T1" s="261"/>
      <c r="U1" s="261"/>
      <c r="V1" s="261"/>
      <c r="W1" s="261"/>
      <c r="X1" s="261"/>
    </row>
    <row r="2" spans="1:28" ht="28.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08">
        <v>2019</v>
      </c>
      <c r="P2" s="208">
        <v>2020</v>
      </c>
      <c r="Q2" s="208">
        <v>2021</v>
      </c>
      <c r="R2" s="208">
        <v>2022</v>
      </c>
      <c r="S2" s="208">
        <v>2023</v>
      </c>
      <c r="T2" s="208">
        <v>2024</v>
      </c>
      <c r="U2" s="208">
        <v>2025</v>
      </c>
      <c r="V2" s="208">
        <v>2026</v>
      </c>
      <c r="W2" s="208">
        <v>2027</v>
      </c>
      <c r="X2" s="208">
        <v>2028</v>
      </c>
      <c r="Y2" s="137" t="s">
        <v>26</v>
      </c>
      <c r="Z2" s="137" t="s">
        <v>27</v>
      </c>
      <c r="AA2" s="137" t="s">
        <v>28</v>
      </c>
      <c r="AB2" s="141" t="s">
        <v>29</v>
      </c>
    </row>
    <row r="3" spans="1:28" ht="36" x14ac:dyDescent="0.2">
      <c r="A3" s="182" t="s">
        <v>348</v>
      </c>
      <c r="B3" s="168" t="s">
        <v>258</v>
      </c>
      <c r="C3" s="168" t="s">
        <v>134</v>
      </c>
      <c r="D3" s="169" t="s">
        <v>55</v>
      </c>
      <c r="E3" s="170" t="s">
        <v>157</v>
      </c>
      <c r="F3" s="168" t="s">
        <v>83</v>
      </c>
      <c r="G3" s="171" t="s">
        <v>201</v>
      </c>
      <c r="H3" s="168" t="s">
        <v>51</v>
      </c>
      <c r="I3" s="172">
        <v>0.30599999999999999</v>
      </c>
      <c r="J3" s="173" t="s">
        <v>420</v>
      </c>
      <c r="K3" s="175">
        <v>8542321.6500000004</v>
      </c>
      <c r="L3" s="175">
        <v>5125392.99</v>
      </c>
      <c r="M3" s="176">
        <v>3416928.66</v>
      </c>
      <c r="N3" s="174">
        <v>0.6</v>
      </c>
      <c r="O3" s="175">
        <v>0</v>
      </c>
      <c r="P3" s="175">
        <v>0</v>
      </c>
      <c r="Q3" s="175">
        <v>1537617.9</v>
      </c>
      <c r="R3" s="175">
        <v>2562696.5</v>
      </c>
      <c r="S3" s="175">
        <v>1025078.59</v>
      </c>
      <c r="T3" s="175">
        <v>0</v>
      </c>
      <c r="U3" s="175">
        <v>0</v>
      </c>
      <c r="V3" s="175">
        <v>0</v>
      </c>
      <c r="W3" s="175">
        <v>0</v>
      </c>
      <c r="X3" s="175">
        <v>0</v>
      </c>
      <c r="Y3" s="137" t="b">
        <f t="shared" ref="Y3:Y17" si="0">L3=SUM(O3:X3)</f>
        <v>1</v>
      </c>
      <c r="Z3" s="142">
        <f t="shared" ref="Z3:Z17" si="1">ROUND(L3/K3,4)</f>
        <v>0.6</v>
      </c>
      <c r="AA3" s="143" t="b">
        <f t="shared" ref="AA3:AA17" si="2">Z3=N3</f>
        <v>1</v>
      </c>
      <c r="AB3" s="143" t="b">
        <f t="shared" ref="AB3:AB17" si="3">K3=L3+M3</f>
        <v>1</v>
      </c>
    </row>
    <row r="4" spans="1:28" ht="24" x14ac:dyDescent="0.2">
      <c r="A4" s="182" t="s">
        <v>349</v>
      </c>
      <c r="B4" s="168" t="s">
        <v>259</v>
      </c>
      <c r="C4" s="168" t="s">
        <v>134</v>
      </c>
      <c r="D4" s="169" t="s">
        <v>118</v>
      </c>
      <c r="E4" s="170" t="s">
        <v>76</v>
      </c>
      <c r="F4" s="168" t="s">
        <v>81</v>
      </c>
      <c r="G4" s="171" t="s">
        <v>262</v>
      </c>
      <c r="H4" s="168" t="s">
        <v>51</v>
      </c>
      <c r="I4" s="172">
        <v>1.22559</v>
      </c>
      <c r="J4" s="173" t="s">
        <v>919</v>
      </c>
      <c r="K4" s="175">
        <v>5682192.1100000003</v>
      </c>
      <c r="L4" s="175">
        <v>3149821.53</v>
      </c>
      <c r="M4" s="176">
        <v>2532370.5800000005</v>
      </c>
      <c r="N4" s="174">
        <v>0.6</v>
      </c>
      <c r="O4" s="175">
        <v>0</v>
      </c>
      <c r="P4" s="175">
        <v>0</v>
      </c>
      <c r="Q4" s="175">
        <v>1257612</v>
      </c>
      <c r="R4" s="175">
        <v>1886418</v>
      </c>
      <c r="S4" s="175">
        <v>5791.53</v>
      </c>
      <c r="T4" s="175">
        <v>0</v>
      </c>
      <c r="U4" s="175">
        <v>0</v>
      </c>
      <c r="V4" s="175">
        <v>0</v>
      </c>
      <c r="W4" s="175">
        <v>0</v>
      </c>
      <c r="X4" s="175">
        <v>0</v>
      </c>
      <c r="Y4" s="137" t="b">
        <f t="shared" si="0"/>
        <v>1</v>
      </c>
      <c r="Z4" s="142">
        <f t="shared" si="1"/>
        <v>0.55430000000000001</v>
      </c>
      <c r="AA4" s="143" t="b">
        <f t="shared" si="2"/>
        <v>0</v>
      </c>
      <c r="AB4" s="143" t="b">
        <f t="shared" si="3"/>
        <v>1</v>
      </c>
    </row>
    <row r="5" spans="1:28" ht="24" x14ac:dyDescent="0.2">
      <c r="A5" s="182" t="s">
        <v>350</v>
      </c>
      <c r="B5" s="168" t="s">
        <v>337</v>
      </c>
      <c r="C5" s="168" t="s">
        <v>134</v>
      </c>
      <c r="D5" s="169" t="s">
        <v>71</v>
      </c>
      <c r="E5" s="170" t="s">
        <v>166</v>
      </c>
      <c r="F5" s="168" t="s">
        <v>149</v>
      </c>
      <c r="G5" s="171" t="s">
        <v>263</v>
      </c>
      <c r="H5" s="168" t="s">
        <v>52</v>
      </c>
      <c r="I5" s="172">
        <v>5.2667099999999998</v>
      </c>
      <c r="J5" s="173" t="s">
        <v>421</v>
      </c>
      <c r="K5" s="175">
        <v>7701995.3799999999</v>
      </c>
      <c r="L5" s="175">
        <v>3238356.27</v>
      </c>
      <c r="M5" s="176">
        <v>4463639.1099999994</v>
      </c>
      <c r="N5" s="174">
        <v>0.6</v>
      </c>
      <c r="O5" s="175">
        <v>0</v>
      </c>
      <c r="P5" s="175">
        <v>0</v>
      </c>
      <c r="Q5" s="175">
        <v>0</v>
      </c>
      <c r="R5" s="175">
        <v>600000</v>
      </c>
      <c r="S5" s="175">
        <v>2638356.27</v>
      </c>
      <c r="T5" s="175">
        <v>0</v>
      </c>
      <c r="U5" s="175">
        <v>0</v>
      </c>
      <c r="V5" s="175">
        <v>0</v>
      </c>
      <c r="W5" s="175">
        <v>0</v>
      </c>
      <c r="X5" s="175">
        <v>0</v>
      </c>
      <c r="Y5" s="137" t="b">
        <f t="shared" si="0"/>
        <v>1</v>
      </c>
      <c r="Z5" s="142">
        <f t="shared" si="1"/>
        <v>0.42049999999999998</v>
      </c>
      <c r="AA5" s="143" t="b">
        <f t="shared" si="2"/>
        <v>0</v>
      </c>
      <c r="AB5" s="143" t="b">
        <f t="shared" si="3"/>
        <v>1</v>
      </c>
    </row>
    <row r="6" spans="1:28" ht="24" x14ac:dyDescent="0.2">
      <c r="A6" s="182" t="s">
        <v>351</v>
      </c>
      <c r="B6" s="168" t="s">
        <v>338</v>
      </c>
      <c r="C6" s="168" t="s">
        <v>134</v>
      </c>
      <c r="D6" s="169" t="s">
        <v>74</v>
      </c>
      <c r="E6" s="170" t="s">
        <v>79</v>
      </c>
      <c r="F6" s="168" t="s">
        <v>88</v>
      </c>
      <c r="G6" s="171" t="s">
        <v>264</v>
      </c>
      <c r="H6" s="168" t="s">
        <v>51</v>
      </c>
      <c r="I6" s="172">
        <v>1.4713800000000001</v>
      </c>
      <c r="J6" s="173" t="s">
        <v>422</v>
      </c>
      <c r="K6" s="175">
        <v>3531449.38</v>
      </c>
      <c r="L6" s="175">
        <v>2457339.8199999998</v>
      </c>
      <c r="M6" s="176">
        <v>1074109.56</v>
      </c>
      <c r="N6" s="174">
        <v>0.7</v>
      </c>
      <c r="O6" s="175">
        <v>0</v>
      </c>
      <c r="P6" s="175">
        <v>0</v>
      </c>
      <c r="Q6" s="175">
        <v>0</v>
      </c>
      <c r="R6" s="175">
        <v>1228669.9099999999</v>
      </c>
      <c r="S6" s="175">
        <v>1228669.9099999999</v>
      </c>
      <c r="T6" s="175">
        <v>0</v>
      </c>
      <c r="U6" s="175">
        <v>0</v>
      </c>
      <c r="V6" s="175">
        <v>0</v>
      </c>
      <c r="W6" s="175">
        <v>0</v>
      </c>
      <c r="X6" s="175">
        <v>0</v>
      </c>
      <c r="Y6" s="137" t="b">
        <f t="shared" si="0"/>
        <v>1</v>
      </c>
      <c r="Z6" s="142">
        <f t="shared" si="1"/>
        <v>0.69579999999999997</v>
      </c>
      <c r="AA6" s="143" t="b">
        <f t="shared" si="2"/>
        <v>0</v>
      </c>
      <c r="AB6" s="143" t="b">
        <f t="shared" si="3"/>
        <v>1</v>
      </c>
    </row>
    <row r="7" spans="1:28" ht="36" x14ac:dyDescent="0.2">
      <c r="A7" s="182" t="s">
        <v>352</v>
      </c>
      <c r="B7" s="168" t="s">
        <v>339</v>
      </c>
      <c r="C7" s="168" t="s">
        <v>134</v>
      </c>
      <c r="D7" s="169" t="s">
        <v>120</v>
      </c>
      <c r="E7" s="170" t="s">
        <v>178</v>
      </c>
      <c r="F7" s="168" t="s">
        <v>84</v>
      </c>
      <c r="G7" s="171" t="s">
        <v>267</v>
      </c>
      <c r="H7" s="168" t="s">
        <v>51</v>
      </c>
      <c r="I7" s="172">
        <v>0.95216000000000001</v>
      </c>
      <c r="J7" s="173" t="s">
        <v>296</v>
      </c>
      <c r="K7" s="175">
        <v>13499593.32</v>
      </c>
      <c r="L7" s="175">
        <v>7906792.3700000001</v>
      </c>
      <c r="M7" s="176">
        <v>5592800.9500000002</v>
      </c>
      <c r="N7" s="174">
        <v>0.8</v>
      </c>
      <c r="O7" s="175">
        <v>0</v>
      </c>
      <c r="P7" s="175">
        <v>0</v>
      </c>
      <c r="Q7" s="175">
        <v>0</v>
      </c>
      <c r="R7" s="175">
        <v>1040000</v>
      </c>
      <c r="S7" s="175">
        <v>6866792.3700000001</v>
      </c>
      <c r="T7" s="175">
        <v>0</v>
      </c>
      <c r="U7" s="175">
        <v>0</v>
      </c>
      <c r="V7" s="175">
        <v>0</v>
      </c>
      <c r="W7" s="175">
        <v>0</v>
      </c>
      <c r="X7" s="175">
        <v>0</v>
      </c>
      <c r="Y7" s="137" t="b">
        <f t="shared" si="0"/>
        <v>1</v>
      </c>
      <c r="Z7" s="142">
        <f t="shared" si="1"/>
        <v>0.5857</v>
      </c>
      <c r="AA7" s="143" t="b">
        <f t="shared" si="2"/>
        <v>0</v>
      </c>
      <c r="AB7" s="143" t="b">
        <f t="shared" si="3"/>
        <v>1</v>
      </c>
    </row>
    <row r="8" spans="1:28" ht="24" x14ac:dyDescent="0.2">
      <c r="A8" s="182" t="s">
        <v>353</v>
      </c>
      <c r="B8" s="168" t="s">
        <v>342</v>
      </c>
      <c r="C8" s="168" t="s">
        <v>134</v>
      </c>
      <c r="D8" s="169" t="s">
        <v>55</v>
      </c>
      <c r="E8" s="170" t="s">
        <v>157</v>
      </c>
      <c r="F8" s="168" t="s">
        <v>83</v>
      </c>
      <c r="G8" s="171" t="s">
        <v>271</v>
      </c>
      <c r="H8" s="168" t="s">
        <v>51</v>
      </c>
      <c r="I8" s="172">
        <v>0.73470000000000002</v>
      </c>
      <c r="J8" s="173" t="s">
        <v>920</v>
      </c>
      <c r="K8" s="175">
        <v>14087267.84</v>
      </c>
      <c r="L8" s="175">
        <v>5268806.99</v>
      </c>
      <c r="M8" s="176">
        <v>8818460.8499999996</v>
      </c>
      <c r="N8" s="174">
        <v>0.5</v>
      </c>
      <c r="O8" s="175">
        <v>0</v>
      </c>
      <c r="P8" s="175">
        <v>0</v>
      </c>
      <c r="Q8" s="175">
        <v>0</v>
      </c>
      <c r="R8" s="175">
        <v>2713435.59</v>
      </c>
      <c r="S8" s="175">
        <v>2555371.4</v>
      </c>
      <c r="T8" s="175">
        <v>0</v>
      </c>
      <c r="U8" s="175">
        <v>0</v>
      </c>
      <c r="V8" s="175">
        <v>0</v>
      </c>
      <c r="W8" s="175">
        <v>0</v>
      </c>
      <c r="X8" s="175">
        <v>0</v>
      </c>
      <c r="Y8" s="137" t="b">
        <f t="shared" si="0"/>
        <v>1</v>
      </c>
      <c r="Z8" s="142">
        <f t="shared" si="1"/>
        <v>0.374</v>
      </c>
      <c r="AA8" s="143" t="b">
        <f t="shared" si="2"/>
        <v>0</v>
      </c>
      <c r="AB8" s="143" t="b">
        <f t="shared" si="3"/>
        <v>1</v>
      </c>
    </row>
    <row r="9" spans="1:28" x14ac:dyDescent="0.2">
      <c r="A9" s="182" t="s">
        <v>354</v>
      </c>
      <c r="B9" s="168" t="s">
        <v>343</v>
      </c>
      <c r="C9" s="168" t="s">
        <v>134</v>
      </c>
      <c r="D9" s="169" t="s">
        <v>117</v>
      </c>
      <c r="E9" s="170" t="s">
        <v>198</v>
      </c>
      <c r="F9" s="168" t="s">
        <v>156</v>
      </c>
      <c r="G9" s="171" t="s">
        <v>423</v>
      </c>
      <c r="H9" s="168" t="s">
        <v>51</v>
      </c>
      <c r="I9" s="172">
        <v>0.64500000000000002</v>
      </c>
      <c r="J9" s="173" t="s">
        <v>299</v>
      </c>
      <c r="K9" s="175">
        <v>8938955.8399999999</v>
      </c>
      <c r="L9" s="175">
        <v>4469477.92</v>
      </c>
      <c r="M9" s="176">
        <v>4469477.92</v>
      </c>
      <c r="N9" s="174">
        <v>0.5</v>
      </c>
      <c r="O9" s="175">
        <v>0</v>
      </c>
      <c r="P9" s="175">
        <v>0</v>
      </c>
      <c r="Q9" s="175">
        <v>0</v>
      </c>
      <c r="R9" s="175">
        <v>0</v>
      </c>
      <c r="S9" s="175">
        <v>4469477.92</v>
      </c>
      <c r="T9" s="175">
        <v>0</v>
      </c>
      <c r="U9" s="175">
        <v>0</v>
      </c>
      <c r="V9" s="175">
        <v>0</v>
      </c>
      <c r="W9" s="175">
        <v>0</v>
      </c>
      <c r="X9" s="175">
        <v>0</v>
      </c>
      <c r="Y9" s="137" t="b">
        <f t="shared" si="0"/>
        <v>1</v>
      </c>
      <c r="Z9" s="142">
        <f t="shared" si="1"/>
        <v>0.5</v>
      </c>
      <c r="AA9" s="143" t="b">
        <f t="shared" si="2"/>
        <v>1</v>
      </c>
      <c r="AB9" s="143" t="b">
        <f t="shared" si="3"/>
        <v>1</v>
      </c>
    </row>
    <row r="10" spans="1:28" x14ac:dyDescent="0.2">
      <c r="A10" s="182" t="s">
        <v>355</v>
      </c>
      <c r="B10" s="168" t="s">
        <v>344</v>
      </c>
      <c r="C10" s="168" t="s">
        <v>134</v>
      </c>
      <c r="D10" s="169" t="s">
        <v>122</v>
      </c>
      <c r="E10" s="170" t="s">
        <v>213</v>
      </c>
      <c r="F10" s="168" t="s">
        <v>84</v>
      </c>
      <c r="G10" s="171" t="s">
        <v>272</v>
      </c>
      <c r="H10" s="168" t="s">
        <v>52</v>
      </c>
      <c r="I10" s="172">
        <v>0.75039999999999996</v>
      </c>
      <c r="J10" s="173" t="s">
        <v>424</v>
      </c>
      <c r="K10" s="175">
        <v>5962206</v>
      </c>
      <c r="L10" s="175">
        <v>3914194.43</v>
      </c>
      <c r="M10" s="176">
        <v>2048011.5699999998</v>
      </c>
      <c r="N10" s="174">
        <v>0.8</v>
      </c>
      <c r="O10" s="175">
        <v>0</v>
      </c>
      <c r="P10" s="175">
        <v>0</v>
      </c>
      <c r="Q10" s="175">
        <v>0</v>
      </c>
      <c r="R10" s="175">
        <v>1920000</v>
      </c>
      <c r="S10" s="175">
        <v>1994194.4300000002</v>
      </c>
      <c r="T10" s="175">
        <v>0</v>
      </c>
      <c r="U10" s="175">
        <v>0</v>
      </c>
      <c r="V10" s="175">
        <v>0</v>
      </c>
      <c r="W10" s="175">
        <v>0</v>
      </c>
      <c r="X10" s="175">
        <v>0</v>
      </c>
      <c r="Y10" s="137" t="b">
        <f t="shared" si="0"/>
        <v>1</v>
      </c>
      <c r="Z10" s="142">
        <f t="shared" si="1"/>
        <v>0.65649999999999997</v>
      </c>
      <c r="AA10" s="143" t="b">
        <f t="shared" si="2"/>
        <v>0</v>
      </c>
      <c r="AB10" s="143" t="b">
        <f t="shared" si="3"/>
        <v>1</v>
      </c>
    </row>
    <row r="11" spans="1:28" x14ac:dyDescent="0.2">
      <c r="A11" s="182" t="s">
        <v>356</v>
      </c>
      <c r="B11" s="168" t="s">
        <v>345</v>
      </c>
      <c r="C11" s="168" t="s">
        <v>134</v>
      </c>
      <c r="D11" s="169" t="s">
        <v>118</v>
      </c>
      <c r="E11" s="170" t="s">
        <v>76</v>
      </c>
      <c r="F11" s="168" t="s">
        <v>81</v>
      </c>
      <c r="G11" s="171" t="s">
        <v>273</v>
      </c>
      <c r="H11" s="168" t="s">
        <v>51</v>
      </c>
      <c r="I11" s="172">
        <v>0.91599000000000008</v>
      </c>
      <c r="J11" s="173" t="s">
        <v>300</v>
      </c>
      <c r="K11" s="175">
        <v>7046309.0800000001</v>
      </c>
      <c r="L11" s="175">
        <v>4227785.4400000004</v>
      </c>
      <c r="M11" s="176">
        <v>2818523.6399999997</v>
      </c>
      <c r="N11" s="174">
        <v>0.6</v>
      </c>
      <c r="O11" s="175">
        <v>0</v>
      </c>
      <c r="P11" s="175">
        <v>0</v>
      </c>
      <c r="Q11" s="175">
        <v>0</v>
      </c>
      <c r="R11" s="175">
        <v>934800</v>
      </c>
      <c r="S11" s="175">
        <v>2804400</v>
      </c>
      <c r="T11" s="175">
        <v>488585.44</v>
      </c>
      <c r="U11" s="175">
        <v>0</v>
      </c>
      <c r="V11" s="175">
        <v>0</v>
      </c>
      <c r="W11" s="175">
        <v>0</v>
      </c>
      <c r="X11" s="175">
        <v>0</v>
      </c>
      <c r="Y11" s="137" t="b">
        <f t="shared" si="0"/>
        <v>1</v>
      </c>
      <c r="Z11" s="142">
        <f t="shared" si="1"/>
        <v>0.6</v>
      </c>
      <c r="AA11" s="143" t="b">
        <f t="shared" si="2"/>
        <v>1</v>
      </c>
      <c r="AB11" s="143" t="b">
        <f t="shared" si="3"/>
        <v>1</v>
      </c>
    </row>
    <row r="12" spans="1:28" ht="24" x14ac:dyDescent="0.2">
      <c r="A12" s="182" t="s">
        <v>357</v>
      </c>
      <c r="B12" s="168" t="s">
        <v>347</v>
      </c>
      <c r="C12" s="168" t="s">
        <v>134</v>
      </c>
      <c r="D12" s="169" t="s">
        <v>53</v>
      </c>
      <c r="E12" s="170" t="s">
        <v>77</v>
      </c>
      <c r="F12" s="168" t="s">
        <v>82</v>
      </c>
      <c r="G12" s="171" t="s">
        <v>293</v>
      </c>
      <c r="H12" s="168" t="s">
        <v>51</v>
      </c>
      <c r="I12" s="172">
        <v>0.46037</v>
      </c>
      <c r="J12" s="173" t="s">
        <v>328</v>
      </c>
      <c r="K12" s="175">
        <v>2002878.29</v>
      </c>
      <c r="L12" s="175">
        <v>1602302.63</v>
      </c>
      <c r="M12" s="176">
        <v>400575.66000000015</v>
      </c>
      <c r="N12" s="174">
        <v>0.8</v>
      </c>
      <c r="O12" s="175">
        <v>0</v>
      </c>
      <c r="P12" s="175">
        <v>0</v>
      </c>
      <c r="Q12" s="175">
        <v>0</v>
      </c>
      <c r="R12" s="175">
        <v>625808.04</v>
      </c>
      <c r="S12" s="175">
        <v>976494.59</v>
      </c>
      <c r="T12" s="175">
        <v>0</v>
      </c>
      <c r="U12" s="175">
        <v>0</v>
      </c>
      <c r="V12" s="175">
        <v>0</v>
      </c>
      <c r="W12" s="175">
        <v>0</v>
      </c>
      <c r="X12" s="175">
        <v>0</v>
      </c>
      <c r="Y12" s="137" t="b">
        <f t="shared" si="0"/>
        <v>1</v>
      </c>
      <c r="Z12" s="142">
        <f t="shared" si="1"/>
        <v>0.8</v>
      </c>
      <c r="AA12" s="143" t="b">
        <f t="shared" si="2"/>
        <v>1</v>
      </c>
      <c r="AB12" s="143" t="b">
        <f t="shared" si="3"/>
        <v>1</v>
      </c>
    </row>
    <row r="13" spans="1:28" ht="24" x14ac:dyDescent="0.2">
      <c r="A13" s="182" t="s">
        <v>358</v>
      </c>
      <c r="B13" s="168" t="s">
        <v>332</v>
      </c>
      <c r="C13" s="168" t="s">
        <v>134</v>
      </c>
      <c r="D13" s="169" t="s">
        <v>306</v>
      </c>
      <c r="E13" s="170" t="s">
        <v>307</v>
      </c>
      <c r="F13" s="168" t="s">
        <v>85</v>
      </c>
      <c r="G13" s="171" t="s">
        <v>316</v>
      </c>
      <c r="H13" s="168" t="s">
        <v>52</v>
      </c>
      <c r="I13" s="172">
        <v>0.90754999999999997</v>
      </c>
      <c r="J13" s="173" t="s">
        <v>425</v>
      </c>
      <c r="K13" s="175">
        <v>2705397.14</v>
      </c>
      <c r="L13" s="175">
        <v>1373786.81</v>
      </c>
      <c r="M13" s="176">
        <v>1331610.33</v>
      </c>
      <c r="N13" s="174">
        <v>0.7</v>
      </c>
      <c r="O13" s="175">
        <v>0</v>
      </c>
      <c r="P13" s="175">
        <v>0</v>
      </c>
      <c r="Q13" s="175">
        <v>0</v>
      </c>
      <c r="R13" s="175">
        <v>613270.26</v>
      </c>
      <c r="S13" s="175">
        <v>760516.55</v>
      </c>
      <c r="T13" s="175">
        <v>0</v>
      </c>
      <c r="U13" s="175">
        <v>0</v>
      </c>
      <c r="V13" s="175">
        <v>0</v>
      </c>
      <c r="W13" s="175">
        <v>0</v>
      </c>
      <c r="X13" s="175">
        <v>0</v>
      </c>
      <c r="Y13" s="137" t="b">
        <f t="shared" si="0"/>
        <v>1</v>
      </c>
      <c r="Z13" s="142">
        <f t="shared" si="1"/>
        <v>0.50780000000000003</v>
      </c>
      <c r="AA13" s="143" t="b">
        <f t="shared" si="2"/>
        <v>0</v>
      </c>
      <c r="AB13" s="143" t="b">
        <f t="shared" si="3"/>
        <v>1</v>
      </c>
    </row>
    <row r="14" spans="1:28" ht="60" x14ac:dyDescent="0.2">
      <c r="A14" s="182" t="s">
        <v>359</v>
      </c>
      <c r="B14" s="168" t="s">
        <v>341</v>
      </c>
      <c r="C14" s="168" t="s">
        <v>134</v>
      </c>
      <c r="D14" s="169" t="s">
        <v>105</v>
      </c>
      <c r="E14" s="170" t="s">
        <v>165</v>
      </c>
      <c r="F14" s="168" t="s">
        <v>141</v>
      </c>
      <c r="G14" s="171" t="s">
        <v>270</v>
      </c>
      <c r="H14" s="168" t="s">
        <v>51</v>
      </c>
      <c r="I14" s="172">
        <v>1.1792500000000001</v>
      </c>
      <c r="J14" s="173" t="s">
        <v>298</v>
      </c>
      <c r="K14" s="175">
        <v>12669309.199999999</v>
      </c>
      <c r="L14" s="175">
        <v>5271196.95</v>
      </c>
      <c r="M14" s="176">
        <v>7398112.2499999991</v>
      </c>
      <c r="N14" s="174">
        <v>0.5</v>
      </c>
      <c r="O14" s="175">
        <v>0</v>
      </c>
      <c r="P14" s="175">
        <v>0</v>
      </c>
      <c r="Q14" s="175">
        <v>0</v>
      </c>
      <c r="R14" s="175">
        <v>0</v>
      </c>
      <c r="S14" s="175">
        <v>5271196.95</v>
      </c>
      <c r="T14" s="175">
        <v>0</v>
      </c>
      <c r="U14" s="175">
        <v>0</v>
      </c>
      <c r="V14" s="175">
        <v>0</v>
      </c>
      <c r="W14" s="175">
        <v>0</v>
      </c>
      <c r="X14" s="175">
        <v>0</v>
      </c>
      <c r="Y14" s="137" t="b">
        <f t="shared" si="0"/>
        <v>1</v>
      </c>
      <c r="Z14" s="142">
        <f t="shared" si="1"/>
        <v>0.41610000000000003</v>
      </c>
      <c r="AA14" s="143" t="b">
        <f t="shared" si="2"/>
        <v>0</v>
      </c>
      <c r="AB14" s="143" t="b">
        <f t="shared" si="3"/>
        <v>1</v>
      </c>
    </row>
    <row r="15" spans="1:28" x14ac:dyDescent="0.2">
      <c r="A15" s="182" t="s">
        <v>360</v>
      </c>
      <c r="B15" s="168" t="s">
        <v>419</v>
      </c>
      <c r="C15" s="168" t="s">
        <v>134</v>
      </c>
      <c r="D15" s="169" t="s">
        <v>426</v>
      </c>
      <c r="E15" s="170">
        <v>1417021</v>
      </c>
      <c r="F15" s="168" t="s">
        <v>164</v>
      </c>
      <c r="G15" s="171" t="s">
        <v>418</v>
      </c>
      <c r="H15" s="168" t="s">
        <v>51</v>
      </c>
      <c r="I15" s="172">
        <v>0.99099999999999999</v>
      </c>
      <c r="J15" s="173" t="s">
        <v>298</v>
      </c>
      <c r="K15" s="175">
        <v>3066026.04</v>
      </c>
      <c r="L15" s="175">
        <v>2146218.2200000002</v>
      </c>
      <c r="M15" s="176">
        <v>919807.81999999983</v>
      </c>
      <c r="N15" s="174">
        <v>0.7</v>
      </c>
      <c r="O15" s="175">
        <v>0</v>
      </c>
      <c r="P15" s="175">
        <v>0</v>
      </c>
      <c r="Q15" s="175">
        <v>0</v>
      </c>
      <c r="R15" s="175">
        <v>1241285.57</v>
      </c>
      <c r="S15" s="175">
        <v>904932.65</v>
      </c>
      <c r="T15" s="175">
        <v>0</v>
      </c>
      <c r="U15" s="175">
        <v>0</v>
      </c>
      <c r="V15" s="175">
        <v>0</v>
      </c>
      <c r="W15" s="175">
        <v>0</v>
      </c>
      <c r="X15" s="175">
        <v>0</v>
      </c>
      <c r="Y15" s="137" t="b">
        <f t="shared" si="0"/>
        <v>1</v>
      </c>
      <c r="Z15" s="142">
        <f t="shared" si="1"/>
        <v>0.7</v>
      </c>
      <c r="AA15" s="143" t="b">
        <f t="shared" si="2"/>
        <v>1</v>
      </c>
      <c r="AB15" s="143" t="b">
        <f t="shared" si="3"/>
        <v>1</v>
      </c>
    </row>
    <row r="16" spans="1:28" x14ac:dyDescent="0.2">
      <c r="A16" s="182" t="s">
        <v>361</v>
      </c>
      <c r="B16" s="168" t="s">
        <v>346</v>
      </c>
      <c r="C16" s="168" t="s">
        <v>134</v>
      </c>
      <c r="D16" s="169" t="s">
        <v>107</v>
      </c>
      <c r="E16" s="170" t="s">
        <v>132</v>
      </c>
      <c r="F16" s="168" t="s">
        <v>87</v>
      </c>
      <c r="G16" s="171" t="s">
        <v>288</v>
      </c>
      <c r="H16" s="168" t="s">
        <v>51</v>
      </c>
      <c r="I16" s="172">
        <v>0.11919</v>
      </c>
      <c r="J16" s="173" t="s">
        <v>301</v>
      </c>
      <c r="K16" s="175">
        <v>665540.47</v>
      </c>
      <c r="L16" s="175">
        <v>465878.32</v>
      </c>
      <c r="M16" s="176">
        <v>199662.14999999997</v>
      </c>
      <c r="N16" s="174">
        <v>0.7</v>
      </c>
      <c r="O16" s="175">
        <v>0</v>
      </c>
      <c r="P16" s="175">
        <v>0</v>
      </c>
      <c r="Q16" s="175">
        <v>0</v>
      </c>
      <c r="R16" s="175">
        <v>183970.85</v>
      </c>
      <c r="S16" s="175">
        <v>281907.46999999997</v>
      </c>
      <c r="T16" s="175">
        <v>0</v>
      </c>
      <c r="U16" s="175">
        <v>0</v>
      </c>
      <c r="V16" s="175">
        <v>0</v>
      </c>
      <c r="W16" s="175">
        <v>0</v>
      </c>
      <c r="X16" s="175">
        <v>0</v>
      </c>
      <c r="Y16" s="137" t="b">
        <f t="shared" si="0"/>
        <v>1</v>
      </c>
      <c r="Z16" s="142">
        <f t="shared" si="1"/>
        <v>0.7</v>
      </c>
      <c r="AA16" s="143" t="b">
        <f t="shared" si="2"/>
        <v>1</v>
      </c>
      <c r="AB16" s="143" t="b">
        <f t="shared" si="3"/>
        <v>1</v>
      </c>
    </row>
    <row r="17" spans="1:28" x14ac:dyDescent="0.2">
      <c r="A17" s="182" t="s">
        <v>362</v>
      </c>
      <c r="B17" s="168" t="s">
        <v>340</v>
      </c>
      <c r="C17" s="168" t="s">
        <v>134</v>
      </c>
      <c r="D17" s="169" t="s">
        <v>75</v>
      </c>
      <c r="E17" s="170" t="s">
        <v>80</v>
      </c>
      <c r="F17" s="168" t="s">
        <v>83</v>
      </c>
      <c r="G17" s="171" t="s">
        <v>269</v>
      </c>
      <c r="H17" s="168" t="s">
        <v>51</v>
      </c>
      <c r="I17" s="172">
        <v>1.5288900000000001</v>
      </c>
      <c r="J17" s="173" t="s">
        <v>297</v>
      </c>
      <c r="K17" s="175">
        <v>11938872.67</v>
      </c>
      <c r="L17" s="175">
        <v>5273089.6100000003</v>
      </c>
      <c r="M17" s="176">
        <v>6665783.0599999996</v>
      </c>
      <c r="N17" s="174">
        <v>0.5</v>
      </c>
      <c r="O17" s="175">
        <v>0</v>
      </c>
      <c r="P17" s="175">
        <v>0</v>
      </c>
      <c r="Q17" s="175">
        <v>0</v>
      </c>
      <c r="R17" s="175">
        <v>2224986.14</v>
      </c>
      <c r="S17" s="175">
        <v>3048103.47</v>
      </c>
      <c r="T17" s="175">
        <v>0</v>
      </c>
      <c r="U17" s="175">
        <v>0</v>
      </c>
      <c r="V17" s="175">
        <v>0</v>
      </c>
      <c r="W17" s="175">
        <v>0</v>
      </c>
      <c r="X17" s="175">
        <v>0</v>
      </c>
      <c r="Y17" s="137" t="b">
        <f t="shared" si="0"/>
        <v>1</v>
      </c>
      <c r="Z17" s="142">
        <f t="shared" si="1"/>
        <v>0.44169999999999998</v>
      </c>
      <c r="AA17" s="143" t="b">
        <f t="shared" si="2"/>
        <v>0</v>
      </c>
      <c r="AB17" s="143" t="b">
        <f t="shared" si="3"/>
        <v>1</v>
      </c>
    </row>
    <row r="18" spans="1:28" ht="24" x14ac:dyDescent="0.2">
      <c r="A18" s="182" t="s">
        <v>363</v>
      </c>
      <c r="B18" s="168" t="s">
        <v>573</v>
      </c>
      <c r="C18" s="168" t="s">
        <v>135</v>
      </c>
      <c r="D18" s="169" t="s">
        <v>103</v>
      </c>
      <c r="E18" s="170" t="s">
        <v>193</v>
      </c>
      <c r="F18" s="168" t="s">
        <v>149</v>
      </c>
      <c r="G18" s="171" t="s">
        <v>574</v>
      </c>
      <c r="H18" s="168" t="s">
        <v>51</v>
      </c>
      <c r="I18" s="172">
        <v>2.5145700000000004</v>
      </c>
      <c r="J18" s="173" t="s">
        <v>557</v>
      </c>
      <c r="K18" s="175">
        <v>3740828.07</v>
      </c>
      <c r="L18" s="175">
        <v>2618579.64</v>
      </c>
      <c r="M18" s="176">
        <v>1122248.4299999997</v>
      </c>
      <c r="N18" s="174">
        <v>0.7</v>
      </c>
      <c r="O18" s="175">
        <v>0</v>
      </c>
      <c r="P18" s="175">
        <v>0</v>
      </c>
      <c r="Q18" s="175">
        <v>0</v>
      </c>
      <c r="R18" s="175">
        <v>0</v>
      </c>
      <c r="S18" s="175">
        <v>2618579.64</v>
      </c>
      <c r="T18" s="175">
        <v>0</v>
      </c>
      <c r="U18" s="175">
        <v>0</v>
      </c>
      <c r="V18" s="175">
        <v>0</v>
      </c>
      <c r="W18" s="175">
        <v>0</v>
      </c>
      <c r="X18" s="175">
        <v>0</v>
      </c>
      <c r="Y18" s="137" t="b">
        <f t="shared" ref="Y18:Y46" si="4">L18=SUM(O18:X18)</f>
        <v>1</v>
      </c>
      <c r="Z18" s="142">
        <f t="shared" ref="Z18:Z46" si="5">ROUND(L18/K18,4)</f>
        <v>0.7</v>
      </c>
      <c r="AA18" s="143" t="b">
        <f t="shared" ref="AA18:AA46" si="6">Z18=N18</f>
        <v>1</v>
      </c>
      <c r="AB18" s="143" t="b">
        <f t="shared" ref="AB18:AB46" si="7">K18=L18+M18</f>
        <v>1</v>
      </c>
    </row>
    <row r="19" spans="1:28" ht="24" x14ac:dyDescent="0.2">
      <c r="A19" s="182" t="s">
        <v>364</v>
      </c>
      <c r="B19" s="168" t="s">
        <v>575</v>
      </c>
      <c r="C19" s="168" t="s">
        <v>135</v>
      </c>
      <c r="D19" s="169" t="s">
        <v>576</v>
      </c>
      <c r="E19" s="170" t="s">
        <v>577</v>
      </c>
      <c r="F19" s="168" t="s">
        <v>82</v>
      </c>
      <c r="G19" s="171" t="s">
        <v>578</v>
      </c>
      <c r="H19" s="168" t="s">
        <v>51</v>
      </c>
      <c r="I19" s="172">
        <v>1.23495</v>
      </c>
      <c r="J19" s="173" t="s">
        <v>579</v>
      </c>
      <c r="K19" s="175">
        <v>5588608.8899999997</v>
      </c>
      <c r="L19" s="175">
        <v>4470887.1100000003</v>
      </c>
      <c r="M19" s="176">
        <v>1117721.7799999993</v>
      </c>
      <c r="N19" s="174">
        <v>0.8</v>
      </c>
      <c r="O19" s="175">
        <v>0</v>
      </c>
      <c r="P19" s="175">
        <v>0</v>
      </c>
      <c r="Q19" s="175">
        <v>0</v>
      </c>
      <c r="R19" s="175">
        <v>0</v>
      </c>
      <c r="S19" s="175">
        <v>4470887.1100000003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37" t="b">
        <f t="shared" si="4"/>
        <v>1</v>
      </c>
      <c r="Z19" s="142">
        <f t="shared" si="5"/>
        <v>0.8</v>
      </c>
      <c r="AA19" s="143" t="b">
        <f t="shared" si="6"/>
        <v>1</v>
      </c>
      <c r="AB19" s="143" t="b">
        <f t="shared" si="7"/>
        <v>1</v>
      </c>
    </row>
    <row r="20" spans="1:28" ht="24" x14ac:dyDescent="0.2">
      <c r="A20" s="182" t="s">
        <v>365</v>
      </c>
      <c r="B20" s="168" t="s">
        <v>580</v>
      </c>
      <c r="C20" s="168" t="s">
        <v>135</v>
      </c>
      <c r="D20" s="169" t="s">
        <v>62</v>
      </c>
      <c r="E20" s="170" t="s">
        <v>214</v>
      </c>
      <c r="F20" s="168" t="s">
        <v>149</v>
      </c>
      <c r="G20" s="171" t="s">
        <v>581</v>
      </c>
      <c r="H20" s="168" t="s">
        <v>52</v>
      </c>
      <c r="I20" s="172">
        <v>1.20645</v>
      </c>
      <c r="J20" s="173" t="s">
        <v>474</v>
      </c>
      <c r="K20" s="175">
        <v>5996317.3700000001</v>
      </c>
      <c r="L20" s="175">
        <v>4197422.1500000004</v>
      </c>
      <c r="M20" s="176">
        <v>1798895.2199999997</v>
      </c>
      <c r="N20" s="174">
        <v>0.7</v>
      </c>
      <c r="O20" s="175">
        <v>0</v>
      </c>
      <c r="P20" s="175">
        <v>0</v>
      </c>
      <c r="Q20" s="175">
        <v>0</v>
      </c>
      <c r="R20" s="175">
        <v>0</v>
      </c>
      <c r="S20" s="175">
        <v>4197422.1500000004</v>
      </c>
      <c r="T20" s="175">
        <v>0</v>
      </c>
      <c r="U20" s="175">
        <v>0</v>
      </c>
      <c r="V20" s="175">
        <v>0</v>
      </c>
      <c r="W20" s="175">
        <v>0</v>
      </c>
      <c r="X20" s="175">
        <v>0</v>
      </c>
      <c r="Y20" s="137" t="b">
        <f t="shared" si="4"/>
        <v>1</v>
      </c>
      <c r="Z20" s="142">
        <f t="shared" si="5"/>
        <v>0.7</v>
      </c>
      <c r="AA20" s="143" t="b">
        <f t="shared" si="6"/>
        <v>1</v>
      </c>
      <c r="AB20" s="143" t="b">
        <f t="shared" si="7"/>
        <v>1</v>
      </c>
    </row>
    <row r="21" spans="1:28" ht="48" x14ac:dyDescent="0.2">
      <c r="A21" s="182" t="s">
        <v>366</v>
      </c>
      <c r="B21" s="168" t="s">
        <v>582</v>
      </c>
      <c r="C21" s="168" t="s">
        <v>144</v>
      </c>
      <c r="D21" s="169" t="s">
        <v>276</v>
      </c>
      <c r="E21" s="170" t="s">
        <v>277</v>
      </c>
      <c r="F21" s="168" t="s">
        <v>149</v>
      </c>
      <c r="G21" s="171" t="s">
        <v>583</v>
      </c>
      <c r="H21" s="168" t="s">
        <v>51</v>
      </c>
      <c r="I21" s="172">
        <v>0.995</v>
      </c>
      <c r="J21" s="173" t="s">
        <v>584</v>
      </c>
      <c r="K21" s="175">
        <v>6195269.9500000002</v>
      </c>
      <c r="L21" s="175">
        <v>4336688.96</v>
      </c>
      <c r="M21" s="176">
        <v>1858580.9900000002</v>
      </c>
      <c r="N21" s="174">
        <v>0.7</v>
      </c>
      <c r="O21" s="175">
        <v>0</v>
      </c>
      <c r="P21" s="175">
        <v>0</v>
      </c>
      <c r="Q21" s="175">
        <v>0</v>
      </c>
      <c r="R21" s="175">
        <v>0</v>
      </c>
      <c r="S21" s="175">
        <v>2100000</v>
      </c>
      <c r="T21" s="175">
        <v>2236688.96</v>
      </c>
      <c r="U21" s="175">
        <v>0</v>
      </c>
      <c r="V21" s="175">
        <v>0</v>
      </c>
      <c r="W21" s="175">
        <v>0</v>
      </c>
      <c r="X21" s="175">
        <v>0</v>
      </c>
      <c r="Y21" s="137" t="b">
        <f t="shared" si="4"/>
        <v>1</v>
      </c>
      <c r="Z21" s="142">
        <f t="shared" si="5"/>
        <v>0.7</v>
      </c>
      <c r="AA21" s="143" t="b">
        <f t="shared" si="6"/>
        <v>1</v>
      </c>
      <c r="AB21" s="143" t="b">
        <f t="shared" si="7"/>
        <v>1</v>
      </c>
    </row>
    <row r="22" spans="1:28" ht="24" x14ac:dyDescent="0.2">
      <c r="A22" s="182" t="s">
        <v>367</v>
      </c>
      <c r="B22" s="168" t="s">
        <v>585</v>
      </c>
      <c r="C22" s="168" t="s">
        <v>144</v>
      </c>
      <c r="D22" s="169" t="s">
        <v>71</v>
      </c>
      <c r="E22" s="170" t="s">
        <v>166</v>
      </c>
      <c r="F22" s="168" t="s">
        <v>149</v>
      </c>
      <c r="G22" s="171" t="s">
        <v>586</v>
      </c>
      <c r="H22" s="168" t="s">
        <v>52</v>
      </c>
      <c r="I22" s="172">
        <v>4.3711599999999997</v>
      </c>
      <c r="J22" s="173" t="s">
        <v>587</v>
      </c>
      <c r="K22" s="175">
        <v>8226627.2699999996</v>
      </c>
      <c r="L22" s="175">
        <v>5758639.0800000001</v>
      </c>
      <c r="M22" s="176">
        <v>2467988.1899999995</v>
      </c>
      <c r="N22" s="174">
        <v>0.7</v>
      </c>
      <c r="O22" s="175">
        <v>0</v>
      </c>
      <c r="P22" s="175">
        <v>0</v>
      </c>
      <c r="Q22" s="175">
        <v>0</v>
      </c>
      <c r="R22" s="175">
        <v>0</v>
      </c>
      <c r="S22" s="175">
        <v>2100000</v>
      </c>
      <c r="T22" s="175">
        <v>3658639.08</v>
      </c>
      <c r="U22" s="175">
        <v>0</v>
      </c>
      <c r="V22" s="175">
        <v>0</v>
      </c>
      <c r="W22" s="175">
        <v>0</v>
      </c>
      <c r="X22" s="175">
        <v>0</v>
      </c>
      <c r="Y22" s="137" t="b">
        <f t="shared" si="4"/>
        <v>1</v>
      </c>
      <c r="Z22" s="142">
        <f t="shared" si="5"/>
        <v>0.7</v>
      </c>
      <c r="AA22" s="143" t="b">
        <f t="shared" si="6"/>
        <v>1</v>
      </c>
      <c r="AB22" s="143" t="b">
        <f t="shared" si="7"/>
        <v>1</v>
      </c>
    </row>
    <row r="23" spans="1:28" ht="24" x14ac:dyDescent="0.2">
      <c r="A23" s="182" t="s">
        <v>368</v>
      </c>
      <c r="B23" s="168" t="s">
        <v>588</v>
      </c>
      <c r="C23" s="168" t="s">
        <v>135</v>
      </c>
      <c r="D23" s="169" t="s">
        <v>589</v>
      </c>
      <c r="E23" s="170" t="s">
        <v>590</v>
      </c>
      <c r="F23" s="168" t="s">
        <v>161</v>
      </c>
      <c r="G23" s="171" t="s">
        <v>591</v>
      </c>
      <c r="H23" s="168" t="s">
        <v>51</v>
      </c>
      <c r="I23" s="172">
        <v>3.5024200000000003</v>
      </c>
      <c r="J23" s="173" t="s">
        <v>525</v>
      </c>
      <c r="K23" s="175">
        <v>6742075.5999999996</v>
      </c>
      <c r="L23" s="175">
        <v>5393660.4800000004</v>
      </c>
      <c r="M23" s="176">
        <v>1348415.1199999992</v>
      </c>
      <c r="N23" s="174">
        <v>0.8</v>
      </c>
      <c r="O23" s="175">
        <v>0</v>
      </c>
      <c r="P23" s="175">
        <v>0</v>
      </c>
      <c r="Q23" s="175">
        <v>0</v>
      </c>
      <c r="R23" s="175">
        <v>0</v>
      </c>
      <c r="S23" s="175">
        <v>5393660.4800000004</v>
      </c>
      <c r="T23" s="175">
        <v>0</v>
      </c>
      <c r="U23" s="175">
        <v>0</v>
      </c>
      <c r="V23" s="175">
        <v>0</v>
      </c>
      <c r="W23" s="175">
        <v>0</v>
      </c>
      <c r="X23" s="175">
        <v>0</v>
      </c>
      <c r="Y23" s="137" t="b">
        <f t="shared" si="4"/>
        <v>1</v>
      </c>
      <c r="Z23" s="142">
        <f t="shared" si="5"/>
        <v>0.8</v>
      </c>
      <c r="AA23" s="143" t="b">
        <f t="shared" si="6"/>
        <v>1</v>
      </c>
      <c r="AB23" s="143" t="b">
        <f t="shared" si="7"/>
        <v>1</v>
      </c>
    </row>
    <row r="24" spans="1:28" ht="36" x14ac:dyDescent="0.2">
      <c r="A24" s="182" t="s">
        <v>369</v>
      </c>
      <c r="B24" s="168" t="s">
        <v>592</v>
      </c>
      <c r="C24" s="168" t="s">
        <v>135</v>
      </c>
      <c r="D24" s="169" t="s">
        <v>66</v>
      </c>
      <c r="E24" s="170" t="s">
        <v>190</v>
      </c>
      <c r="F24" s="168" t="s">
        <v>85</v>
      </c>
      <c r="G24" s="171" t="s">
        <v>593</v>
      </c>
      <c r="H24" s="168" t="s">
        <v>52</v>
      </c>
      <c r="I24" s="172">
        <v>1.2190000000000001</v>
      </c>
      <c r="J24" s="173" t="s">
        <v>477</v>
      </c>
      <c r="K24" s="175">
        <v>1999572.34</v>
      </c>
      <c r="L24" s="175">
        <v>1399700.63</v>
      </c>
      <c r="M24" s="176">
        <v>599871.7100000002</v>
      </c>
      <c r="N24" s="174">
        <v>0.7</v>
      </c>
      <c r="O24" s="175">
        <v>0</v>
      </c>
      <c r="P24" s="175">
        <v>0</v>
      </c>
      <c r="Q24" s="175">
        <v>0</v>
      </c>
      <c r="R24" s="175">
        <v>0</v>
      </c>
      <c r="S24" s="175">
        <v>1399700.63</v>
      </c>
      <c r="T24" s="175">
        <v>0</v>
      </c>
      <c r="U24" s="175">
        <v>0</v>
      </c>
      <c r="V24" s="175">
        <v>0</v>
      </c>
      <c r="W24" s="175">
        <v>0</v>
      </c>
      <c r="X24" s="175">
        <v>0</v>
      </c>
      <c r="Y24" s="137" t="b">
        <f t="shared" si="4"/>
        <v>1</v>
      </c>
      <c r="Z24" s="142">
        <f t="shared" si="5"/>
        <v>0.7</v>
      </c>
      <c r="AA24" s="143" t="b">
        <f t="shared" si="6"/>
        <v>1</v>
      </c>
      <c r="AB24" s="143" t="b">
        <f t="shared" si="7"/>
        <v>1</v>
      </c>
    </row>
    <row r="25" spans="1:28" ht="48" x14ac:dyDescent="0.2">
      <c r="A25" s="182" t="s">
        <v>370</v>
      </c>
      <c r="B25" s="168" t="s">
        <v>594</v>
      </c>
      <c r="C25" s="168" t="s">
        <v>144</v>
      </c>
      <c r="D25" s="169" t="s">
        <v>57</v>
      </c>
      <c r="E25" s="170" t="s">
        <v>78</v>
      </c>
      <c r="F25" s="168" t="s">
        <v>84</v>
      </c>
      <c r="G25" s="171" t="s">
        <v>595</v>
      </c>
      <c r="H25" s="168" t="s">
        <v>51</v>
      </c>
      <c r="I25" s="172">
        <v>0.98814999999999997</v>
      </c>
      <c r="J25" s="173" t="s">
        <v>596</v>
      </c>
      <c r="K25" s="175">
        <v>14941980.15</v>
      </c>
      <c r="L25" s="175">
        <v>8965188.0899999999</v>
      </c>
      <c r="M25" s="176">
        <v>5976792.0600000005</v>
      </c>
      <c r="N25" s="174">
        <v>0.6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8965188.0899999999</v>
      </c>
      <c r="U25" s="175">
        <v>0</v>
      </c>
      <c r="V25" s="175">
        <v>0</v>
      </c>
      <c r="W25" s="175">
        <v>0</v>
      </c>
      <c r="X25" s="175">
        <v>0</v>
      </c>
      <c r="Y25" s="137" t="b">
        <f t="shared" si="4"/>
        <v>1</v>
      </c>
      <c r="Z25" s="142">
        <f t="shared" si="5"/>
        <v>0.6</v>
      </c>
      <c r="AA25" s="143" t="b">
        <f t="shared" si="6"/>
        <v>1</v>
      </c>
      <c r="AB25" s="143" t="b">
        <f t="shared" si="7"/>
        <v>1</v>
      </c>
    </row>
    <row r="26" spans="1:28" x14ac:dyDescent="0.2">
      <c r="A26" s="182" t="s">
        <v>371</v>
      </c>
      <c r="B26" s="168" t="s">
        <v>597</v>
      </c>
      <c r="C26" s="168" t="s">
        <v>135</v>
      </c>
      <c r="D26" s="169" t="s">
        <v>59</v>
      </c>
      <c r="E26" s="170" t="s">
        <v>185</v>
      </c>
      <c r="F26" s="168" t="s">
        <v>81</v>
      </c>
      <c r="G26" s="171" t="s">
        <v>598</v>
      </c>
      <c r="H26" s="168" t="s">
        <v>51</v>
      </c>
      <c r="I26" s="172">
        <v>0.23300000000000001</v>
      </c>
      <c r="J26" s="173" t="s">
        <v>443</v>
      </c>
      <c r="K26" s="175">
        <v>1166884.77</v>
      </c>
      <c r="L26" s="175">
        <v>933507.81</v>
      </c>
      <c r="M26" s="176">
        <v>233376.95999999996</v>
      </c>
      <c r="N26" s="174">
        <v>0.8</v>
      </c>
      <c r="O26" s="175">
        <v>0</v>
      </c>
      <c r="P26" s="175">
        <v>0</v>
      </c>
      <c r="Q26" s="175">
        <v>0</v>
      </c>
      <c r="R26" s="175">
        <v>0</v>
      </c>
      <c r="S26" s="175">
        <v>933507.81</v>
      </c>
      <c r="T26" s="175">
        <v>0</v>
      </c>
      <c r="U26" s="175">
        <v>0</v>
      </c>
      <c r="V26" s="175">
        <v>0</v>
      </c>
      <c r="W26" s="175">
        <v>0</v>
      </c>
      <c r="X26" s="175">
        <v>0</v>
      </c>
      <c r="Y26" s="137" t="b">
        <f t="shared" si="4"/>
        <v>1</v>
      </c>
      <c r="Z26" s="142">
        <f t="shared" si="5"/>
        <v>0.8</v>
      </c>
      <c r="AA26" s="143" t="b">
        <f t="shared" si="6"/>
        <v>1</v>
      </c>
      <c r="AB26" s="143" t="b">
        <f t="shared" si="7"/>
        <v>1</v>
      </c>
    </row>
    <row r="27" spans="1:28" ht="36" x14ac:dyDescent="0.2">
      <c r="A27" s="182" t="s">
        <v>372</v>
      </c>
      <c r="B27" s="168" t="s">
        <v>599</v>
      </c>
      <c r="C27" s="168" t="s">
        <v>135</v>
      </c>
      <c r="D27" s="169" t="s">
        <v>600</v>
      </c>
      <c r="E27" s="170" t="s">
        <v>601</v>
      </c>
      <c r="F27" s="168" t="s">
        <v>146</v>
      </c>
      <c r="G27" s="171" t="s">
        <v>602</v>
      </c>
      <c r="H27" s="168" t="s">
        <v>52</v>
      </c>
      <c r="I27" s="172">
        <v>0.89370000000000005</v>
      </c>
      <c r="J27" s="173" t="s">
        <v>437</v>
      </c>
      <c r="K27" s="175">
        <v>5082358.12</v>
      </c>
      <c r="L27" s="175">
        <v>3049414.87</v>
      </c>
      <c r="M27" s="176">
        <v>2032943.25</v>
      </c>
      <c r="N27" s="174">
        <v>0.6</v>
      </c>
      <c r="O27" s="175">
        <v>0</v>
      </c>
      <c r="P27" s="175">
        <v>0</v>
      </c>
      <c r="Q27" s="175">
        <v>0</v>
      </c>
      <c r="R27" s="175">
        <v>0</v>
      </c>
      <c r="S27" s="175">
        <v>3049414.87</v>
      </c>
      <c r="T27" s="175">
        <v>0</v>
      </c>
      <c r="U27" s="175">
        <v>0</v>
      </c>
      <c r="V27" s="175">
        <v>0</v>
      </c>
      <c r="W27" s="175">
        <v>0</v>
      </c>
      <c r="X27" s="175">
        <v>0</v>
      </c>
      <c r="Y27" s="137" t="b">
        <f t="shared" si="4"/>
        <v>1</v>
      </c>
      <c r="Z27" s="142">
        <f t="shared" si="5"/>
        <v>0.6</v>
      </c>
      <c r="AA27" s="143" t="b">
        <f t="shared" si="6"/>
        <v>1</v>
      </c>
      <c r="AB27" s="143" t="b">
        <f t="shared" si="7"/>
        <v>1</v>
      </c>
    </row>
    <row r="28" spans="1:28" x14ac:dyDescent="0.2">
      <c r="A28" s="182" t="s">
        <v>373</v>
      </c>
      <c r="B28" s="168" t="s">
        <v>603</v>
      </c>
      <c r="C28" s="168" t="s">
        <v>135</v>
      </c>
      <c r="D28" s="169" t="s">
        <v>604</v>
      </c>
      <c r="E28" s="170" t="s">
        <v>605</v>
      </c>
      <c r="F28" s="168" t="s">
        <v>82</v>
      </c>
      <c r="G28" s="171" t="s">
        <v>606</v>
      </c>
      <c r="H28" s="168" t="s">
        <v>51</v>
      </c>
      <c r="I28" s="172">
        <v>0.78249999999999997</v>
      </c>
      <c r="J28" s="173" t="s">
        <v>607</v>
      </c>
      <c r="K28" s="175">
        <v>1412192.92</v>
      </c>
      <c r="L28" s="175">
        <v>988535.04</v>
      </c>
      <c r="M28" s="176">
        <v>423657.87999999989</v>
      </c>
      <c r="N28" s="174">
        <v>0.7</v>
      </c>
      <c r="O28" s="175">
        <v>0</v>
      </c>
      <c r="P28" s="175">
        <v>0</v>
      </c>
      <c r="Q28" s="175">
        <v>0</v>
      </c>
      <c r="R28" s="175">
        <v>0</v>
      </c>
      <c r="S28" s="175">
        <v>988535.04</v>
      </c>
      <c r="T28" s="175">
        <v>0</v>
      </c>
      <c r="U28" s="175">
        <v>0</v>
      </c>
      <c r="V28" s="175">
        <v>0</v>
      </c>
      <c r="W28" s="175">
        <v>0</v>
      </c>
      <c r="X28" s="175">
        <v>0</v>
      </c>
      <c r="Y28" s="137" t="b">
        <f t="shared" si="4"/>
        <v>1</v>
      </c>
      <c r="Z28" s="142">
        <f t="shared" si="5"/>
        <v>0.7</v>
      </c>
      <c r="AA28" s="143" t="b">
        <f t="shared" si="6"/>
        <v>1</v>
      </c>
      <c r="AB28" s="143" t="b">
        <f t="shared" si="7"/>
        <v>1</v>
      </c>
    </row>
    <row r="29" spans="1:28" ht="24" x14ac:dyDescent="0.2">
      <c r="A29" s="182" t="s">
        <v>374</v>
      </c>
      <c r="B29" s="168" t="s">
        <v>608</v>
      </c>
      <c r="C29" s="168" t="s">
        <v>135</v>
      </c>
      <c r="D29" s="169" t="s">
        <v>282</v>
      </c>
      <c r="E29" s="170" t="s">
        <v>283</v>
      </c>
      <c r="F29" s="168" t="s">
        <v>206</v>
      </c>
      <c r="G29" s="171" t="s">
        <v>609</v>
      </c>
      <c r="H29" s="168" t="s">
        <v>51</v>
      </c>
      <c r="I29" s="172">
        <v>0.54422999999999999</v>
      </c>
      <c r="J29" s="173" t="s">
        <v>440</v>
      </c>
      <c r="K29" s="175">
        <v>1457919.01</v>
      </c>
      <c r="L29" s="175">
        <v>874751.4</v>
      </c>
      <c r="M29" s="176">
        <v>583167.61</v>
      </c>
      <c r="N29" s="174">
        <v>0.6</v>
      </c>
      <c r="O29" s="175">
        <v>0</v>
      </c>
      <c r="P29" s="175">
        <v>0</v>
      </c>
      <c r="Q29" s="175">
        <v>0</v>
      </c>
      <c r="R29" s="175">
        <v>0</v>
      </c>
      <c r="S29" s="175">
        <v>874751.4</v>
      </c>
      <c r="T29" s="175">
        <v>0</v>
      </c>
      <c r="U29" s="175">
        <v>0</v>
      </c>
      <c r="V29" s="175">
        <v>0</v>
      </c>
      <c r="W29" s="175">
        <v>0</v>
      </c>
      <c r="X29" s="175">
        <v>0</v>
      </c>
      <c r="Y29" s="137" t="b">
        <f t="shared" si="4"/>
        <v>1</v>
      </c>
      <c r="Z29" s="142">
        <f t="shared" si="5"/>
        <v>0.6</v>
      </c>
      <c r="AA29" s="143" t="b">
        <f t="shared" si="6"/>
        <v>1</v>
      </c>
      <c r="AB29" s="143" t="b">
        <f t="shared" si="7"/>
        <v>1</v>
      </c>
    </row>
    <row r="30" spans="1:28" ht="24" x14ac:dyDescent="0.2">
      <c r="A30" s="182" t="s">
        <v>375</v>
      </c>
      <c r="B30" s="168" t="s">
        <v>610</v>
      </c>
      <c r="C30" s="168" t="s">
        <v>135</v>
      </c>
      <c r="D30" s="169" t="s">
        <v>60</v>
      </c>
      <c r="E30" s="170" t="s">
        <v>195</v>
      </c>
      <c r="F30" s="168" t="s">
        <v>146</v>
      </c>
      <c r="G30" s="171" t="s">
        <v>611</v>
      </c>
      <c r="H30" s="168" t="s">
        <v>51</v>
      </c>
      <c r="I30" s="172">
        <v>0.23451</v>
      </c>
      <c r="J30" s="173" t="s">
        <v>480</v>
      </c>
      <c r="K30" s="175">
        <v>2805050.99</v>
      </c>
      <c r="L30" s="175">
        <v>1683030.59</v>
      </c>
      <c r="M30" s="176">
        <v>1122020.4000000001</v>
      </c>
      <c r="N30" s="174">
        <v>0.6</v>
      </c>
      <c r="O30" s="175">
        <v>0</v>
      </c>
      <c r="P30" s="175">
        <v>0</v>
      </c>
      <c r="Q30" s="175">
        <v>0</v>
      </c>
      <c r="R30" s="175">
        <v>0</v>
      </c>
      <c r="S30" s="175">
        <v>1683030.59</v>
      </c>
      <c r="T30" s="175">
        <v>0</v>
      </c>
      <c r="U30" s="175">
        <v>0</v>
      </c>
      <c r="V30" s="175">
        <v>0</v>
      </c>
      <c r="W30" s="175">
        <v>0</v>
      </c>
      <c r="X30" s="175">
        <v>0</v>
      </c>
      <c r="Y30" s="137" t="b">
        <f t="shared" si="4"/>
        <v>1</v>
      </c>
      <c r="Z30" s="142">
        <f t="shared" si="5"/>
        <v>0.6</v>
      </c>
      <c r="AA30" s="143" t="b">
        <f t="shared" si="6"/>
        <v>1</v>
      </c>
      <c r="AB30" s="143" t="b">
        <f t="shared" si="7"/>
        <v>1</v>
      </c>
    </row>
    <row r="31" spans="1:28" x14ac:dyDescent="0.2">
      <c r="A31" s="182" t="s">
        <v>376</v>
      </c>
      <c r="B31" s="168" t="s">
        <v>612</v>
      </c>
      <c r="C31" s="168" t="s">
        <v>135</v>
      </c>
      <c r="D31" s="169" t="s">
        <v>61</v>
      </c>
      <c r="E31" s="170" t="s">
        <v>232</v>
      </c>
      <c r="F31" s="168" t="s">
        <v>81</v>
      </c>
      <c r="G31" s="171" t="s">
        <v>613</v>
      </c>
      <c r="H31" s="168" t="s">
        <v>52</v>
      </c>
      <c r="I31" s="172">
        <v>1.2887999999999999</v>
      </c>
      <c r="J31" s="173" t="s">
        <v>440</v>
      </c>
      <c r="K31" s="175">
        <v>2318191.7999999998</v>
      </c>
      <c r="L31" s="175">
        <v>1622734.26</v>
      </c>
      <c r="M31" s="176">
        <v>695457.5399999998</v>
      </c>
      <c r="N31" s="174">
        <v>0.7</v>
      </c>
      <c r="O31" s="175">
        <v>0</v>
      </c>
      <c r="P31" s="175">
        <v>0</v>
      </c>
      <c r="Q31" s="175">
        <v>0</v>
      </c>
      <c r="R31" s="175">
        <v>0</v>
      </c>
      <c r="S31" s="175">
        <v>1622734.26</v>
      </c>
      <c r="T31" s="175">
        <v>0</v>
      </c>
      <c r="U31" s="175">
        <v>0</v>
      </c>
      <c r="V31" s="175">
        <v>0</v>
      </c>
      <c r="W31" s="175">
        <v>0</v>
      </c>
      <c r="X31" s="175">
        <v>0</v>
      </c>
      <c r="Y31" s="137" t="b">
        <f t="shared" si="4"/>
        <v>1</v>
      </c>
      <c r="Z31" s="142">
        <f t="shared" si="5"/>
        <v>0.7</v>
      </c>
      <c r="AA31" s="143" t="b">
        <f t="shared" si="6"/>
        <v>1</v>
      </c>
      <c r="AB31" s="143" t="b">
        <f t="shared" si="7"/>
        <v>1</v>
      </c>
    </row>
    <row r="32" spans="1:28" x14ac:dyDescent="0.2">
      <c r="A32" s="182" t="s">
        <v>377</v>
      </c>
      <c r="B32" s="168" t="s">
        <v>614</v>
      </c>
      <c r="C32" s="168" t="s">
        <v>135</v>
      </c>
      <c r="D32" s="169" t="s">
        <v>615</v>
      </c>
      <c r="E32" s="170" t="s">
        <v>616</v>
      </c>
      <c r="F32" s="168" t="s">
        <v>164</v>
      </c>
      <c r="G32" s="171" t="s">
        <v>617</v>
      </c>
      <c r="H32" s="168" t="s">
        <v>52</v>
      </c>
      <c r="I32" s="172">
        <v>0.98899999999999999</v>
      </c>
      <c r="J32" s="173" t="s">
        <v>448</v>
      </c>
      <c r="K32" s="175">
        <v>1006821.41</v>
      </c>
      <c r="L32" s="175">
        <v>805457.12</v>
      </c>
      <c r="M32" s="176">
        <v>201364.29000000004</v>
      </c>
      <c r="N32" s="174">
        <v>0.8</v>
      </c>
      <c r="O32" s="175">
        <v>0</v>
      </c>
      <c r="P32" s="175">
        <v>0</v>
      </c>
      <c r="Q32" s="175">
        <v>0</v>
      </c>
      <c r="R32" s="175">
        <v>0</v>
      </c>
      <c r="S32" s="175">
        <v>805457.12</v>
      </c>
      <c r="T32" s="175">
        <v>0</v>
      </c>
      <c r="U32" s="175">
        <v>0</v>
      </c>
      <c r="V32" s="175">
        <v>0</v>
      </c>
      <c r="W32" s="175">
        <v>0</v>
      </c>
      <c r="X32" s="175">
        <v>0</v>
      </c>
      <c r="Y32" s="137" t="b">
        <f t="shared" si="4"/>
        <v>1</v>
      </c>
      <c r="Z32" s="142">
        <f t="shared" si="5"/>
        <v>0.8</v>
      </c>
      <c r="AA32" s="143" t="b">
        <f t="shared" si="6"/>
        <v>1</v>
      </c>
      <c r="AB32" s="143" t="b">
        <f t="shared" si="7"/>
        <v>1</v>
      </c>
    </row>
    <row r="33" spans="1:28" ht="24" x14ac:dyDescent="0.2">
      <c r="A33" s="182" t="s">
        <v>378</v>
      </c>
      <c r="B33" s="168" t="s">
        <v>618</v>
      </c>
      <c r="C33" s="168" t="s">
        <v>135</v>
      </c>
      <c r="D33" s="169" t="s">
        <v>56</v>
      </c>
      <c r="E33" s="170" t="s">
        <v>177</v>
      </c>
      <c r="F33" s="168" t="s">
        <v>143</v>
      </c>
      <c r="G33" s="171" t="s">
        <v>619</v>
      </c>
      <c r="H33" s="168" t="s">
        <v>51</v>
      </c>
      <c r="I33" s="172">
        <v>0.90300000000000002</v>
      </c>
      <c r="J33" s="173" t="s">
        <v>474</v>
      </c>
      <c r="K33" s="175">
        <v>3713209.1</v>
      </c>
      <c r="L33" s="175">
        <v>2970567.28</v>
      </c>
      <c r="M33" s="176">
        <v>742641.8200000003</v>
      </c>
      <c r="N33" s="174">
        <v>0.8</v>
      </c>
      <c r="O33" s="175">
        <v>0</v>
      </c>
      <c r="P33" s="175">
        <v>0</v>
      </c>
      <c r="Q33" s="175">
        <v>0</v>
      </c>
      <c r="R33" s="175">
        <v>0</v>
      </c>
      <c r="S33" s="175">
        <v>2970567.28</v>
      </c>
      <c r="T33" s="175">
        <v>0</v>
      </c>
      <c r="U33" s="175">
        <v>0</v>
      </c>
      <c r="V33" s="175">
        <v>0</v>
      </c>
      <c r="W33" s="175">
        <v>0</v>
      </c>
      <c r="X33" s="175">
        <v>0</v>
      </c>
      <c r="Y33" s="137" t="b">
        <f t="shared" si="4"/>
        <v>1</v>
      </c>
      <c r="Z33" s="142">
        <f t="shared" si="5"/>
        <v>0.8</v>
      </c>
      <c r="AA33" s="143" t="b">
        <f t="shared" si="6"/>
        <v>1</v>
      </c>
      <c r="AB33" s="143" t="b">
        <f t="shared" si="7"/>
        <v>1</v>
      </c>
    </row>
    <row r="34" spans="1:28" ht="24" x14ac:dyDescent="0.2">
      <c r="A34" s="182" t="s">
        <v>379</v>
      </c>
      <c r="B34" s="168" t="s">
        <v>620</v>
      </c>
      <c r="C34" s="168" t="s">
        <v>135</v>
      </c>
      <c r="D34" s="169" t="s">
        <v>221</v>
      </c>
      <c r="E34" s="170">
        <v>1420043</v>
      </c>
      <c r="F34" s="168" t="s">
        <v>87</v>
      </c>
      <c r="G34" s="171" t="s">
        <v>621</v>
      </c>
      <c r="H34" s="168" t="s">
        <v>52</v>
      </c>
      <c r="I34" s="172">
        <v>0.86499999999999999</v>
      </c>
      <c r="J34" s="173" t="s">
        <v>622</v>
      </c>
      <c r="K34" s="175">
        <v>1163773.83</v>
      </c>
      <c r="L34" s="175">
        <v>931019.06</v>
      </c>
      <c r="M34" s="176">
        <v>232754.77000000002</v>
      </c>
      <c r="N34" s="174">
        <v>0.8</v>
      </c>
      <c r="O34" s="175">
        <v>0</v>
      </c>
      <c r="P34" s="175">
        <v>0</v>
      </c>
      <c r="Q34" s="175">
        <v>0</v>
      </c>
      <c r="R34" s="175">
        <v>0</v>
      </c>
      <c r="S34" s="175">
        <v>931019.06</v>
      </c>
      <c r="T34" s="175">
        <v>0</v>
      </c>
      <c r="U34" s="175">
        <v>0</v>
      </c>
      <c r="V34" s="175">
        <v>0</v>
      </c>
      <c r="W34" s="175">
        <v>0</v>
      </c>
      <c r="X34" s="175">
        <v>0</v>
      </c>
      <c r="Y34" s="137" t="b">
        <f t="shared" si="4"/>
        <v>1</v>
      </c>
      <c r="Z34" s="142">
        <f t="shared" si="5"/>
        <v>0.8</v>
      </c>
      <c r="AA34" s="143" t="b">
        <f t="shared" si="6"/>
        <v>1</v>
      </c>
      <c r="AB34" s="143" t="b">
        <f t="shared" si="7"/>
        <v>1</v>
      </c>
    </row>
    <row r="35" spans="1:28" ht="24" x14ac:dyDescent="0.2">
      <c r="A35" s="182" t="s">
        <v>380</v>
      </c>
      <c r="B35" s="168" t="s">
        <v>623</v>
      </c>
      <c r="C35" s="168" t="s">
        <v>135</v>
      </c>
      <c r="D35" s="169" t="s">
        <v>70</v>
      </c>
      <c r="E35" s="170" t="s">
        <v>215</v>
      </c>
      <c r="F35" s="168" t="s">
        <v>161</v>
      </c>
      <c r="G35" s="171" t="s">
        <v>624</v>
      </c>
      <c r="H35" s="168" t="s">
        <v>51</v>
      </c>
      <c r="I35" s="172">
        <v>0.746</v>
      </c>
      <c r="J35" s="173" t="s">
        <v>625</v>
      </c>
      <c r="K35" s="175">
        <v>3214275.5</v>
      </c>
      <c r="L35" s="175">
        <v>1928565.3</v>
      </c>
      <c r="M35" s="176">
        <v>1285710.2</v>
      </c>
      <c r="N35" s="174">
        <v>0.6</v>
      </c>
      <c r="O35" s="175">
        <v>0</v>
      </c>
      <c r="P35" s="175">
        <v>0</v>
      </c>
      <c r="Q35" s="175">
        <v>0</v>
      </c>
      <c r="R35" s="175">
        <v>0</v>
      </c>
      <c r="S35" s="175">
        <v>1928565.3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37" t="b">
        <f t="shared" si="4"/>
        <v>1</v>
      </c>
      <c r="Z35" s="142">
        <f t="shared" si="5"/>
        <v>0.6</v>
      </c>
      <c r="AA35" s="143" t="b">
        <f t="shared" si="6"/>
        <v>1</v>
      </c>
      <c r="AB35" s="143" t="b">
        <f t="shared" si="7"/>
        <v>1</v>
      </c>
    </row>
    <row r="36" spans="1:28" x14ac:dyDescent="0.2">
      <c r="A36" s="182" t="s">
        <v>381</v>
      </c>
      <c r="B36" s="168" t="s">
        <v>626</v>
      </c>
      <c r="C36" s="168" t="s">
        <v>135</v>
      </c>
      <c r="D36" s="169" t="s">
        <v>65</v>
      </c>
      <c r="E36" s="170" t="s">
        <v>163</v>
      </c>
      <c r="F36" s="168" t="s">
        <v>85</v>
      </c>
      <c r="G36" s="171" t="s">
        <v>627</v>
      </c>
      <c r="H36" s="168" t="s">
        <v>52</v>
      </c>
      <c r="I36" s="172">
        <v>0.70000000000000007</v>
      </c>
      <c r="J36" s="173" t="s">
        <v>628</v>
      </c>
      <c r="K36" s="175">
        <v>1446951.24</v>
      </c>
      <c r="L36" s="175">
        <v>1012865.86</v>
      </c>
      <c r="M36" s="176">
        <v>434085.38</v>
      </c>
      <c r="N36" s="174">
        <v>0.7</v>
      </c>
      <c r="O36" s="175">
        <v>0</v>
      </c>
      <c r="P36" s="175">
        <v>0</v>
      </c>
      <c r="Q36" s="175">
        <v>0</v>
      </c>
      <c r="R36" s="175">
        <v>0</v>
      </c>
      <c r="S36" s="175">
        <v>1012865.86</v>
      </c>
      <c r="T36" s="175">
        <v>0</v>
      </c>
      <c r="U36" s="175">
        <v>0</v>
      </c>
      <c r="V36" s="175">
        <v>0</v>
      </c>
      <c r="W36" s="175">
        <v>0</v>
      </c>
      <c r="X36" s="175">
        <v>0</v>
      </c>
      <c r="Y36" s="137" t="b">
        <f t="shared" si="4"/>
        <v>1</v>
      </c>
      <c r="Z36" s="142">
        <f t="shared" si="5"/>
        <v>0.7</v>
      </c>
      <c r="AA36" s="143" t="b">
        <f t="shared" si="6"/>
        <v>1</v>
      </c>
      <c r="AB36" s="143" t="b">
        <f t="shared" si="7"/>
        <v>1</v>
      </c>
    </row>
    <row r="37" spans="1:28" x14ac:dyDescent="0.2">
      <c r="A37" s="182" t="s">
        <v>382</v>
      </c>
      <c r="B37" s="168" t="s">
        <v>629</v>
      </c>
      <c r="C37" s="168" t="s">
        <v>135</v>
      </c>
      <c r="D37" s="169" t="s">
        <v>630</v>
      </c>
      <c r="E37" s="170" t="s">
        <v>631</v>
      </c>
      <c r="F37" s="168" t="s">
        <v>84</v>
      </c>
      <c r="G37" s="171" t="s">
        <v>632</v>
      </c>
      <c r="H37" s="168" t="s">
        <v>51</v>
      </c>
      <c r="I37" s="172">
        <v>0.67749999999999999</v>
      </c>
      <c r="J37" s="173" t="s">
        <v>633</v>
      </c>
      <c r="K37" s="175">
        <v>4456622.4800000004</v>
      </c>
      <c r="L37" s="175">
        <v>2673973.48</v>
      </c>
      <c r="M37" s="176">
        <v>1782649.0000000005</v>
      </c>
      <c r="N37" s="174">
        <v>0.6</v>
      </c>
      <c r="O37" s="175">
        <v>0</v>
      </c>
      <c r="P37" s="175">
        <v>0</v>
      </c>
      <c r="Q37" s="175">
        <v>0</v>
      </c>
      <c r="R37" s="175">
        <v>0</v>
      </c>
      <c r="S37" s="175">
        <v>2673973.48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37" t="b">
        <f t="shared" si="4"/>
        <v>1</v>
      </c>
      <c r="Z37" s="142">
        <f t="shared" si="5"/>
        <v>0.6</v>
      </c>
      <c r="AA37" s="143" t="b">
        <f t="shared" si="6"/>
        <v>1</v>
      </c>
      <c r="AB37" s="143" t="b">
        <f t="shared" si="7"/>
        <v>1</v>
      </c>
    </row>
    <row r="38" spans="1:28" ht="24" x14ac:dyDescent="0.2">
      <c r="A38" s="182" t="s">
        <v>383</v>
      </c>
      <c r="B38" s="168" t="s">
        <v>634</v>
      </c>
      <c r="C38" s="168" t="s">
        <v>135</v>
      </c>
      <c r="D38" s="169" t="s">
        <v>94</v>
      </c>
      <c r="E38" s="170" t="s">
        <v>224</v>
      </c>
      <c r="F38" s="168" t="s">
        <v>137</v>
      </c>
      <c r="G38" s="171" t="s">
        <v>635</v>
      </c>
      <c r="H38" s="168" t="s">
        <v>51</v>
      </c>
      <c r="I38" s="172">
        <v>0.39601999999999998</v>
      </c>
      <c r="J38" s="173" t="s">
        <v>525</v>
      </c>
      <c r="K38" s="175">
        <v>2693012.3</v>
      </c>
      <c r="L38" s="175">
        <v>1615807.38</v>
      </c>
      <c r="M38" s="176">
        <v>1077204.92</v>
      </c>
      <c r="N38" s="174">
        <v>0.6</v>
      </c>
      <c r="O38" s="175">
        <v>0</v>
      </c>
      <c r="P38" s="175">
        <v>0</v>
      </c>
      <c r="Q38" s="175">
        <v>0</v>
      </c>
      <c r="R38" s="175">
        <v>0</v>
      </c>
      <c r="S38" s="175">
        <v>1615807.38</v>
      </c>
      <c r="T38" s="175">
        <v>0</v>
      </c>
      <c r="U38" s="175">
        <v>0</v>
      </c>
      <c r="V38" s="175">
        <v>0</v>
      </c>
      <c r="W38" s="175">
        <v>0</v>
      </c>
      <c r="X38" s="175">
        <v>0</v>
      </c>
      <c r="Y38" s="137" t="b">
        <f t="shared" si="4"/>
        <v>1</v>
      </c>
      <c r="Z38" s="142">
        <f t="shared" si="5"/>
        <v>0.6</v>
      </c>
      <c r="AA38" s="143" t="b">
        <f t="shared" si="6"/>
        <v>1</v>
      </c>
      <c r="AB38" s="143" t="b">
        <f t="shared" si="7"/>
        <v>1</v>
      </c>
    </row>
    <row r="39" spans="1:28" ht="24" x14ac:dyDescent="0.2">
      <c r="A39" s="182" t="s">
        <v>384</v>
      </c>
      <c r="B39" s="168" t="s">
        <v>636</v>
      </c>
      <c r="C39" s="168" t="s">
        <v>135</v>
      </c>
      <c r="D39" s="169" t="s">
        <v>69</v>
      </c>
      <c r="E39" s="170" t="s">
        <v>175</v>
      </c>
      <c r="F39" s="168" t="s">
        <v>137</v>
      </c>
      <c r="G39" s="171" t="s">
        <v>637</v>
      </c>
      <c r="H39" s="168" t="s">
        <v>52</v>
      </c>
      <c r="I39" s="172">
        <v>1.4379999999999999</v>
      </c>
      <c r="J39" s="173" t="s">
        <v>443</v>
      </c>
      <c r="K39" s="175">
        <v>3215432.54</v>
      </c>
      <c r="L39" s="175">
        <v>1929259.52</v>
      </c>
      <c r="M39" s="176">
        <v>1286173.02</v>
      </c>
      <c r="N39" s="174">
        <v>0.6</v>
      </c>
      <c r="O39" s="175">
        <v>0</v>
      </c>
      <c r="P39" s="175">
        <v>0</v>
      </c>
      <c r="Q39" s="175">
        <v>0</v>
      </c>
      <c r="R39" s="175">
        <v>0</v>
      </c>
      <c r="S39" s="175">
        <v>1929259.52</v>
      </c>
      <c r="T39" s="175">
        <v>0</v>
      </c>
      <c r="U39" s="175">
        <v>0</v>
      </c>
      <c r="V39" s="175">
        <v>0</v>
      </c>
      <c r="W39" s="175">
        <v>0</v>
      </c>
      <c r="X39" s="175">
        <v>0</v>
      </c>
      <c r="Y39" s="137" t="b">
        <f t="shared" si="4"/>
        <v>1</v>
      </c>
      <c r="Z39" s="142">
        <f t="shared" si="5"/>
        <v>0.6</v>
      </c>
      <c r="AA39" s="143" t="b">
        <f t="shared" si="6"/>
        <v>1</v>
      </c>
      <c r="AB39" s="143" t="b">
        <f t="shared" si="7"/>
        <v>1</v>
      </c>
    </row>
    <row r="40" spans="1:28" ht="24" x14ac:dyDescent="0.2">
      <c r="A40" s="182" t="s">
        <v>385</v>
      </c>
      <c r="B40" s="168" t="s">
        <v>638</v>
      </c>
      <c r="C40" s="168" t="s">
        <v>135</v>
      </c>
      <c r="D40" s="169" t="s">
        <v>68</v>
      </c>
      <c r="E40" s="170" t="s">
        <v>216</v>
      </c>
      <c r="F40" s="168" t="s">
        <v>149</v>
      </c>
      <c r="G40" s="171" t="s">
        <v>639</v>
      </c>
      <c r="H40" s="168" t="s">
        <v>52</v>
      </c>
      <c r="I40" s="172">
        <v>0.995</v>
      </c>
      <c r="J40" s="173" t="s">
        <v>443</v>
      </c>
      <c r="K40" s="175">
        <v>1229970.32</v>
      </c>
      <c r="L40" s="175">
        <v>983976.25</v>
      </c>
      <c r="M40" s="176">
        <v>245994.07000000007</v>
      </c>
      <c r="N40" s="174">
        <v>0.8</v>
      </c>
      <c r="O40" s="175">
        <v>0</v>
      </c>
      <c r="P40" s="175">
        <v>0</v>
      </c>
      <c r="Q40" s="175">
        <v>0</v>
      </c>
      <c r="R40" s="175">
        <v>0</v>
      </c>
      <c r="S40" s="175">
        <v>983976.25</v>
      </c>
      <c r="T40" s="175">
        <v>0</v>
      </c>
      <c r="U40" s="175">
        <v>0</v>
      </c>
      <c r="V40" s="175">
        <v>0</v>
      </c>
      <c r="W40" s="175">
        <v>0</v>
      </c>
      <c r="X40" s="175">
        <v>0</v>
      </c>
      <c r="Y40" s="137" t="b">
        <f t="shared" si="4"/>
        <v>1</v>
      </c>
      <c r="Z40" s="142">
        <f t="shared" si="5"/>
        <v>0.8</v>
      </c>
      <c r="AA40" s="143" t="b">
        <f t="shared" si="6"/>
        <v>1</v>
      </c>
      <c r="AB40" s="143" t="b">
        <f t="shared" si="7"/>
        <v>1</v>
      </c>
    </row>
    <row r="41" spans="1:28" ht="24" x14ac:dyDescent="0.2">
      <c r="A41" s="182" t="s">
        <v>386</v>
      </c>
      <c r="B41" s="168" t="s">
        <v>640</v>
      </c>
      <c r="C41" s="168" t="s">
        <v>144</v>
      </c>
      <c r="D41" s="169" t="s">
        <v>127</v>
      </c>
      <c r="E41" s="170" t="s">
        <v>167</v>
      </c>
      <c r="F41" s="168" t="s">
        <v>168</v>
      </c>
      <c r="G41" s="171" t="s">
        <v>641</v>
      </c>
      <c r="H41" s="168" t="s">
        <v>51</v>
      </c>
      <c r="I41" s="172">
        <v>0.98699999999999999</v>
      </c>
      <c r="J41" s="173" t="s">
        <v>471</v>
      </c>
      <c r="K41" s="175">
        <v>9000860</v>
      </c>
      <c r="L41" s="175">
        <v>4500430</v>
      </c>
      <c r="M41" s="176">
        <v>4500430</v>
      </c>
      <c r="N41" s="174">
        <v>0.5</v>
      </c>
      <c r="O41" s="175">
        <v>0</v>
      </c>
      <c r="P41" s="175">
        <v>0</v>
      </c>
      <c r="Q41" s="175">
        <v>0</v>
      </c>
      <c r="R41" s="175">
        <v>0</v>
      </c>
      <c r="S41" s="175">
        <v>2250215</v>
      </c>
      <c r="T41" s="175">
        <v>2250215</v>
      </c>
      <c r="U41" s="175">
        <v>0</v>
      </c>
      <c r="V41" s="175">
        <v>0</v>
      </c>
      <c r="W41" s="175">
        <v>0</v>
      </c>
      <c r="X41" s="175">
        <v>0</v>
      </c>
      <c r="Y41" s="137" t="b">
        <f t="shared" si="4"/>
        <v>1</v>
      </c>
      <c r="Z41" s="142">
        <f t="shared" si="5"/>
        <v>0.5</v>
      </c>
      <c r="AA41" s="143" t="b">
        <f t="shared" si="6"/>
        <v>1</v>
      </c>
      <c r="AB41" s="143" t="b">
        <f t="shared" si="7"/>
        <v>1</v>
      </c>
    </row>
    <row r="42" spans="1:28" ht="24" x14ac:dyDescent="0.2">
      <c r="A42" s="182" t="s">
        <v>387</v>
      </c>
      <c r="B42" s="168" t="s">
        <v>642</v>
      </c>
      <c r="C42" s="168" t="s">
        <v>135</v>
      </c>
      <c r="D42" s="169" t="s">
        <v>119</v>
      </c>
      <c r="E42" s="170" t="s">
        <v>180</v>
      </c>
      <c r="F42" s="168" t="s">
        <v>84</v>
      </c>
      <c r="G42" s="171" t="s">
        <v>643</v>
      </c>
      <c r="H42" s="168" t="s">
        <v>51</v>
      </c>
      <c r="I42" s="172">
        <v>0.63691999999999993</v>
      </c>
      <c r="J42" s="173" t="s">
        <v>443</v>
      </c>
      <c r="K42" s="175">
        <v>1933058.31</v>
      </c>
      <c r="L42" s="175">
        <v>1546446.64</v>
      </c>
      <c r="M42" s="176">
        <v>386611.67000000016</v>
      </c>
      <c r="N42" s="174">
        <v>0.8</v>
      </c>
      <c r="O42" s="175">
        <v>0</v>
      </c>
      <c r="P42" s="175">
        <v>0</v>
      </c>
      <c r="Q42" s="175">
        <v>0</v>
      </c>
      <c r="R42" s="175">
        <v>0</v>
      </c>
      <c r="S42" s="175">
        <v>1546446.64</v>
      </c>
      <c r="T42" s="175">
        <v>0</v>
      </c>
      <c r="U42" s="175">
        <v>0</v>
      </c>
      <c r="V42" s="175">
        <v>0</v>
      </c>
      <c r="W42" s="175">
        <v>0</v>
      </c>
      <c r="X42" s="175">
        <v>0</v>
      </c>
      <c r="Y42" s="137" t="b">
        <f t="shared" si="4"/>
        <v>1</v>
      </c>
      <c r="Z42" s="142">
        <f t="shared" si="5"/>
        <v>0.8</v>
      </c>
      <c r="AA42" s="143" t="b">
        <f t="shared" si="6"/>
        <v>1</v>
      </c>
      <c r="AB42" s="143" t="b">
        <f t="shared" si="7"/>
        <v>1</v>
      </c>
    </row>
    <row r="43" spans="1:28" x14ac:dyDescent="0.2">
      <c r="A43" s="182" t="s">
        <v>388</v>
      </c>
      <c r="B43" s="168" t="s">
        <v>644</v>
      </c>
      <c r="C43" s="168" t="s">
        <v>135</v>
      </c>
      <c r="D43" s="169" t="s">
        <v>55</v>
      </c>
      <c r="E43" s="170" t="s">
        <v>157</v>
      </c>
      <c r="F43" s="168" t="s">
        <v>83</v>
      </c>
      <c r="G43" s="171" t="s">
        <v>645</v>
      </c>
      <c r="H43" s="168" t="s">
        <v>51</v>
      </c>
      <c r="I43" s="172">
        <v>0.42419000000000001</v>
      </c>
      <c r="J43" s="173" t="s">
        <v>646</v>
      </c>
      <c r="K43" s="175">
        <v>14223182.01</v>
      </c>
      <c r="L43" s="175">
        <v>8533909.1999999993</v>
      </c>
      <c r="M43" s="176">
        <v>5689272.8100000005</v>
      </c>
      <c r="N43" s="174">
        <v>0.6</v>
      </c>
      <c r="O43" s="175">
        <v>0</v>
      </c>
      <c r="P43" s="175">
        <v>0</v>
      </c>
      <c r="Q43" s="175">
        <v>0</v>
      </c>
      <c r="R43" s="175">
        <v>0</v>
      </c>
      <c r="S43" s="175">
        <v>8533909.1999999993</v>
      </c>
      <c r="T43" s="175">
        <v>0</v>
      </c>
      <c r="U43" s="175">
        <v>0</v>
      </c>
      <c r="V43" s="175">
        <v>0</v>
      </c>
      <c r="W43" s="175">
        <v>0</v>
      </c>
      <c r="X43" s="175">
        <v>0</v>
      </c>
      <c r="Y43" s="137" t="b">
        <f t="shared" si="4"/>
        <v>1</v>
      </c>
      <c r="Z43" s="142">
        <f t="shared" si="5"/>
        <v>0.6</v>
      </c>
      <c r="AA43" s="143" t="b">
        <f t="shared" si="6"/>
        <v>1</v>
      </c>
      <c r="AB43" s="143" t="b">
        <f t="shared" si="7"/>
        <v>1</v>
      </c>
    </row>
    <row r="44" spans="1:28" x14ac:dyDescent="0.2">
      <c r="A44" s="182" t="s">
        <v>389</v>
      </c>
      <c r="B44" s="168" t="s">
        <v>647</v>
      </c>
      <c r="C44" s="168" t="s">
        <v>135</v>
      </c>
      <c r="D44" s="169" t="s">
        <v>648</v>
      </c>
      <c r="E44" s="170" t="s">
        <v>649</v>
      </c>
      <c r="F44" s="168" t="s">
        <v>139</v>
      </c>
      <c r="G44" s="171" t="s">
        <v>650</v>
      </c>
      <c r="H44" s="168" t="s">
        <v>51</v>
      </c>
      <c r="I44" s="172">
        <v>0.39889999999999998</v>
      </c>
      <c r="J44" s="173" t="s">
        <v>477</v>
      </c>
      <c r="K44" s="175">
        <v>2865165.51</v>
      </c>
      <c r="L44" s="175">
        <v>2292132.4</v>
      </c>
      <c r="M44" s="176">
        <v>573033.10999999987</v>
      </c>
      <c r="N44" s="174">
        <v>0.8</v>
      </c>
      <c r="O44" s="175">
        <v>0</v>
      </c>
      <c r="P44" s="175">
        <v>0</v>
      </c>
      <c r="Q44" s="175">
        <v>0</v>
      </c>
      <c r="R44" s="175">
        <v>0</v>
      </c>
      <c r="S44" s="175">
        <v>2292132.4</v>
      </c>
      <c r="T44" s="175">
        <v>0</v>
      </c>
      <c r="U44" s="175">
        <v>0</v>
      </c>
      <c r="V44" s="175">
        <v>0</v>
      </c>
      <c r="W44" s="175">
        <v>0</v>
      </c>
      <c r="X44" s="175">
        <v>0</v>
      </c>
      <c r="Y44" s="137" t="b">
        <f t="shared" si="4"/>
        <v>1</v>
      </c>
      <c r="Z44" s="142">
        <f t="shared" si="5"/>
        <v>0.8</v>
      </c>
      <c r="AA44" s="143" t="b">
        <f t="shared" si="6"/>
        <v>1</v>
      </c>
      <c r="AB44" s="143" t="b">
        <f t="shared" si="7"/>
        <v>1</v>
      </c>
    </row>
    <row r="45" spans="1:28" ht="36" x14ac:dyDescent="0.2">
      <c r="A45" s="182" t="s">
        <v>390</v>
      </c>
      <c r="B45" s="168" t="s">
        <v>651</v>
      </c>
      <c r="C45" s="168" t="s">
        <v>135</v>
      </c>
      <c r="D45" s="169" t="s">
        <v>652</v>
      </c>
      <c r="E45" s="170" t="s">
        <v>653</v>
      </c>
      <c r="F45" s="168" t="s">
        <v>186</v>
      </c>
      <c r="G45" s="171" t="s">
        <v>654</v>
      </c>
      <c r="H45" s="168" t="s">
        <v>52</v>
      </c>
      <c r="I45" s="172">
        <v>0.20165000000000002</v>
      </c>
      <c r="J45" s="173" t="s">
        <v>525</v>
      </c>
      <c r="K45" s="175">
        <v>2742486.5</v>
      </c>
      <c r="L45" s="175">
        <v>2193989.2000000002</v>
      </c>
      <c r="M45" s="176">
        <v>548497.29999999981</v>
      </c>
      <c r="N45" s="174">
        <v>0.8</v>
      </c>
      <c r="O45" s="175">
        <v>0</v>
      </c>
      <c r="P45" s="175">
        <v>0</v>
      </c>
      <c r="Q45" s="175">
        <v>0</v>
      </c>
      <c r="R45" s="175">
        <v>0</v>
      </c>
      <c r="S45" s="175">
        <v>2193989.2000000002</v>
      </c>
      <c r="T45" s="175">
        <v>0</v>
      </c>
      <c r="U45" s="175">
        <v>0</v>
      </c>
      <c r="V45" s="175">
        <v>0</v>
      </c>
      <c r="W45" s="175">
        <v>0</v>
      </c>
      <c r="X45" s="175">
        <v>0</v>
      </c>
      <c r="Y45" s="137" t="b">
        <f t="shared" si="4"/>
        <v>1</v>
      </c>
      <c r="Z45" s="142">
        <f t="shared" si="5"/>
        <v>0.8</v>
      </c>
      <c r="AA45" s="143" t="b">
        <f t="shared" si="6"/>
        <v>1</v>
      </c>
      <c r="AB45" s="143" t="b">
        <f t="shared" si="7"/>
        <v>1</v>
      </c>
    </row>
    <row r="46" spans="1:28" ht="48" x14ac:dyDescent="0.2">
      <c r="A46" s="182" t="s">
        <v>391</v>
      </c>
      <c r="B46" s="168" t="s">
        <v>655</v>
      </c>
      <c r="C46" s="168" t="s">
        <v>144</v>
      </c>
      <c r="D46" s="169" t="s">
        <v>120</v>
      </c>
      <c r="E46" s="170" t="s">
        <v>178</v>
      </c>
      <c r="F46" s="168" t="s">
        <v>84</v>
      </c>
      <c r="G46" s="171" t="s">
        <v>656</v>
      </c>
      <c r="H46" s="168" t="s">
        <v>51</v>
      </c>
      <c r="I46" s="172">
        <v>1.67598</v>
      </c>
      <c r="J46" s="173" t="s">
        <v>584</v>
      </c>
      <c r="K46" s="175">
        <v>10154892.390000001</v>
      </c>
      <c r="L46" s="175">
        <v>7108424.6699999999</v>
      </c>
      <c r="M46" s="176">
        <v>3046467.7200000007</v>
      </c>
      <c r="N46" s="174">
        <v>0.7</v>
      </c>
      <c r="O46" s="175">
        <v>0</v>
      </c>
      <c r="P46" s="175">
        <v>0</v>
      </c>
      <c r="Q46" s="175">
        <v>0</v>
      </c>
      <c r="R46" s="175">
        <v>0</v>
      </c>
      <c r="S46" s="175">
        <v>2660000</v>
      </c>
      <c r="T46" s="175">
        <v>4448424.67</v>
      </c>
      <c r="U46" s="175">
        <v>0</v>
      </c>
      <c r="V46" s="175">
        <v>0</v>
      </c>
      <c r="W46" s="175">
        <v>0</v>
      </c>
      <c r="X46" s="175">
        <v>0</v>
      </c>
      <c r="Y46" s="137" t="b">
        <f t="shared" si="4"/>
        <v>1</v>
      </c>
      <c r="Z46" s="142">
        <f t="shared" si="5"/>
        <v>0.7</v>
      </c>
      <c r="AA46" s="143" t="b">
        <f t="shared" si="6"/>
        <v>1</v>
      </c>
      <c r="AB46" s="143" t="b">
        <f t="shared" si="7"/>
        <v>1</v>
      </c>
    </row>
    <row r="47" spans="1:28" ht="24" x14ac:dyDescent="0.2">
      <c r="A47" s="182" t="s">
        <v>392</v>
      </c>
      <c r="B47" s="168" t="s">
        <v>657</v>
      </c>
      <c r="C47" s="168" t="s">
        <v>135</v>
      </c>
      <c r="D47" s="169" t="s">
        <v>658</v>
      </c>
      <c r="E47" s="170" t="s">
        <v>659</v>
      </c>
      <c r="F47" s="168" t="s">
        <v>82</v>
      </c>
      <c r="G47" s="171" t="s">
        <v>660</v>
      </c>
      <c r="H47" s="168" t="s">
        <v>52</v>
      </c>
      <c r="I47" s="172">
        <v>0.99</v>
      </c>
      <c r="J47" s="173" t="s">
        <v>661</v>
      </c>
      <c r="K47" s="175">
        <v>2475043.65</v>
      </c>
      <c r="L47" s="175">
        <v>1732530.55</v>
      </c>
      <c r="M47" s="176">
        <v>742513.09999999986</v>
      </c>
      <c r="N47" s="174">
        <v>0.7</v>
      </c>
      <c r="O47" s="175">
        <v>0</v>
      </c>
      <c r="P47" s="175">
        <v>0</v>
      </c>
      <c r="Q47" s="175">
        <v>0</v>
      </c>
      <c r="R47" s="175">
        <v>0</v>
      </c>
      <c r="S47" s="175">
        <v>1732530.55</v>
      </c>
      <c r="T47" s="175">
        <v>0</v>
      </c>
      <c r="U47" s="175">
        <v>0</v>
      </c>
      <c r="V47" s="175">
        <v>0</v>
      </c>
      <c r="W47" s="175">
        <v>0</v>
      </c>
      <c r="X47" s="175">
        <v>0</v>
      </c>
      <c r="Y47" s="137" t="b">
        <f t="shared" ref="Y47:Y53" si="8">L47=SUM(O47:X47)</f>
        <v>1</v>
      </c>
      <c r="Z47" s="142">
        <f t="shared" ref="Z47:Z53" si="9">ROUND(L47/K47,4)</f>
        <v>0.7</v>
      </c>
      <c r="AA47" s="143" t="b">
        <f t="shared" ref="AA47:AA53" si="10">Z47=N47</f>
        <v>1</v>
      </c>
      <c r="AB47" s="143" t="b">
        <f t="shared" ref="AB47:AB53" si="11">K47=L47+M47</f>
        <v>1</v>
      </c>
    </row>
    <row r="48" spans="1:28" x14ac:dyDescent="0.2">
      <c r="A48" s="182" t="s">
        <v>393</v>
      </c>
      <c r="B48" s="168" t="s">
        <v>662</v>
      </c>
      <c r="C48" s="168" t="s">
        <v>135</v>
      </c>
      <c r="D48" s="169" t="s">
        <v>73</v>
      </c>
      <c r="E48" s="170" t="s">
        <v>205</v>
      </c>
      <c r="F48" s="168" t="s">
        <v>139</v>
      </c>
      <c r="G48" s="171" t="s">
        <v>663</v>
      </c>
      <c r="H48" s="168" t="s">
        <v>51</v>
      </c>
      <c r="I48" s="172">
        <v>0.54782000000000008</v>
      </c>
      <c r="J48" s="173" t="s">
        <v>474</v>
      </c>
      <c r="K48" s="175">
        <v>1715446.94</v>
      </c>
      <c r="L48" s="175">
        <v>1372357.55</v>
      </c>
      <c r="M48" s="176">
        <v>343089.3899999999</v>
      </c>
      <c r="N48" s="174">
        <v>0.8</v>
      </c>
      <c r="O48" s="175">
        <v>0</v>
      </c>
      <c r="P48" s="175">
        <v>0</v>
      </c>
      <c r="Q48" s="175">
        <v>0</v>
      </c>
      <c r="R48" s="175">
        <v>0</v>
      </c>
      <c r="S48" s="175">
        <v>1372357.55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37" t="b">
        <f t="shared" si="8"/>
        <v>1</v>
      </c>
      <c r="Z48" s="142">
        <f t="shared" si="9"/>
        <v>0.8</v>
      </c>
      <c r="AA48" s="143" t="b">
        <f t="shared" si="10"/>
        <v>1</v>
      </c>
      <c r="AB48" s="143" t="b">
        <f t="shared" si="11"/>
        <v>1</v>
      </c>
    </row>
    <row r="49" spans="1:28" ht="36" x14ac:dyDescent="0.2">
      <c r="A49" s="182" t="s">
        <v>394</v>
      </c>
      <c r="B49" s="168" t="s">
        <v>664</v>
      </c>
      <c r="C49" s="168" t="s">
        <v>135</v>
      </c>
      <c r="D49" s="169" t="s">
        <v>58</v>
      </c>
      <c r="E49" s="170" t="s">
        <v>184</v>
      </c>
      <c r="F49" s="168" t="s">
        <v>84</v>
      </c>
      <c r="G49" s="171" t="s">
        <v>665</v>
      </c>
      <c r="H49" s="168" t="s">
        <v>51</v>
      </c>
      <c r="I49" s="172">
        <v>0.48199999999999998</v>
      </c>
      <c r="J49" s="173" t="s">
        <v>633</v>
      </c>
      <c r="K49" s="175">
        <v>3745340.23</v>
      </c>
      <c r="L49" s="175">
        <v>2621738.16</v>
      </c>
      <c r="M49" s="176">
        <v>1123602.0699999998</v>
      </c>
      <c r="N49" s="174">
        <v>0.7</v>
      </c>
      <c r="O49" s="175">
        <v>0</v>
      </c>
      <c r="P49" s="175">
        <v>0</v>
      </c>
      <c r="Q49" s="175">
        <v>0</v>
      </c>
      <c r="R49" s="175">
        <v>0</v>
      </c>
      <c r="S49" s="175">
        <v>2621738.16</v>
      </c>
      <c r="T49" s="175">
        <v>0</v>
      </c>
      <c r="U49" s="175">
        <v>0</v>
      </c>
      <c r="V49" s="175">
        <v>0</v>
      </c>
      <c r="W49" s="175">
        <v>0</v>
      </c>
      <c r="X49" s="175">
        <v>0</v>
      </c>
      <c r="Y49" s="137" t="b">
        <f t="shared" si="8"/>
        <v>1</v>
      </c>
      <c r="Z49" s="142">
        <f t="shared" si="9"/>
        <v>0.7</v>
      </c>
      <c r="AA49" s="143" t="b">
        <f t="shared" si="10"/>
        <v>1</v>
      </c>
      <c r="AB49" s="143" t="b">
        <f t="shared" si="11"/>
        <v>1</v>
      </c>
    </row>
    <row r="50" spans="1:28" ht="24" x14ac:dyDescent="0.2">
      <c r="A50" s="182" t="s">
        <v>395</v>
      </c>
      <c r="B50" s="168" t="s">
        <v>666</v>
      </c>
      <c r="C50" s="168" t="s">
        <v>135</v>
      </c>
      <c r="D50" s="169" t="s">
        <v>63</v>
      </c>
      <c r="E50" s="170" t="s">
        <v>159</v>
      </c>
      <c r="F50" s="168" t="s">
        <v>160</v>
      </c>
      <c r="G50" s="171" t="s">
        <v>667</v>
      </c>
      <c r="H50" s="168" t="s">
        <v>51</v>
      </c>
      <c r="I50" s="172">
        <v>0.44</v>
      </c>
      <c r="J50" s="173" t="s">
        <v>552</v>
      </c>
      <c r="K50" s="175">
        <v>2577347.87</v>
      </c>
      <c r="L50" s="175">
        <v>1288673.93</v>
      </c>
      <c r="M50" s="176">
        <v>1288673.9400000002</v>
      </c>
      <c r="N50" s="174">
        <v>0.5</v>
      </c>
      <c r="O50" s="175">
        <v>0</v>
      </c>
      <c r="P50" s="175">
        <v>0</v>
      </c>
      <c r="Q50" s="175">
        <v>0</v>
      </c>
      <c r="R50" s="175">
        <v>0</v>
      </c>
      <c r="S50" s="175">
        <v>1288673.93</v>
      </c>
      <c r="T50" s="175">
        <v>0</v>
      </c>
      <c r="U50" s="175">
        <v>0</v>
      </c>
      <c r="V50" s="175">
        <v>0</v>
      </c>
      <c r="W50" s="175">
        <v>0</v>
      </c>
      <c r="X50" s="175">
        <v>0</v>
      </c>
      <c r="Y50" s="137" t="b">
        <f t="shared" si="8"/>
        <v>1</v>
      </c>
      <c r="Z50" s="142">
        <f t="shared" si="9"/>
        <v>0.5</v>
      </c>
      <c r="AA50" s="143" t="b">
        <f t="shared" si="10"/>
        <v>1</v>
      </c>
      <c r="AB50" s="143" t="b">
        <f t="shared" si="11"/>
        <v>1</v>
      </c>
    </row>
    <row r="51" spans="1:28" ht="24" x14ac:dyDescent="0.2">
      <c r="A51" s="182" t="s">
        <v>396</v>
      </c>
      <c r="B51" s="168" t="s">
        <v>668</v>
      </c>
      <c r="C51" s="168" t="s">
        <v>135</v>
      </c>
      <c r="D51" s="169" t="s">
        <v>95</v>
      </c>
      <c r="E51" s="170" t="s">
        <v>181</v>
      </c>
      <c r="F51" s="168" t="s">
        <v>137</v>
      </c>
      <c r="G51" s="171" t="s">
        <v>669</v>
      </c>
      <c r="H51" s="168" t="s">
        <v>52</v>
      </c>
      <c r="I51" s="172">
        <v>0.27743000000000001</v>
      </c>
      <c r="J51" s="173" t="s">
        <v>440</v>
      </c>
      <c r="K51" s="175">
        <v>1748437.49</v>
      </c>
      <c r="L51" s="175">
        <v>1223906.24</v>
      </c>
      <c r="M51" s="176">
        <v>524531.25</v>
      </c>
      <c r="N51" s="174">
        <v>0.7</v>
      </c>
      <c r="O51" s="175">
        <v>0</v>
      </c>
      <c r="P51" s="175">
        <v>0</v>
      </c>
      <c r="Q51" s="175">
        <v>0</v>
      </c>
      <c r="R51" s="175">
        <v>0</v>
      </c>
      <c r="S51" s="175">
        <v>1223906.24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37" t="b">
        <f t="shared" si="8"/>
        <v>1</v>
      </c>
      <c r="Z51" s="142">
        <f t="shared" si="9"/>
        <v>0.7</v>
      </c>
      <c r="AA51" s="143" t="b">
        <f t="shared" si="10"/>
        <v>1</v>
      </c>
      <c r="AB51" s="143" t="b">
        <f t="shared" si="11"/>
        <v>1</v>
      </c>
    </row>
    <row r="52" spans="1:28" x14ac:dyDescent="0.2">
      <c r="A52" s="182" t="s">
        <v>397</v>
      </c>
      <c r="B52" s="168" t="s">
        <v>670</v>
      </c>
      <c r="C52" s="168" t="s">
        <v>135</v>
      </c>
      <c r="D52" s="169" t="s">
        <v>99</v>
      </c>
      <c r="E52" s="170" t="s">
        <v>188</v>
      </c>
      <c r="F52" s="168" t="s">
        <v>146</v>
      </c>
      <c r="G52" s="171" t="s">
        <v>671</v>
      </c>
      <c r="H52" s="168" t="s">
        <v>52</v>
      </c>
      <c r="I52" s="172">
        <v>0.20600000000000002</v>
      </c>
      <c r="J52" s="173" t="s">
        <v>443</v>
      </c>
      <c r="K52" s="175">
        <v>775496.27</v>
      </c>
      <c r="L52" s="175">
        <v>542847.38</v>
      </c>
      <c r="M52" s="176">
        <v>232648.89</v>
      </c>
      <c r="N52" s="174">
        <v>0.7</v>
      </c>
      <c r="O52" s="175">
        <v>0</v>
      </c>
      <c r="P52" s="175">
        <v>0</v>
      </c>
      <c r="Q52" s="175">
        <v>0</v>
      </c>
      <c r="R52" s="175">
        <v>0</v>
      </c>
      <c r="S52" s="175">
        <v>542847.38</v>
      </c>
      <c r="T52" s="175">
        <v>0</v>
      </c>
      <c r="U52" s="175">
        <v>0</v>
      </c>
      <c r="V52" s="175">
        <v>0</v>
      </c>
      <c r="W52" s="175">
        <v>0</v>
      </c>
      <c r="X52" s="175">
        <v>0</v>
      </c>
      <c r="Y52" s="137" t="b">
        <f t="shared" si="8"/>
        <v>1</v>
      </c>
      <c r="Z52" s="142">
        <f t="shared" si="9"/>
        <v>0.7</v>
      </c>
      <c r="AA52" s="143" t="b">
        <f t="shared" si="10"/>
        <v>1</v>
      </c>
      <c r="AB52" s="143" t="b">
        <f t="shared" si="11"/>
        <v>1</v>
      </c>
    </row>
    <row r="53" spans="1:28" ht="24" x14ac:dyDescent="0.2">
      <c r="A53" s="182" t="s">
        <v>398</v>
      </c>
      <c r="B53" s="168" t="s">
        <v>672</v>
      </c>
      <c r="C53" s="168" t="s">
        <v>135</v>
      </c>
      <c r="D53" s="169" t="s">
        <v>131</v>
      </c>
      <c r="E53" s="170">
        <v>1464011</v>
      </c>
      <c r="F53" s="168" t="s">
        <v>131</v>
      </c>
      <c r="G53" s="171" t="s">
        <v>673</v>
      </c>
      <c r="H53" s="168" t="s">
        <v>51</v>
      </c>
      <c r="I53" s="172">
        <v>0.13122</v>
      </c>
      <c r="J53" s="173" t="s">
        <v>480</v>
      </c>
      <c r="K53" s="175">
        <v>3259512.92</v>
      </c>
      <c r="L53" s="175">
        <v>2281659.04</v>
      </c>
      <c r="M53" s="176">
        <v>977853.87999999989</v>
      </c>
      <c r="N53" s="174">
        <v>0.7</v>
      </c>
      <c r="O53" s="175">
        <v>0</v>
      </c>
      <c r="P53" s="175">
        <v>0</v>
      </c>
      <c r="Q53" s="175">
        <v>0</v>
      </c>
      <c r="R53" s="175">
        <v>0</v>
      </c>
      <c r="S53" s="175">
        <v>2281659.04</v>
      </c>
      <c r="T53" s="175">
        <v>0</v>
      </c>
      <c r="U53" s="175">
        <v>0</v>
      </c>
      <c r="V53" s="175">
        <v>0</v>
      </c>
      <c r="W53" s="175">
        <v>0</v>
      </c>
      <c r="X53" s="175">
        <v>0</v>
      </c>
      <c r="Y53" s="137" t="b">
        <f t="shared" si="8"/>
        <v>1</v>
      </c>
      <c r="Z53" s="142">
        <f t="shared" si="9"/>
        <v>0.7</v>
      </c>
      <c r="AA53" s="143" t="b">
        <f t="shared" si="10"/>
        <v>1</v>
      </c>
      <c r="AB53" s="143" t="b">
        <f t="shared" si="11"/>
        <v>1</v>
      </c>
    </row>
    <row r="54" spans="1:28" ht="24" x14ac:dyDescent="0.2">
      <c r="A54" s="182" t="s">
        <v>399</v>
      </c>
      <c r="B54" s="168" t="s">
        <v>674</v>
      </c>
      <c r="C54" s="168" t="s">
        <v>135</v>
      </c>
      <c r="D54" s="169" t="s">
        <v>675</v>
      </c>
      <c r="E54" s="170" t="s">
        <v>676</v>
      </c>
      <c r="F54" s="168" t="s">
        <v>81</v>
      </c>
      <c r="G54" s="171" t="s">
        <v>677</v>
      </c>
      <c r="H54" s="168" t="s">
        <v>52</v>
      </c>
      <c r="I54" s="172">
        <v>1.393</v>
      </c>
      <c r="J54" s="173" t="s">
        <v>443</v>
      </c>
      <c r="K54" s="175">
        <v>1944219.71</v>
      </c>
      <c r="L54" s="175">
        <v>1360953.79</v>
      </c>
      <c r="M54" s="176">
        <v>583265.91999999993</v>
      </c>
      <c r="N54" s="174">
        <v>0.7</v>
      </c>
      <c r="O54" s="175">
        <v>0</v>
      </c>
      <c r="P54" s="175">
        <v>0</v>
      </c>
      <c r="Q54" s="175">
        <v>0</v>
      </c>
      <c r="R54" s="175">
        <v>0</v>
      </c>
      <c r="S54" s="175">
        <v>1360953.79</v>
      </c>
      <c r="T54" s="175">
        <v>0</v>
      </c>
      <c r="U54" s="175">
        <v>0</v>
      </c>
      <c r="V54" s="175">
        <v>0</v>
      </c>
      <c r="W54" s="175">
        <v>0</v>
      </c>
      <c r="X54" s="175">
        <v>0</v>
      </c>
      <c r="Y54" s="137" t="b">
        <f t="shared" ref="Y54:Y64" si="12">L54=SUM(O54:X54)</f>
        <v>1</v>
      </c>
      <c r="Z54" s="142">
        <f t="shared" ref="Z54:Z64" si="13">ROUND(L54/K54,4)</f>
        <v>0.7</v>
      </c>
      <c r="AA54" s="143" t="b">
        <f t="shared" ref="AA54:AA64" si="14">Z54=N54</f>
        <v>1</v>
      </c>
      <c r="AB54" s="143" t="b">
        <f t="shared" ref="AB54:AB64" si="15">K54=L54+M54</f>
        <v>1</v>
      </c>
    </row>
    <row r="55" spans="1:28" ht="24" x14ac:dyDescent="0.2">
      <c r="A55" s="182" t="s">
        <v>400</v>
      </c>
      <c r="B55" s="168" t="s">
        <v>678</v>
      </c>
      <c r="C55" s="168" t="s">
        <v>135</v>
      </c>
      <c r="D55" s="169" t="s">
        <v>90</v>
      </c>
      <c r="E55" s="170" t="s">
        <v>226</v>
      </c>
      <c r="F55" s="168" t="s">
        <v>158</v>
      </c>
      <c r="G55" s="171" t="s">
        <v>679</v>
      </c>
      <c r="H55" s="168" t="s">
        <v>52</v>
      </c>
      <c r="I55" s="172">
        <v>0.99</v>
      </c>
      <c r="J55" s="173" t="s">
        <v>680</v>
      </c>
      <c r="K55" s="175">
        <v>1181908.8999999999</v>
      </c>
      <c r="L55" s="175">
        <v>945527.12</v>
      </c>
      <c r="M55" s="176">
        <v>236381.77999999991</v>
      </c>
      <c r="N55" s="174">
        <v>0.8</v>
      </c>
      <c r="O55" s="175">
        <v>0</v>
      </c>
      <c r="P55" s="175">
        <v>0</v>
      </c>
      <c r="Q55" s="175">
        <v>0</v>
      </c>
      <c r="R55" s="175">
        <v>0</v>
      </c>
      <c r="S55" s="175">
        <v>945527.12</v>
      </c>
      <c r="T55" s="175">
        <v>0</v>
      </c>
      <c r="U55" s="175">
        <v>0</v>
      </c>
      <c r="V55" s="175">
        <v>0</v>
      </c>
      <c r="W55" s="175">
        <v>0</v>
      </c>
      <c r="X55" s="175">
        <v>0</v>
      </c>
      <c r="Y55" s="137" t="b">
        <f t="shared" si="12"/>
        <v>1</v>
      </c>
      <c r="Z55" s="142">
        <f t="shared" si="13"/>
        <v>0.8</v>
      </c>
      <c r="AA55" s="143" t="b">
        <f t="shared" si="14"/>
        <v>1</v>
      </c>
      <c r="AB55" s="143" t="b">
        <f t="shared" si="15"/>
        <v>1</v>
      </c>
    </row>
    <row r="56" spans="1:28" x14ac:dyDescent="0.2">
      <c r="A56" s="182" t="s">
        <v>401</v>
      </c>
      <c r="B56" s="168" t="s">
        <v>681</v>
      </c>
      <c r="C56" s="168" t="s">
        <v>135</v>
      </c>
      <c r="D56" s="169" t="s">
        <v>114</v>
      </c>
      <c r="E56" s="170" t="s">
        <v>217</v>
      </c>
      <c r="F56" s="168" t="s">
        <v>85</v>
      </c>
      <c r="G56" s="171" t="s">
        <v>682</v>
      </c>
      <c r="H56" s="168" t="s">
        <v>52</v>
      </c>
      <c r="I56" s="172">
        <v>0.88</v>
      </c>
      <c r="J56" s="173" t="s">
        <v>443</v>
      </c>
      <c r="K56" s="175">
        <v>1187136.1299999999</v>
      </c>
      <c r="L56" s="175">
        <v>830995.29</v>
      </c>
      <c r="M56" s="176">
        <v>356140.83999999985</v>
      </c>
      <c r="N56" s="174">
        <v>0.7</v>
      </c>
      <c r="O56" s="175">
        <v>0</v>
      </c>
      <c r="P56" s="175">
        <v>0</v>
      </c>
      <c r="Q56" s="175">
        <v>0</v>
      </c>
      <c r="R56" s="175">
        <v>0</v>
      </c>
      <c r="S56" s="175">
        <v>830995.29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37" t="b">
        <f t="shared" si="12"/>
        <v>1</v>
      </c>
      <c r="Z56" s="142">
        <f t="shared" si="13"/>
        <v>0.7</v>
      </c>
      <c r="AA56" s="143" t="b">
        <f t="shared" si="14"/>
        <v>1</v>
      </c>
      <c r="AB56" s="143" t="b">
        <f t="shared" si="15"/>
        <v>1</v>
      </c>
    </row>
    <row r="57" spans="1:28" x14ac:dyDescent="0.2">
      <c r="A57" s="182" t="s">
        <v>402</v>
      </c>
      <c r="B57" s="168" t="s">
        <v>683</v>
      </c>
      <c r="C57" s="168" t="s">
        <v>135</v>
      </c>
      <c r="D57" s="169" t="s">
        <v>684</v>
      </c>
      <c r="E57" s="170" t="s">
        <v>685</v>
      </c>
      <c r="F57" s="168" t="s">
        <v>88</v>
      </c>
      <c r="G57" s="171" t="s">
        <v>686</v>
      </c>
      <c r="H57" s="168" t="s">
        <v>52</v>
      </c>
      <c r="I57" s="172">
        <v>0.64049999999999996</v>
      </c>
      <c r="J57" s="173" t="s">
        <v>480</v>
      </c>
      <c r="K57" s="175">
        <v>1419907.8</v>
      </c>
      <c r="L57" s="175">
        <v>993935.46</v>
      </c>
      <c r="M57" s="176">
        <v>425972.34000000008</v>
      </c>
      <c r="N57" s="174">
        <v>0.7</v>
      </c>
      <c r="O57" s="175">
        <v>0</v>
      </c>
      <c r="P57" s="175">
        <v>0</v>
      </c>
      <c r="Q57" s="175">
        <v>0</v>
      </c>
      <c r="R57" s="175">
        <v>0</v>
      </c>
      <c r="S57" s="175">
        <v>993935.46</v>
      </c>
      <c r="T57" s="175">
        <v>0</v>
      </c>
      <c r="U57" s="175">
        <v>0</v>
      </c>
      <c r="V57" s="175">
        <v>0</v>
      </c>
      <c r="W57" s="175">
        <v>0</v>
      </c>
      <c r="X57" s="175">
        <v>0</v>
      </c>
      <c r="Y57" s="137" t="b">
        <f t="shared" si="12"/>
        <v>1</v>
      </c>
      <c r="Z57" s="142">
        <f t="shared" si="13"/>
        <v>0.7</v>
      </c>
      <c r="AA57" s="143" t="b">
        <f t="shared" si="14"/>
        <v>1</v>
      </c>
      <c r="AB57" s="143" t="b">
        <f t="shared" si="15"/>
        <v>1</v>
      </c>
    </row>
    <row r="58" spans="1:28" ht="24" x14ac:dyDescent="0.2">
      <c r="A58" s="182" t="s">
        <v>403</v>
      </c>
      <c r="B58" s="168" t="s">
        <v>687</v>
      </c>
      <c r="C58" s="168" t="s">
        <v>144</v>
      </c>
      <c r="D58" s="169" t="s">
        <v>53</v>
      </c>
      <c r="E58" s="170" t="s">
        <v>77</v>
      </c>
      <c r="F58" s="168" t="s">
        <v>82</v>
      </c>
      <c r="G58" s="171" t="s">
        <v>688</v>
      </c>
      <c r="H58" s="168" t="s">
        <v>51</v>
      </c>
      <c r="I58" s="172">
        <v>0.63200000000000001</v>
      </c>
      <c r="J58" s="173" t="s">
        <v>689</v>
      </c>
      <c r="K58" s="175">
        <v>3255005.1</v>
      </c>
      <c r="L58" s="175">
        <v>2278503.5699999998</v>
      </c>
      <c r="M58" s="176">
        <v>976501.53000000026</v>
      </c>
      <c r="N58" s="174">
        <v>0.7</v>
      </c>
      <c r="O58" s="175">
        <v>0</v>
      </c>
      <c r="P58" s="175">
        <v>0</v>
      </c>
      <c r="Q58" s="175">
        <v>0</v>
      </c>
      <c r="R58" s="175">
        <v>0</v>
      </c>
      <c r="S58" s="175">
        <v>756000</v>
      </c>
      <c r="T58" s="175">
        <v>1522503.5699999998</v>
      </c>
      <c r="U58" s="175">
        <v>0</v>
      </c>
      <c r="V58" s="175">
        <v>0</v>
      </c>
      <c r="W58" s="175">
        <v>0</v>
      </c>
      <c r="X58" s="175">
        <v>0</v>
      </c>
      <c r="Y58" s="137" t="b">
        <f t="shared" si="12"/>
        <v>1</v>
      </c>
      <c r="Z58" s="142">
        <f t="shared" si="13"/>
        <v>0.7</v>
      </c>
      <c r="AA58" s="143" t="b">
        <f t="shared" si="14"/>
        <v>1</v>
      </c>
      <c r="AB58" s="143" t="b">
        <f t="shared" si="15"/>
        <v>1</v>
      </c>
    </row>
    <row r="59" spans="1:28" ht="24" x14ac:dyDescent="0.2">
      <c r="A59" s="182" t="s">
        <v>404</v>
      </c>
      <c r="B59" s="168" t="s">
        <v>690</v>
      </c>
      <c r="C59" s="168" t="s">
        <v>135</v>
      </c>
      <c r="D59" s="169" t="s">
        <v>691</v>
      </c>
      <c r="E59" s="170" t="s">
        <v>692</v>
      </c>
      <c r="F59" s="168" t="s">
        <v>164</v>
      </c>
      <c r="G59" s="171" t="s">
        <v>693</v>
      </c>
      <c r="H59" s="168" t="s">
        <v>51</v>
      </c>
      <c r="I59" s="172">
        <v>0.44907000000000002</v>
      </c>
      <c r="J59" s="173" t="s">
        <v>625</v>
      </c>
      <c r="K59" s="175">
        <v>1995466.02</v>
      </c>
      <c r="L59" s="175">
        <v>1197279.6100000001</v>
      </c>
      <c r="M59" s="176">
        <v>798186.40999999992</v>
      </c>
      <c r="N59" s="174">
        <v>0.6</v>
      </c>
      <c r="O59" s="175">
        <v>0</v>
      </c>
      <c r="P59" s="175">
        <v>0</v>
      </c>
      <c r="Q59" s="175">
        <v>0</v>
      </c>
      <c r="R59" s="175">
        <v>0</v>
      </c>
      <c r="S59" s="175">
        <v>1197279.6100000001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37" t="b">
        <f t="shared" si="12"/>
        <v>1</v>
      </c>
      <c r="Z59" s="142">
        <f t="shared" si="13"/>
        <v>0.6</v>
      </c>
      <c r="AA59" s="143" t="b">
        <f t="shared" si="14"/>
        <v>1</v>
      </c>
      <c r="AB59" s="143" t="b">
        <f t="shared" si="15"/>
        <v>1</v>
      </c>
    </row>
    <row r="60" spans="1:28" ht="24" x14ac:dyDescent="0.2">
      <c r="A60" s="182" t="s">
        <v>405</v>
      </c>
      <c r="B60" s="168" t="s">
        <v>694</v>
      </c>
      <c r="C60" s="168" t="s">
        <v>135</v>
      </c>
      <c r="D60" s="169" t="s">
        <v>280</v>
      </c>
      <c r="E60" s="170" t="s">
        <v>281</v>
      </c>
      <c r="F60" s="168" t="s">
        <v>83</v>
      </c>
      <c r="G60" s="171" t="s">
        <v>695</v>
      </c>
      <c r="H60" s="168" t="s">
        <v>51</v>
      </c>
      <c r="I60" s="172">
        <v>0.439</v>
      </c>
      <c r="J60" s="173" t="s">
        <v>480</v>
      </c>
      <c r="K60" s="175">
        <v>4965121.3600000003</v>
      </c>
      <c r="L60" s="175">
        <v>2482560.6800000002</v>
      </c>
      <c r="M60" s="176">
        <v>2482560.6800000002</v>
      </c>
      <c r="N60" s="174">
        <v>0.5</v>
      </c>
      <c r="O60" s="175">
        <v>0</v>
      </c>
      <c r="P60" s="175">
        <v>0</v>
      </c>
      <c r="Q60" s="175">
        <v>0</v>
      </c>
      <c r="R60" s="175">
        <v>0</v>
      </c>
      <c r="S60" s="175">
        <v>2482560.6800000002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37" t="b">
        <f t="shared" si="12"/>
        <v>1</v>
      </c>
      <c r="Z60" s="142">
        <f t="shared" si="13"/>
        <v>0.5</v>
      </c>
      <c r="AA60" s="143" t="b">
        <f t="shared" si="14"/>
        <v>1</v>
      </c>
      <c r="AB60" s="143" t="b">
        <f t="shared" si="15"/>
        <v>1</v>
      </c>
    </row>
    <row r="61" spans="1:28" x14ac:dyDescent="0.2">
      <c r="A61" s="182" t="s">
        <v>406</v>
      </c>
      <c r="B61" s="168" t="s">
        <v>696</v>
      </c>
      <c r="C61" s="168" t="s">
        <v>144</v>
      </c>
      <c r="D61" s="169" t="s">
        <v>426</v>
      </c>
      <c r="E61" s="170" t="s">
        <v>697</v>
      </c>
      <c r="F61" s="168" t="s">
        <v>164</v>
      </c>
      <c r="G61" s="171" t="s">
        <v>698</v>
      </c>
      <c r="H61" s="168" t="s">
        <v>202</v>
      </c>
      <c r="I61" s="172">
        <v>0.41210000000000002</v>
      </c>
      <c r="J61" s="173" t="s">
        <v>699</v>
      </c>
      <c r="K61" s="175">
        <v>1952848.13</v>
      </c>
      <c r="L61" s="175">
        <v>1366993.69</v>
      </c>
      <c r="M61" s="176">
        <v>585854.43999999994</v>
      </c>
      <c r="N61" s="174">
        <v>0.7</v>
      </c>
      <c r="O61" s="175">
        <v>0</v>
      </c>
      <c r="P61" s="175">
        <v>0</v>
      </c>
      <c r="Q61" s="175">
        <v>0</v>
      </c>
      <c r="R61" s="175">
        <v>0</v>
      </c>
      <c r="S61" s="175">
        <v>700000</v>
      </c>
      <c r="T61" s="175">
        <v>666993.68999999994</v>
      </c>
      <c r="U61" s="175">
        <v>0</v>
      </c>
      <c r="V61" s="175">
        <v>0</v>
      </c>
      <c r="W61" s="175">
        <v>0</v>
      </c>
      <c r="X61" s="175">
        <v>0</v>
      </c>
      <c r="Y61" s="137" t="b">
        <f t="shared" si="12"/>
        <v>1</v>
      </c>
      <c r="Z61" s="142">
        <f t="shared" si="13"/>
        <v>0.7</v>
      </c>
      <c r="AA61" s="143" t="b">
        <f t="shared" si="14"/>
        <v>1</v>
      </c>
      <c r="AB61" s="143" t="b">
        <f t="shared" si="15"/>
        <v>1</v>
      </c>
    </row>
    <row r="62" spans="1:28" x14ac:dyDescent="0.2">
      <c r="A62" s="182" t="s">
        <v>407</v>
      </c>
      <c r="B62" s="168" t="s">
        <v>700</v>
      </c>
      <c r="C62" s="168" t="s">
        <v>135</v>
      </c>
      <c r="D62" s="169" t="s">
        <v>126</v>
      </c>
      <c r="E62" s="170" t="s">
        <v>207</v>
      </c>
      <c r="F62" s="168" t="s">
        <v>168</v>
      </c>
      <c r="G62" s="171" t="s">
        <v>701</v>
      </c>
      <c r="H62" s="168" t="s">
        <v>52</v>
      </c>
      <c r="I62" s="172">
        <v>0.14465</v>
      </c>
      <c r="J62" s="173" t="s">
        <v>440</v>
      </c>
      <c r="K62" s="175">
        <v>1191215.95</v>
      </c>
      <c r="L62" s="175">
        <v>952972.76</v>
      </c>
      <c r="M62" s="176">
        <v>238243.18999999994</v>
      </c>
      <c r="N62" s="174">
        <v>0.8</v>
      </c>
      <c r="O62" s="175">
        <v>0</v>
      </c>
      <c r="P62" s="175">
        <v>0</v>
      </c>
      <c r="Q62" s="175">
        <v>0</v>
      </c>
      <c r="R62" s="175">
        <v>0</v>
      </c>
      <c r="S62" s="175">
        <v>952972.76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37" t="b">
        <f t="shared" si="12"/>
        <v>1</v>
      </c>
      <c r="Z62" s="142">
        <f t="shared" si="13"/>
        <v>0.8</v>
      </c>
      <c r="AA62" s="143" t="b">
        <f t="shared" si="14"/>
        <v>1</v>
      </c>
      <c r="AB62" s="143" t="b">
        <f t="shared" si="15"/>
        <v>1</v>
      </c>
    </row>
    <row r="63" spans="1:28" x14ac:dyDescent="0.2">
      <c r="A63" s="182" t="s">
        <v>408</v>
      </c>
      <c r="B63" s="168" t="s">
        <v>702</v>
      </c>
      <c r="C63" s="168" t="s">
        <v>135</v>
      </c>
      <c r="D63" s="169" t="s">
        <v>703</v>
      </c>
      <c r="E63" s="170" t="s">
        <v>704</v>
      </c>
      <c r="F63" s="168" t="s">
        <v>162</v>
      </c>
      <c r="G63" s="171" t="s">
        <v>705</v>
      </c>
      <c r="H63" s="168" t="s">
        <v>52</v>
      </c>
      <c r="I63" s="172">
        <v>1.286</v>
      </c>
      <c r="J63" s="173" t="s">
        <v>628</v>
      </c>
      <c r="K63" s="175">
        <v>2144581.0499999998</v>
      </c>
      <c r="L63" s="175">
        <v>1715664.84</v>
      </c>
      <c r="M63" s="176">
        <v>428916.20999999973</v>
      </c>
      <c r="N63" s="174">
        <v>0.8</v>
      </c>
      <c r="O63" s="175">
        <v>0</v>
      </c>
      <c r="P63" s="175">
        <v>0</v>
      </c>
      <c r="Q63" s="175">
        <v>0</v>
      </c>
      <c r="R63" s="175">
        <v>0</v>
      </c>
      <c r="S63" s="175">
        <v>1715664.84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37" t="b">
        <f t="shared" si="12"/>
        <v>1</v>
      </c>
      <c r="Z63" s="142">
        <f t="shared" si="13"/>
        <v>0.8</v>
      </c>
      <c r="AA63" s="143" t="b">
        <f t="shared" si="14"/>
        <v>1</v>
      </c>
      <c r="AB63" s="143" t="b">
        <f t="shared" si="15"/>
        <v>1</v>
      </c>
    </row>
    <row r="64" spans="1:28" x14ac:dyDescent="0.2">
      <c r="A64" s="182" t="s">
        <v>409</v>
      </c>
      <c r="B64" s="168" t="s">
        <v>706</v>
      </c>
      <c r="C64" s="168" t="s">
        <v>135</v>
      </c>
      <c r="D64" s="169" t="s">
        <v>97</v>
      </c>
      <c r="E64" s="170" t="s">
        <v>212</v>
      </c>
      <c r="F64" s="168" t="s">
        <v>148</v>
      </c>
      <c r="G64" s="171" t="s">
        <v>707</v>
      </c>
      <c r="H64" s="168" t="s">
        <v>52</v>
      </c>
      <c r="I64" s="172">
        <v>1</v>
      </c>
      <c r="J64" s="173" t="s">
        <v>448</v>
      </c>
      <c r="K64" s="175">
        <v>831220.55</v>
      </c>
      <c r="L64" s="175">
        <v>498732.33</v>
      </c>
      <c r="M64" s="176">
        <v>332488.22000000003</v>
      </c>
      <c r="N64" s="174">
        <v>0.6</v>
      </c>
      <c r="O64" s="175">
        <v>0</v>
      </c>
      <c r="P64" s="175">
        <v>0</v>
      </c>
      <c r="Q64" s="175">
        <v>0</v>
      </c>
      <c r="R64" s="175">
        <v>0</v>
      </c>
      <c r="S64" s="175">
        <v>498732.33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37" t="b">
        <f t="shared" si="12"/>
        <v>1</v>
      </c>
      <c r="Z64" s="142">
        <f t="shared" si="13"/>
        <v>0.6</v>
      </c>
      <c r="AA64" s="143" t="b">
        <f t="shared" si="14"/>
        <v>1</v>
      </c>
      <c r="AB64" s="143" t="b">
        <f t="shared" si="15"/>
        <v>1</v>
      </c>
    </row>
    <row r="65" spans="1:31" x14ac:dyDescent="0.2">
      <c r="A65" s="182" t="s">
        <v>410</v>
      </c>
      <c r="B65" s="168" t="s">
        <v>708</v>
      </c>
      <c r="C65" s="168" t="s">
        <v>135</v>
      </c>
      <c r="D65" s="169" t="s">
        <v>709</v>
      </c>
      <c r="E65" s="170" t="s">
        <v>710</v>
      </c>
      <c r="F65" s="168" t="s">
        <v>161</v>
      </c>
      <c r="G65" s="171" t="s">
        <v>711</v>
      </c>
      <c r="H65" s="168" t="s">
        <v>52</v>
      </c>
      <c r="I65" s="172">
        <v>0.995</v>
      </c>
      <c r="J65" s="173" t="s">
        <v>607</v>
      </c>
      <c r="K65" s="175">
        <v>836298.85</v>
      </c>
      <c r="L65" s="175">
        <v>669039.07999999996</v>
      </c>
      <c r="M65" s="176">
        <v>167259.77000000002</v>
      </c>
      <c r="N65" s="174">
        <v>0.8</v>
      </c>
      <c r="O65" s="175">
        <v>0</v>
      </c>
      <c r="P65" s="175">
        <v>0</v>
      </c>
      <c r="Q65" s="175">
        <v>0</v>
      </c>
      <c r="R65" s="175">
        <v>0</v>
      </c>
      <c r="S65" s="175">
        <v>669039.07999999996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37" t="b">
        <f t="shared" ref="Y65:Y75" si="16">L65=SUM(O65:X65)</f>
        <v>1</v>
      </c>
      <c r="Z65" s="142">
        <f t="shared" ref="Z65:Z75" si="17">ROUND(L65/K65,4)</f>
        <v>0.8</v>
      </c>
      <c r="AA65" s="143" t="b">
        <f t="shared" ref="AA65:AA75" si="18">Z65=N65</f>
        <v>1</v>
      </c>
      <c r="AB65" s="143" t="b">
        <f t="shared" ref="AB65:AB75" si="19">K65=L65+M65</f>
        <v>1</v>
      </c>
    </row>
    <row r="66" spans="1:31" ht="24" x14ac:dyDescent="0.2">
      <c r="A66" s="182" t="s">
        <v>411</v>
      </c>
      <c r="B66" s="168" t="s">
        <v>712</v>
      </c>
      <c r="C66" s="168" t="s">
        <v>135</v>
      </c>
      <c r="D66" s="169" t="s">
        <v>111</v>
      </c>
      <c r="E66" s="170" t="s">
        <v>191</v>
      </c>
      <c r="F66" s="168" t="s">
        <v>88</v>
      </c>
      <c r="G66" s="171" t="s">
        <v>713</v>
      </c>
      <c r="H66" s="168" t="s">
        <v>52</v>
      </c>
      <c r="I66" s="172">
        <v>0.99</v>
      </c>
      <c r="J66" s="173" t="s">
        <v>474</v>
      </c>
      <c r="K66" s="175">
        <v>1340247.6200000001</v>
      </c>
      <c r="L66" s="175">
        <v>938173.33</v>
      </c>
      <c r="M66" s="176">
        <v>402074.29000000015</v>
      </c>
      <c r="N66" s="174">
        <v>0.7</v>
      </c>
      <c r="O66" s="175">
        <v>0</v>
      </c>
      <c r="P66" s="175">
        <v>0</v>
      </c>
      <c r="Q66" s="175">
        <v>0</v>
      </c>
      <c r="R66" s="175">
        <v>0</v>
      </c>
      <c r="S66" s="175">
        <v>938173.33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37" t="b">
        <f t="shared" si="16"/>
        <v>1</v>
      </c>
      <c r="Z66" s="142">
        <f t="shared" si="17"/>
        <v>0.7</v>
      </c>
      <c r="AA66" s="143" t="b">
        <f t="shared" si="18"/>
        <v>1</v>
      </c>
      <c r="AB66" s="143" t="b">
        <f t="shared" si="19"/>
        <v>1</v>
      </c>
    </row>
    <row r="67" spans="1:31" ht="24" x14ac:dyDescent="0.2">
      <c r="A67" s="182" t="s">
        <v>412</v>
      </c>
      <c r="B67" s="168" t="s">
        <v>714</v>
      </c>
      <c r="C67" s="168" t="s">
        <v>135</v>
      </c>
      <c r="D67" s="169" t="s">
        <v>54</v>
      </c>
      <c r="E67" s="170" t="s">
        <v>230</v>
      </c>
      <c r="F67" s="168" t="s">
        <v>141</v>
      </c>
      <c r="G67" s="171" t="s">
        <v>715</v>
      </c>
      <c r="H67" s="168" t="s">
        <v>202</v>
      </c>
      <c r="I67" s="172">
        <v>0.95050000000000001</v>
      </c>
      <c r="J67" s="173" t="s">
        <v>716</v>
      </c>
      <c r="K67" s="175">
        <v>3010742.46</v>
      </c>
      <c r="L67" s="175">
        <v>1806445.47</v>
      </c>
      <c r="M67" s="176">
        <v>1204296.99</v>
      </c>
      <c r="N67" s="174">
        <v>0.6</v>
      </c>
      <c r="O67" s="175">
        <v>0</v>
      </c>
      <c r="P67" s="175">
        <v>0</v>
      </c>
      <c r="Q67" s="175">
        <v>0</v>
      </c>
      <c r="R67" s="175">
        <v>0</v>
      </c>
      <c r="S67" s="175">
        <v>1806445.47</v>
      </c>
      <c r="T67" s="175">
        <v>0</v>
      </c>
      <c r="U67" s="175">
        <v>0</v>
      </c>
      <c r="V67" s="175">
        <v>0</v>
      </c>
      <c r="W67" s="175">
        <v>0</v>
      </c>
      <c r="X67" s="175">
        <v>0</v>
      </c>
      <c r="Y67" s="137" t="b">
        <f t="shared" si="16"/>
        <v>1</v>
      </c>
      <c r="Z67" s="142">
        <f t="shared" si="17"/>
        <v>0.6</v>
      </c>
      <c r="AA67" s="143" t="b">
        <f t="shared" si="18"/>
        <v>1</v>
      </c>
      <c r="AB67" s="143" t="b">
        <f t="shared" si="19"/>
        <v>1</v>
      </c>
    </row>
    <row r="68" spans="1:31" s="205" customFormat="1" x14ac:dyDescent="0.25">
      <c r="A68" s="182" t="s">
        <v>413</v>
      </c>
      <c r="B68" s="183" t="s">
        <v>831</v>
      </c>
      <c r="C68" s="183" t="s">
        <v>135</v>
      </c>
      <c r="D68" s="184" t="s">
        <v>832</v>
      </c>
      <c r="E68" s="185" t="s">
        <v>833</v>
      </c>
      <c r="F68" s="183" t="s">
        <v>139</v>
      </c>
      <c r="G68" s="186" t="s">
        <v>834</v>
      </c>
      <c r="H68" s="183" t="s">
        <v>52</v>
      </c>
      <c r="I68" s="187">
        <v>0.745</v>
      </c>
      <c r="J68" s="188" t="s">
        <v>835</v>
      </c>
      <c r="K68" s="192">
        <v>1430863.86</v>
      </c>
      <c r="L68" s="192">
        <v>1001604.7</v>
      </c>
      <c r="M68" s="193">
        <v>429259.16000000015</v>
      </c>
      <c r="N68" s="189">
        <v>0.7</v>
      </c>
      <c r="O68" s="192">
        <v>0</v>
      </c>
      <c r="P68" s="192">
        <v>0</v>
      </c>
      <c r="Q68" s="192">
        <v>0</v>
      </c>
      <c r="R68" s="193">
        <v>0</v>
      </c>
      <c r="S68" s="193">
        <v>1001604.7</v>
      </c>
      <c r="T68" s="193">
        <v>0</v>
      </c>
      <c r="U68" s="193">
        <v>0</v>
      </c>
      <c r="V68" s="193">
        <v>0</v>
      </c>
      <c r="W68" s="193">
        <v>0</v>
      </c>
      <c r="X68" s="193">
        <v>0</v>
      </c>
      <c r="Y68" s="200" t="b">
        <f>L68=SUM(O68:X68)</f>
        <v>1</v>
      </c>
      <c r="Z68" s="201">
        <f>ROUND(L68/K68,4)</f>
        <v>0.7</v>
      </c>
      <c r="AA68" s="202" t="b">
        <f>Z68=N68</f>
        <v>1</v>
      </c>
      <c r="AB68" s="202" t="b">
        <f>K68=L68+M68</f>
        <v>1</v>
      </c>
    </row>
    <row r="69" spans="1:31" s="205" customFormat="1" x14ac:dyDescent="0.25">
      <c r="A69" s="182" t="s">
        <v>414</v>
      </c>
      <c r="B69" s="183" t="s">
        <v>876</v>
      </c>
      <c r="C69" s="183" t="s">
        <v>135</v>
      </c>
      <c r="D69" s="184" t="s">
        <v>64</v>
      </c>
      <c r="E69" s="185" t="s">
        <v>209</v>
      </c>
      <c r="F69" s="183" t="s">
        <v>210</v>
      </c>
      <c r="G69" s="186" t="s">
        <v>877</v>
      </c>
      <c r="H69" s="183" t="s">
        <v>52</v>
      </c>
      <c r="I69" s="187">
        <v>0.98846000000000001</v>
      </c>
      <c r="J69" s="188" t="s">
        <v>440</v>
      </c>
      <c r="K69" s="192">
        <v>1198405.68</v>
      </c>
      <c r="L69" s="192">
        <v>958724.54</v>
      </c>
      <c r="M69" s="193">
        <v>239681.1399999999</v>
      </c>
      <c r="N69" s="189">
        <v>0.8</v>
      </c>
      <c r="O69" s="192">
        <v>0</v>
      </c>
      <c r="P69" s="192">
        <v>0</v>
      </c>
      <c r="Q69" s="193">
        <v>0</v>
      </c>
      <c r="R69" s="193">
        <v>0</v>
      </c>
      <c r="S69" s="193">
        <v>958724.54</v>
      </c>
      <c r="T69" s="193">
        <v>0</v>
      </c>
      <c r="U69" s="193">
        <v>0</v>
      </c>
      <c r="V69" s="193">
        <v>0</v>
      </c>
      <c r="W69" s="193">
        <v>0</v>
      </c>
      <c r="X69" s="193">
        <v>0</v>
      </c>
      <c r="Y69" s="200" t="b">
        <f>L69=SUM(O69:X69)</f>
        <v>1</v>
      </c>
      <c r="Z69" s="201">
        <f>ROUND(L69/K69,4)</f>
        <v>0.8</v>
      </c>
      <c r="AA69" s="202" t="b">
        <f>Z69=N69</f>
        <v>1</v>
      </c>
      <c r="AB69" s="202" t="b">
        <f>K69=L69+M69</f>
        <v>1</v>
      </c>
    </row>
    <row r="70" spans="1:31" s="205" customFormat="1" x14ac:dyDescent="0.25">
      <c r="A70" s="182" t="s">
        <v>415</v>
      </c>
      <c r="B70" s="183"/>
      <c r="C70" s="183" t="s">
        <v>135</v>
      </c>
      <c r="D70" s="184" t="s">
        <v>924</v>
      </c>
      <c r="E70" s="185" t="s">
        <v>833</v>
      </c>
      <c r="F70" s="183" t="s">
        <v>139</v>
      </c>
      <c r="G70" s="230" t="s">
        <v>925</v>
      </c>
      <c r="H70" s="183" t="s">
        <v>52</v>
      </c>
      <c r="I70" s="183"/>
      <c r="J70" s="187"/>
      <c r="K70" s="192">
        <v>994558.45</v>
      </c>
      <c r="L70" s="192">
        <f>K70*N70</f>
        <v>795646.76</v>
      </c>
      <c r="M70" s="192">
        <f>K70-L70</f>
        <v>198911.68999999994</v>
      </c>
      <c r="N70" s="189">
        <v>0.8</v>
      </c>
      <c r="O70" s="189"/>
      <c r="P70" s="192"/>
      <c r="Q70" s="192">
        <v>0</v>
      </c>
      <c r="R70" s="193">
        <v>0</v>
      </c>
      <c r="S70" s="193">
        <v>795646.76</v>
      </c>
      <c r="T70" s="193">
        <v>0</v>
      </c>
      <c r="U70" s="193">
        <v>0</v>
      </c>
      <c r="V70" s="193">
        <v>0</v>
      </c>
      <c r="W70" s="193">
        <v>0</v>
      </c>
      <c r="X70" s="193">
        <v>0</v>
      </c>
      <c r="Y70" s="200" t="b">
        <f t="shared" ref="Y70:Y74" si="20">L70=SUM(O70:X70)</f>
        <v>1</v>
      </c>
      <c r="Z70" s="201">
        <f t="shared" ref="Z70:Z74" si="21">ROUND(L70/K70,4)</f>
        <v>0.8</v>
      </c>
      <c r="AA70" s="202" t="b">
        <f t="shared" ref="AA70:AA74" si="22">Z70=N70</f>
        <v>1</v>
      </c>
      <c r="AB70" s="202" t="b">
        <f t="shared" ref="AB70:AB74" si="23">K70=L70+M70</f>
        <v>1</v>
      </c>
      <c r="AC70" s="202"/>
    </row>
    <row r="71" spans="1:31" s="205" customFormat="1" ht="24" x14ac:dyDescent="0.25">
      <c r="A71" s="182" t="s">
        <v>416</v>
      </c>
      <c r="B71" s="183" t="s">
        <v>878</v>
      </c>
      <c r="C71" s="183" t="s">
        <v>135</v>
      </c>
      <c r="D71" s="184" t="s">
        <v>879</v>
      </c>
      <c r="E71" s="185">
        <v>1409063</v>
      </c>
      <c r="F71" s="183" t="s">
        <v>231</v>
      </c>
      <c r="G71" s="186" t="s">
        <v>880</v>
      </c>
      <c r="H71" s="183" t="s">
        <v>52</v>
      </c>
      <c r="I71" s="187">
        <v>0.84134000000000009</v>
      </c>
      <c r="J71" s="188" t="s">
        <v>661</v>
      </c>
      <c r="K71" s="192">
        <v>907255.36</v>
      </c>
      <c r="L71" s="192">
        <v>725804.29</v>
      </c>
      <c r="M71" s="193">
        <f>K71-L71</f>
        <v>181451.06999999995</v>
      </c>
      <c r="N71" s="189">
        <v>0.8</v>
      </c>
      <c r="O71" s="192">
        <v>0</v>
      </c>
      <c r="P71" s="192">
        <v>0</v>
      </c>
      <c r="Q71" s="193">
        <v>0</v>
      </c>
      <c r="R71" s="193">
        <v>0</v>
      </c>
      <c r="S71" s="193">
        <v>725804.29</v>
      </c>
      <c r="T71" s="193">
        <v>0</v>
      </c>
      <c r="U71" s="193">
        <v>0</v>
      </c>
      <c r="V71" s="193">
        <v>0</v>
      </c>
      <c r="W71" s="193">
        <v>0</v>
      </c>
      <c r="X71" s="193">
        <v>0</v>
      </c>
      <c r="Y71" s="200" t="b">
        <f t="shared" si="20"/>
        <v>1</v>
      </c>
      <c r="Z71" s="201">
        <f t="shared" si="21"/>
        <v>0.8</v>
      </c>
      <c r="AA71" s="202" t="b">
        <f t="shared" si="22"/>
        <v>1</v>
      </c>
      <c r="AB71" s="202" t="b">
        <f t="shared" si="23"/>
        <v>1</v>
      </c>
    </row>
    <row r="72" spans="1:31" s="205" customFormat="1" x14ac:dyDescent="0.25">
      <c r="A72" s="182" t="s">
        <v>417</v>
      </c>
      <c r="B72" s="183"/>
      <c r="C72" s="183" t="s">
        <v>135</v>
      </c>
      <c r="D72" s="184" t="s">
        <v>926</v>
      </c>
      <c r="E72" s="185" t="s">
        <v>833</v>
      </c>
      <c r="F72" s="183" t="s">
        <v>139</v>
      </c>
      <c r="G72" s="230" t="s">
        <v>927</v>
      </c>
      <c r="H72" s="183" t="s">
        <v>202</v>
      </c>
      <c r="I72" s="183"/>
      <c r="J72" s="187"/>
      <c r="K72" s="192">
        <v>989249.83</v>
      </c>
      <c r="L72" s="192">
        <f>K72*N72</f>
        <v>643012.38950000005</v>
      </c>
      <c r="M72" s="192">
        <f>K72-L72</f>
        <v>346237.44049999991</v>
      </c>
      <c r="N72" s="189">
        <v>0.65</v>
      </c>
      <c r="O72" s="192">
        <v>0</v>
      </c>
      <c r="P72" s="192">
        <v>0</v>
      </c>
      <c r="Q72" s="193">
        <v>0</v>
      </c>
      <c r="R72" s="193">
        <v>0</v>
      </c>
      <c r="S72" s="193">
        <v>643012.38950000005</v>
      </c>
      <c r="T72" s="193">
        <v>0</v>
      </c>
      <c r="U72" s="193">
        <v>0</v>
      </c>
      <c r="V72" s="193">
        <v>0</v>
      </c>
      <c r="W72" s="193">
        <v>0</v>
      </c>
      <c r="X72" s="193">
        <v>0</v>
      </c>
      <c r="Y72" s="200" t="b">
        <f t="shared" si="20"/>
        <v>1</v>
      </c>
      <c r="Z72" s="201">
        <f t="shared" si="21"/>
        <v>0.65</v>
      </c>
      <c r="AA72" s="202" t="b">
        <f t="shared" si="22"/>
        <v>1</v>
      </c>
      <c r="AB72" s="202" t="b">
        <f t="shared" si="23"/>
        <v>1</v>
      </c>
      <c r="AC72" s="202"/>
    </row>
    <row r="73" spans="1:31" s="205" customFormat="1" x14ac:dyDescent="0.25">
      <c r="A73" s="182" t="s">
        <v>933</v>
      </c>
      <c r="B73" s="183"/>
      <c r="C73" s="183" t="s">
        <v>135</v>
      </c>
      <c r="D73" s="184" t="s">
        <v>928</v>
      </c>
      <c r="E73" s="185"/>
      <c r="F73" s="183" t="s">
        <v>929</v>
      </c>
      <c r="G73" s="230" t="s">
        <v>930</v>
      </c>
      <c r="H73" s="183" t="s">
        <v>52</v>
      </c>
      <c r="I73" s="186"/>
      <c r="J73" s="183"/>
      <c r="K73" s="192">
        <v>1022132.74</v>
      </c>
      <c r="L73" s="192">
        <f>K73*N73</f>
        <v>511066.37</v>
      </c>
      <c r="M73" s="192">
        <f>K73-L73</f>
        <v>511066.37</v>
      </c>
      <c r="N73" s="189">
        <v>0.5</v>
      </c>
      <c r="O73" s="192">
        <v>0</v>
      </c>
      <c r="P73" s="192">
        <v>0</v>
      </c>
      <c r="Q73" s="193">
        <v>0</v>
      </c>
      <c r="R73" s="193">
        <v>0</v>
      </c>
      <c r="S73" s="193">
        <v>511066.37</v>
      </c>
      <c r="T73" s="193">
        <v>0</v>
      </c>
      <c r="U73" s="193">
        <v>0</v>
      </c>
      <c r="V73" s="193">
        <v>0</v>
      </c>
      <c r="W73" s="193">
        <v>0</v>
      </c>
      <c r="X73" s="193">
        <v>0</v>
      </c>
      <c r="Y73" s="200" t="b">
        <f t="shared" si="20"/>
        <v>1</v>
      </c>
      <c r="Z73" s="201">
        <f t="shared" si="21"/>
        <v>0.5</v>
      </c>
      <c r="AA73" s="202" t="b">
        <f t="shared" si="22"/>
        <v>1</v>
      </c>
      <c r="AB73" s="202" t="b">
        <f t="shared" si="23"/>
        <v>1</v>
      </c>
      <c r="AC73" s="202"/>
      <c r="AD73" s="202"/>
    </row>
    <row r="74" spans="1:31" s="205" customFormat="1" x14ac:dyDescent="0.25">
      <c r="A74" s="182" t="s">
        <v>934</v>
      </c>
      <c r="B74" s="183"/>
      <c r="C74" s="183" t="s">
        <v>135</v>
      </c>
      <c r="D74" s="184" t="s">
        <v>931</v>
      </c>
      <c r="E74" s="185" t="s">
        <v>833</v>
      </c>
      <c r="F74" s="183" t="s">
        <v>139</v>
      </c>
      <c r="G74" s="230" t="s">
        <v>932</v>
      </c>
      <c r="H74" s="183" t="s">
        <v>202</v>
      </c>
      <c r="I74" s="230"/>
      <c r="J74" s="186"/>
      <c r="K74" s="192">
        <v>703504.05</v>
      </c>
      <c r="L74" s="192">
        <f>K74*N74</f>
        <v>422102.43</v>
      </c>
      <c r="M74" s="192">
        <f>K74-L74</f>
        <v>281401.62000000005</v>
      </c>
      <c r="N74" s="189">
        <v>0.6</v>
      </c>
      <c r="O74" s="192">
        <v>0</v>
      </c>
      <c r="P74" s="192">
        <v>0</v>
      </c>
      <c r="Q74" s="193">
        <v>0</v>
      </c>
      <c r="R74" s="193">
        <v>0</v>
      </c>
      <c r="S74" s="192">
        <v>422102.43</v>
      </c>
      <c r="T74" s="193">
        <v>0</v>
      </c>
      <c r="U74" s="193">
        <v>0</v>
      </c>
      <c r="V74" s="193">
        <v>0</v>
      </c>
      <c r="W74" s="193">
        <v>0</v>
      </c>
      <c r="X74" s="193">
        <v>0</v>
      </c>
      <c r="Y74" s="200" t="b">
        <f t="shared" si="20"/>
        <v>1</v>
      </c>
      <c r="Z74" s="201">
        <f t="shared" si="21"/>
        <v>0.6</v>
      </c>
      <c r="AA74" s="202" t="b">
        <f t="shared" si="22"/>
        <v>1</v>
      </c>
      <c r="AB74" s="202" t="b">
        <f t="shared" si="23"/>
        <v>1</v>
      </c>
      <c r="AC74" s="201"/>
      <c r="AD74" s="202"/>
      <c r="AE74" s="202"/>
    </row>
    <row r="75" spans="1:31" ht="36" x14ac:dyDescent="0.2">
      <c r="A75" s="181" t="s">
        <v>935</v>
      </c>
      <c r="B75" s="168" t="s">
        <v>717</v>
      </c>
      <c r="C75" s="168" t="s">
        <v>135</v>
      </c>
      <c r="D75" s="169" t="s">
        <v>113</v>
      </c>
      <c r="E75" s="170" t="s">
        <v>233</v>
      </c>
      <c r="F75" s="168" t="s">
        <v>179</v>
      </c>
      <c r="G75" s="171" t="s">
        <v>718</v>
      </c>
      <c r="H75" s="168" t="s">
        <v>52</v>
      </c>
      <c r="I75" s="172">
        <v>0.66100000000000003</v>
      </c>
      <c r="J75" s="173" t="s">
        <v>719</v>
      </c>
      <c r="K75" s="175">
        <v>3290454.95</v>
      </c>
      <c r="L75" s="175">
        <v>2006823.46</v>
      </c>
      <c r="M75" s="176">
        <v>1283631.4900000002</v>
      </c>
      <c r="N75" s="174">
        <v>0.8</v>
      </c>
      <c r="O75" s="175">
        <v>0</v>
      </c>
      <c r="P75" s="175">
        <v>0</v>
      </c>
      <c r="Q75" s="175">
        <v>0</v>
      </c>
      <c r="R75" s="175">
        <v>0</v>
      </c>
      <c r="S75" s="175">
        <v>2006823.46</v>
      </c>
      <c r="T75" s="175">
        <v>0</v>
      </c>
      <c r="U75" s="175">
        <v>0</v>
      </c>
      <c r="V75" s="175">
        <v>0</v>
      </c>
      <c r="W75" s="175">
        <v>0</v>
      </c>
      <c r="X75" s="175">
        <v>0</v>
      </c>
      <c r="Y75" s="137" t="b">
        <f t="shared" si="16"/>
        <v>1</v>
      </c>
      <c r="Z75" s="142">
        <f t="shared" si="17"/>
        <v>0.6099</v>
      </c>
      <c r="AA75" s="143" t="b">
        <f t="shared" si="18"/>
        <v>0</v>
      </c>
      <c r="AB75" s="143" t="b">
        <f t="shared" si="19"/>
        <v>1</v>
      </c>
    </row>
    <row r="76" spans="1:31" ht="20.100000000000001" customHeight="1" x14ac:dyDescent="0.2">
      <c r="A76" s="261" t="s">
        <v>42</v>
      </c>
      <c r="B76" s="261"/>
      <c r="C76" s="261"/>
      <c r="D76" s="261"/>
      <c r="E76" s="261"/>
      <c r="F76" s="261"/>
      <c r="G76" s="261"/>
      <c r="H76" s="261"/>
      <c r="I76" s="209">
        <f>SUM(I3:I75)</f>
        <v>67.008870000000016</v>
      </c>
      <c r="J76" s="210" t="s">
        <v>13</v>
      </c>
      <c r="K76" s="211">
        <f>SUM(K3:K75)</f>
        <v>292862875.0200001</v>
      </c>
      <c r="L76" s="211">
        <f>SUM(L3:L75)</f>
        <v>179376278.57950005</v>
      </c>
      <c r="M76" s="211">
        <f>SUM(M3:M75)</f>
        <v>113486596.44049998</v>
      </c>
      <c r="N76" s="212" t="s">
        <v>13</v>
      </c>
      <c r="O76" s="211">
        <f t="shared" ref="O76:X76" si="24">SUM(O3:O75)</f>
        <v>0</v>
      </c>
      <c r="P76" s="211">
        <f t="shared" si="24"/>
        <v>0</v>
      </c>
      <c r="Q76" s="213">
        <f t="shared" si="24"/>
        <v>2795229.9</v>
      </c>
      <c r="R76" s="213">
        <f t="shared" si="24"/>
        <v>17775340.859999999</v>
      </c>
      <c r="S76" s="213">
        <f t="shared" si="24"/>
        <v>134568469.31950006</v>
      </c>
      <c r="T76" s="213">
        <f t="shared" si="24"/>
        <v>24237238.500000004</v>
      </c>
      <c r="U76" s="213">
        <f t="shared" si="24"/>
        <v>0</v>
      </c>
      <c r="V76" s="213">
        <f t="shared" si="24"/>
        <v>0</v>
      </c>
      <c r="W76" s="213">
        <f t="shared" si="24"/>
        <v>0</v>
      </c>
      <c r="X76" s="213">
        <f t="shared" si="24"/>
        <v>0</v>
      </c>
      <c r="Y76" s="137" t="b">
        <f>L76=SUM(O76:X76)</f>
        <v>1</v>
      </c>
      <c r="Z76" s="142">
        <f>ROUND(L76/K76,4)</f>
        <v>0.61250000000000004</v>
      </c>
      <c r="AA76" s="143" t="s">
        <v>13</v>
      </c>
      <c r="AB76" s="143" t="b">
        <f>K76=L76+M76</f>
        <v>1</v>
      </c>
    </row>
    <row r="77" spans="1:31" ht="20.100000000000001" customHeight="1" x14ac:dyDescent="0.2">
      <c r="A77" s="261" t="s">
        <v>35</v>
      </c>
      <c r="B77" s="261"/>
      <c r="C77" s="261"/>
      <c r="D77" s="261"/>
      <c r="E77" s="261"/>
      <c r="F77" s="261"/>
      <c r="G77" s="261"/>
      <c r="H77" s="261"/>
      <c r="I77" s="209">
        <f>SUMIF($C$3:$C$75,"K",I3:I75)</f>
        <v>17.454179999999997</v>
      </c>
      <c r="J77" s="210" t="s">
        <v>13</v>
      </c>
      <c r="K77" s="211">
        <f>SUMIF($C$3:$C$75,"K",K3:K75)</f>
        <v>108040314.41000003</v>
      </c>
      <c r="L77" s="211">
        <f>SUMIF($C$3:$C$75,"K",L3:L75)</f>
        <v>55890440.300000004</v>
      </c>
      <c r="M77" s="211">
        <f>SUMIF($C$3:$C$75,"K",M3:M75)</f>
        <v>52149874.109999999</v>
      </c>
      <c r="N77" s="212" t="s">
        <v>13</v>
      </c>
      <c r="O77" s="211">
        <f t="shared" ref="O77:X77" si="25">SUMIF($C$3:$C$75,"K",O3:O75)</f>
        <v>0</v>
      </c>
      <c r="P77" s="211">
        <f t="shared" si="25"/>
        <v>0</v>
      </c>
      <c r="Q77" s="213">
        <f t="shared" si="25"/>
        <v>2795229.9</v>
      </c>
      <c r="R77" s="213">
        <f t="shared" si="25"/>
        <v>17775340.859999999</v>
      </c>
      <c r="S77" s="213">
        <f t="shared" si="25"/>
        <v>34831284.100000001</v>
      </c>
      <c r="T77" s="213">
        <f t="shared" si="25"/>
        <v>488585.44</v>
      </c>
      <c r="U77" s="213">
        <f t="shared" si="25"/>
        <v>0</v>
      </c>
      <c r="V77" s="213">
        <f t="shared" si="25"/>
        <v>0</v>
      </c>
      <c r="W77" s="213">
        <f t="shared" si="25"/>
        <v>0</v>
      </c>
      <c r="X77" s="213">
        <f t="shared" si="25"/>
        <v>0</v>
      </c>
      <c r="Y77" s="137" t="b">
        <f>L77=SUM(O77:X77)</f>
        <v>1</v>
      </c>
      <c r="Z77" s="142">
        <f>ROUND(L77/K77,4)</f>
        <v>0.51729999999999998</v>
      </c>
      <c r="AA77" s="143" t="s">
        <v>13</v>
      </c>
      <c r="AB77" s="143" t="b">
        <f>K77=L77+M77</f>
        <v>1</v>
      </c>
    </row>
    <row r="78" spans="1:31" ht="20.100000000000001" customHeight="1" x14ac:dyDescent="0.2">
      <c r="A78" s="261" t="s">
        <v>36</v>
      </c>
      <c r="B78" s="261"/>
      <c r="C78" s="261"/>
      <c r="D78" s="261"/>
      <c r="E78" s="261"/>
      <c r="F78" s="261"/>
      <c r="G78" s="261"/>
      <c r="H78" s="261"/>
      <c r="I78" s="209">
        <f>SUMIF($C$3:$C$75,"N",I3:I75)</f>
        <v>39.493299999999998</v>
      </c>
      <c r="J78" s="210" t="s">
        <v>13</v>
      </c>
      <c r="K78" s="211">
        <f>SUMIF($C$3:$C$75,"N",K3:K75)</f>
        <v>131095077.61999999</v>
      </c>
      <c r="L78" s="211">
        <f>SUMIF($C$3:$C$75,"N",L3:L75)</f>
        <v>89170970.219500065</v>
      </c>
      <c r="M78" s="211">
        <f>SUMIF($C$3:$C$75,"N",M3:M75)</f>
        <v>41924107.400500007</v>
      </c>
      <c r="N78" s="212" t="s">
        <v>13</v>
      </c>
      <c r="O78" s="211">
        <f t="shared" ref="O78:X78" si="26">SUMIF($C$3:$C$75,"N",O3:O75)</f>
        <v>0</v>
      </c>
      <c r="P78" s="211">
        <f t="shared" si="26"/>
        <v>0</v>
      </c>
      <c r="Q78" s="213">
        <f t="shared" si="26"/>
        <v>0</v>
      </c>
      <c r="R78" s="213">
        <f t="shared" si="26"/>
        <v>0</v>
      </c>
      <c r="S78" s="213">
        <f t="shared" si="26"/>
        <v>89170970.219500065</v>
      </c>
      <c r="T78" s="213">
        <f t="shared" si="26"/>
        <v>0</v>
      </c>
      <c r="U78" s="213">
        <f t="shared" si="26"/>
        <v>0</v>
      </c>
      <c r="V78" s="213">
        <f t="shared" si="26"/>
        <v>0</v>
      </c>
      <c r="W78" s="213">
        <f t="shared" si="26"/>
        <v>0</v>
      </c>
      <c r="X78" s="213">
        <f t="shared" si="26"/>
        <v>0</v>
      </c>
      <c r="Y78" s="137" t="b">
        <f>L78=SUM(O78:X78)</f>
        <v>1</v>
      </c>
      <c r="Z78" s="142">
        <f>ROUND(L78/K78,4)</f>
        <v>0.68020000000000003</v>
      </c>
      <c r="AA78" s="143" t="s">
        <v>13</v>
      </c>
      <c r="AB78" s="143" t="b">
        <f>K78=L78+M78</f>
        <v>1</v>
      </c>
    </row>
    <row r="79" spans="1:31" ht="20.100000000000001" customHeight="1" x14ac:dyDescent="0.2">
      <c r="A79" s="263" t="s">
        <v>37</v>
      </c>
      <c r="B79" s="263"/>
      <c r="C79" s="263"/>
      <c r="D79" s="263"/>
      <c r="E79" s="263"/>
      <c r="F79" s="263"/>
      <c r="G79" s="263"/>
      <c r="H79" s="263"/>
      <c r="I79" s="214">
        <f>SUMIF($C$3:$C$75,"W",I3:I75)</f>
        <v>10.061389999999999</v>
      </c>
      <c r="J79" s="215" t="s">
        <v>13</v>
      </c>
      <c r="K79" s="216">
        <f>SUMIF($C$3:$C$75,"W",K3:K75)</f>
        <v>53727482.990000002</v>
      </c>
      <c r="L79" s="216">
        <f>SUMIF($C$3:$C$75,"W",L3:L75)</f>
        <v>34314868.059999995</v>
      </c>
      <c r="M79" s="216">
        <f>SUMIF($C$3:$C$75,"W",M3:M75)</f>
        <v>19412614.930000003</v>
      </c>
      <c r="N79" s="217" t="s">
        <v>13</v>
      </c>
      <c r="O79" s="216">
        <f t="shared" ref="O79:X79" si="27">SUMIF($C$3:$C$75,"W",O3:O75)</f>
        <v>0</v>
      </c>
      <c r="P79" s="216">
        <f t="shared" si="27"/>
        <v>0</v>
      </c>
      <c r="Q79" s="218">
        <f t="shared" si="27"/>
        <v>0</v>
      </c>
      <c r="R79" s="218">
        <f t="shared" si="27"/>
        <v>0</v>
      </c>
      <c r="S79" s="218">
        <f t="shared" si="27"/>
        <v>10566215</v>
      </c>
      <c r="T79" s="218">
        <f t="shared" si="27"/>
        <v>23748653.059999999</v>
      </c>
      <c r="U79" s="218">
        <f t="shared" si="27"/>
        <v>0</v>
      </c>
      <c r="V79" s="218">
        <f t="shared" si="27"/>
        <v>0</v>
      </c>
      <c r="W79" s="218">
        <f t="shared" si="27"/>
        <v>0</v>
      </c>
      <c r="X79" s="218">
        <f t="shared" si="27"/>
        <v>0</v>
      </c>
      <c r="Y79" s="137" t="b">
        <f>L79=SUM(O79:X79)</f>
        <v>1</v>
      </c>
      <c r="Z79" s="142">
        <f>ROUND(L79/K79,4)</f>
        <v>0.63870000000000005</v>
      </c>
      <c r="AA79" s="143" t="s">
        <v>13</v>
      </c>
      <c r="AB79" s="143" t="b">
        <f>K79=L79+M79</f>
        <v>1</v>
      </c>
    </row>
    <row r="80" spans="1:31" x14ac:dyDescent="0.2">
      <c r="A80" s="231"/>
      <c r="K80" s="232"/>
    </row>
    <row r="81" spans="1:1" x14ac:dyDescent="0.2">
      <c r="A81" s="222" t="s">
        <v>22</v>
      </c>
    </row>
    <row r="82" spans="1:1" x14ac:dyDescent="0.2">
      <c r="A82" s="225" t="s">
        <v>23</v>
      </c>
    </row>
    <row r="83" spans="1:1" x14ac:dyDescent="0.2">
      <c r="A83" s="222" t="s">
        <v>40</v>
      </c>
    </row>
    <row r="84" spans="1:1" x14ac:dyDescent="0.2">
      <c r="A84" s="233" t="s">
        <v>261</v>
      </c>
    </row>
  </sheetData>
  <mergeCells count="19">
    <mergeCell ref="A79:H79"/>
    <mergeCell ref="A78:H78"/>
    <mergeCell ref="E1:E2"/>
    <mergeCell ref="A77:H77"/>
    <mergeCell ref="N1:N2"/>
    <mergeCell ref="O1:X1"/>
    <mergeCell ref="L1:L2"/>
    <mergeCell ref="M1:M2"/>
    <mergeCell ref="A76:H76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3:AB17 Y76:AB77 AC70 AC72 AC73:AD73 AC74:AE74 Y69:AB74">
    <cfRule type="cellIs" dxfId="127" priority="128" operator="equal">
      <formula>FALSE</formula>
    </cfRule>
  </conditionalFormatting>
  <conditionalFormatting sqref="Y3:AA17 Y76:AA77">
    <cfRule type="containsText" dxfId="126" priority="126" operator="containsText" text="fałsz">
      <formula>NOT(ISERROR(SEARCH("fałsz",Y3)))</formula>
    </cfRule>
  </conditionalFormatting>
  <conditionalFormatting sqref="Z79:AA79">
    <cfRule type="cellIs" dxfId="125" priority="123" operator="equal">
      <formula>FALSE</formula>
    </cfRule>
  </conditionalFormatting>
  <conditionalFormatting sqref="Y79:AA79">
    <cfRule type="containsText" dxfId="124" priority="121" operator="containsText" text="fałsz">
      <formula>NOT(ISERROR(SEARCH("fałsz",Y79)))</formula>
    </cfRule>
  </conditionalFormatting>
  <conditionalFormatting sqref="Y79">
    <cfRule type="cellIs" dxfId="123" priority="122" operator="equal">
      <formula>FALSE</formula>
    </cfRule>
  </conditionalFormatting>
  <conditionalFormatting sqref="AB79">
    <cfRule type="cellIs" dxfId="122" priority="120" operator="equal">
      <formula>FALSE</formula>
    </cfRule>
  </conditionalFormatting>
  <conditionalFormatting sqref="AB79">
    <cfRule type="cellIs" dxfId="121" priority="119" operator="equal">
      <formula>FALSE</formula>
    </cfRule>
  </conditionalFormatting>
  <conditionalFormatting sqref="Z78:AA78">
    <cfRule type="cellIs" dxfId="120" priority="118" operator="equal">
      <formula>FALSE</formula>
    </cfRule>
  </conditionalFormatting>
  <conditionalFormatting sqref="Y78">
    <cfRule type="cellIs" dxfId="119" priority="117" operator="equal">
      <formula>FALSE</formula>
    </cfRule>
  </conditionalFormatting>
  <conditionalFormatting sqref="Y78:AA78">
    <cfRule type="containsText" dxfId="118" priority="116" operator="containsText" text="fałsz">
      <formula>NOT(ISERROR(SEARCH("fałsz",Y78)))</formula>
    </cfRule>
  </conditionalFormatting>
  <conditionalFormatting sqref="AB78">
    <cfRule type="cellIs" dxfId="117" priority="115" operator="equal">
      <formula>FALSE</formula>
    </cfRule>
  </conditionalFormatting>
  <conditionalFormatting sqref="AB78">
    <cfRule type="cellIs" dxfId="116" priority="114" operator="equal">
      <formula>FALSE</formula>
    </cfRule>
  </conditionalFormatting>
  <conditionalFormatting sqref="Z18:AA31">
    <cfRule type="cellIs" dxfId="115" priority="113" operator="equal">
      <formula>FALSE</formula>
    </cfRule>
  </conditionalFormatting>
  <conditionalFormatting sqref="Y18:AA31">
    <cfRule type="containsText" dxfId="114" priority="111" operator="containsText" text="fałsz">
      <formula>NOT(ISERROR(SEARCH("fałsz",Y18)))</formula>
    </cfRule>
  </conditionalFormatting>
  <conditionalFormatting sqref="Y18:Y31">
    <cfRule type="cellIs" dxfId="113" priority="112" operator="equal">
      <formula>FALSE</formula>
    </cfRule>
  </conditionalFormatting>
  <conditionalFormatting sqref="AB18:AB31">
    <cfRule type="cellIs" dxfId="112" priority="110" operator="equal">
      <formula>FALSE</formula>
    </cfRule>
  </conditionalFormatting>
  <conditionalFormatting sqref="AB18:AB31">
    <cfRule type="cellIs" dxfId="111" priority="109" operator="equal">
      <formula>FALSE</formula>
    </cfRule>
  </conditionalFormatting>
  <conditionalFormatting sqref="Z32:AA46">
    <cfRule type="cellIs" dxfId="110" priority="108" operator="equal">
      <formula>FALSE</formula>
    </cfRule>
  </conditionalFormatting>
  <conditionalFormatting sqref="Y32:AA46">
    <cfRule type="containsText" dxfId="109" priority="106" operator="containsText" text="fałsz">
      <formula>NOT(ISERROR(SEARCH("fałsz",Y32)))</formula>
    </cfRule>
  </conditionalFormatting>
  <conditionalFormatting sqref="Y32:Y46">
    <cfRule type="cellIs" dxfId="108" priority="107" operator="equal">
      <formula>FALSE</formula>
    </cfRule>
  </conditionalFormatting>
  <conditionalFormatting sqref="AB32:AB46">
    <cfRule type="cellIs" dxfId="107" priority="105" operator="equal">
      <formula>FALSE</formula>
    </cfRule>
  </conditionalFormatting>
  <conditionalFormatting sqref="AB32:AB46">
    <cfRule type="cellIs" dxfId="106" priority="104" operator="equal">
      <formula>FALSE</formula>
    </cfRule>
  </conditionalFormatting>
  <conditionalFormatting sqref="Z47:AA53">
    <cfRule type="cellIs" dxfId="105" priority="103" operator="equal">
      <formula>FALSE</formula>
    </cfRule>
  </conditionalFormatting>
  <conditionalFormatting sqref="Y47:AA53">
    <cfRule type="containsText" dxfId="104" priority="101" operator="containsText" text="fałsz">
      <formula>NOT(ISERROR(SEARCH("fałsz",Y47)))</formula>
    </cfRule>
  </conditionalFormatting>
  <conditionalFormatting sqref="Y47:Y53">
    <cfRule type="cellIs" dxfId="103" priority="102" operator="equal">
      <formula>FALSE</formula>
    </cfRule>
  </conditionalFormatting>
  <conditionalFormatting sqref="AB47:AB53">
    <cfRule type="cellIs" dxfId="102" priority="100" operator="equal">
      <formula>FALSE</formula>
    </cfRule>
  </conditionalFormatting>
  <conditionalFormatting sqref="AB47:AB53">
    <cfRule type="cellIs" dxfId="101" priority="99" operator="equal">
      <formula>FALSE</formula>
    </cfRule>
  </conditionalFormatting>
  <conditionalFormatting sqref="Z54:AA56">
    <cfRule type="cellIs" dxfId="100" priority="78" operator="equal">
      <formula>FALSE</formula>
    </cfRule>
  </conditionalFormatting>
  <conditionalFormatting sqref="Y54:AA56">
    <cfRule type="containsText" dxfId="99" priority="76" operator="containsText" text="fałsz">
      <formula>NOT(ISERROR(SEARCH("fałsz",Y54)))</formula>
    </cfRule>
  </conditionalFormatting>
  <conditionalFormatting sqref="Y54:Y56">
    <cfRule type="cellIs" dxfId="98" priority="77" operator="equal">
      <formula>FALSE</formula>
    </cfRule>
  </conditionalFormatting>
  <conditionalFormatting sqref="AB54:AB56">
    <cfRule type="cellIs" dxfId="97" priority="75" operator="equal">
      <formula>FALSE</formula>
    </cfRule>
  </conditionalFormatting>
  <conditionalFormatting sqref="AB54:AB56">
    <cfRule type="cellIs" dxfId="96" priority="74" operator="equal">
      <formula>FALSE</formula>
    </cfRule>
  </conditionalFormatting>
  <conditionalFormatting sqref="Z57:AA64">
    <cfRule type="cellIs" dxfId="95" priority="73" operator="equal">
      <formula>FALSE</formula>
    </cfRule>
  </conditionalFormatting>
  <conditionalFormatting sqref="Y57:AA64">
    <cfRule type="containsText" dxfId="94" priority="71" operator="containsText" text="fałsz">
      <formula>NOT(ISERROR(SEARCH("fałsz",Y57)))</formula>
    </cfRule>
  </conditionalFormatting>
  <conditionalFormatting sqref="Y57:Y64">
    <cfRule type="cellIs" dxfId="93" priority="72" operator="equal">
      <formula>FALSE</formula>
    </cfRule>
  </conditionalFormatting>
  <conditionalFormatting sqref="AB57:AB64">
    <cfRule type="cellIs" dxfId="92" priority="70" operator="equal">
      <formula>FALSE</formula>
    </cfRule>
  </conditionalFormatting>
  <conditionalFormatting sqref="AB57:AB64">
    <cfRule type="cellIs" dxfId="91" priority="69" operator="equal">
      <formula>FALSE</formula>
    </cfRule>
  </conditionalFormatting>
  <conditionalFormatting sqref="C3:X12 B13:X67 B75:X75 A3:A74">
    <cfRule type="expression" dxfId="90" priority="62">
      <formula>$C3="K"</formula>
    </cfRule>
    <cfRule type="expression" dxfId="89" priority="63">
      <formula>$C3="W"</formula>
    </cfRule>
  </conditionalFormatting>
  <conditionalFormatting sqref="B3:B12">
    <cfRule type="expression" dxfId="88" priority="60">
      <formula>$C3="K"</formula>
    </cfRule>
    <cfRule type="expression" dxfId="87" priority="61">
      <formula>$C3="W"</formula>
    </cfRule>
  </conditionalFormatting>
  <conditionalFormatting sqref="Z65:AA67">
    <cfRule type="cellIs" dxfId="86" priority="40" operator="equal">
      <formula>FALSE</formula>
    </cfRule>
  </conditionalFormatting>
  <conditionalFormatting sqref="Y65:AA67">
    <cfRule type="containsText" dxfId="85" priority="38" operator="containsText" text="fałsz">
      <formula>NOT(ISERROR(SEARCH("fałsz",Y65)))</formula>
    </cfRule>
  </conditionalFormatting>
  <conditionalFormatting sqref="Y65:Y67">
    <cfRule type="cellIs" dxfId="84" priority="39" operator="equal">
      <formula>FALSE</formula>
    </cfRule>
  </conditionalFormatting>
  <conditionalFormatting sqref="AB65:AB67">
    <cfRule type="cellIs" dxfId="83" priority="37" operator="equal">
      <formula>FALSE</formula>
    </cfRule>
  </conditionalFormatting>
  <conditionalFormatting sqref="AB65:AB67">
    <cfRule type="cellIs" dxfId="82" priority="36" operator="equal">
      <formula>FALSE</formula>
    </cfRule>
  </conditionalFormatting>
  <conditionalFormatting sqref="Z75:AA75">
    <cfRule type="cellIs" dxfId="81" priority="35" operator="equal">
      <formula>FALSE</formula>
    </cfRule>
  </conditionalFormatting>
  <conditionalFormatting sqref="Y75:AA75">
    <cfRule type="containsText" dxfId="80" priority="33" operator="containsText" text="fałsz">
      <formula>NOT(ISERROR(SEARCH("fałsz",Y75)))</formula>
    </cfRule>
  </conditionalFormatting>
  <conditionalFormatting sqref="Y75">
    <cfRule type="cellIs" dxfId="79" priority="34" operator="equal">
      <formula>FALSE</formula>
    </cfRule>
  </conditionalFormatting>
  <conditionalFormatting sqref="AB75">
    <cfRule type="cellIs" dxfId="78" priority="32" operator="equal">
      <formula>FALSE</formula>
    </cfRule>
  </conditionalFormatting>
  <conditionalFormatting sqref="AB75">
    <cfRule type="cellIs" dxfId="77" priority="31" operator="equal">
      <formula>FALSE</formula>
    </cfRule>
  </conditionalFormatting>
  <conditionalFormatting sqref="Y68:AB68">
    <cfRule type="cellIs" dxfId="76" priority="15" operator="equal">
      <formula>FALSE</formula>
    </cfRule>
  </conditionalFormatting>
  <dataValidations count="3">
    <dataValidation type="list" allowBlank="1" showInputMessage="1" showErrorMessage="1" sqref="H3:H67 G68:G69 H70 G71 H72:H75 J74 I73" xr:uid="{00000000-0002-0000-0200-000000000000}">
      <formula1>"B,P,R"</formula1>
    </dataValidation>
    <dataValidation type="list" allowBlank="1" showInputMessage="1" showErrorMessage="1" sqref="C3:C67 C75" xr:uid="{00000000-0002-0000-0200-000001000000}">
      <formula1>"N,K,W"</formula1>
    </dataValidation>
    <dataValidation type="list" allowBlank="1" showInputMessage="1" showErrorMessage="1" sqref="C68:C74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Mazowieckie - zadania gminne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5D0ACD6E-02A2-4947-B929-F7200B037229}">
            <xm:f>'gm rez'!$C65="W"</xm:f>
            <x14:dxf>
              <font>
                <color rgb="FFFF0000"/>
              </font>
            </x14:dxf>
          </x14:cfRule>
          <xm:sqref>B68:X68 F70:G70</xm:sqref>
        </x14:conditionalFormatting>
        <x14:conditionalFormatting xmlns:xm="http://schemas.microsoft.com/office/excel/2006/main">
          <x14:cfRule type="containsText" priority="14" operator="containsText" text="fałsz" id="{04083349-9E8B-448D-B901-88D302E6A933}">
            <xm:f>NOT(ISERROR(SEARCH("fałsz",'gm rez'!Y65)))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Y68:AA68</xm:sqref>
        </x14:conditionalFormatting>
        <x14:conditionalFormatting xmlns:xm="http://schemas.microsoft.com/office/excel/2006/main">
          <x14:cfRule type="containsText" priority="11" operator="containsText" text="fałsz" id="{B5D0B04A-5BBF-4EC5-B755-ACC61EEF432B}">
            <xm:f>NOT(ISERROR(SEARCH("fałsz",'gm rez'!Y67)))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Y69:AA74</xm:sqref>
        </x14:conditionalFormatting>
        <x14:conditionalFormatting xmlns:xm="http://schemas.microsoft.com/office/excel/2006/main">
          <x14:cfRule type="expression" priority="10" id="{C8CCB9A1-F1EE-4DB3-BD66-35B01C661705}">
            <xm:f>'gm rez'!$C67="W"</xm:f>
            <x14:dxf>
              <font>
                <color rgb="FFFF0000"/>
              </font>
            </x14:dxf>
          </x14:cfRule>
          <xm:sqref>B69:X69 B70:D70 H70:X70</xm:sqref>
        </x14:conditionalFormatting>
        <x14:conditionalFormatting xmlns:xm="http://schemas.microsoft.com/office/excel/2006/main">
          <x14:cfRule type="expression" priority="5" id="{A219AC44-49E2-44EA-92ED-26DAA16869BD}">
            <xm:f>'gm rez'!$C70="W"</xm:f>
            <x14:dxf>
              <font>
                <color rgb="FFFF0000"/>
              </font>
            </x14:dxf>
          </x14:cfRule>
          <xm:sqref>B71:X71 B73:X73 B72:D72 G72:X72 B74:D74 G74:X74</xm:sqref>
        </x14:conditionalFormatting>
        <x14:conditionalFormatting xmlns:xm="http://schemas.microsoft.com/office/excel/2006/main">
          <x14:cfRule type="containsText" priority="327" operator="containsText" text="fałsz" id="{F8229CAB-D625-4088-A38D-6C3FEE8049B8}">
            <xm:f>NOT(ISERROR(SEARCH("fałsz",'gm rez'!AA72)))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AC73</xm:sqref>
        </x14:conditionalFormatting>
        <x14:conditionalFormatting xmlns:xm="http://schemas.microsoft.com/office/excel/2006/main">
          <x14:cfRule type="containsText" priority="350" operator="containsText" text="fałsz" id="{F8229CAB-D625-4088-A38D-6C3FEE8049B8}">
            <xm:f>NOT(ISERROR(SEARCH("fałsz",'gm rez'!Z73)))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AC74:AD74</xm:sqref>
        </x14:conditionalFormatting>
        <x14:conditionalFormatting xmlns:xm="http://schemas.microsoft.com/office/excel/2006/main">
          <x14:cfRule type="expression" priority="3" id="{A066198C-C079-4E37-8154-E616A79CBEFE}">
            <xm:f>'gm rez'!$C67="W"</xm:f>
            <x14:dxf>
              <font>
                <color rgb="FFFF0000"/>
              </font>
            </x14:dxf>
          </x14:cfRule>
          <xm:sqref>E70</xm:sqref>
        </x14:conditionalFormatting>
        <x14:conditionalFormatting xmlns:xm="http://schemas.microsoft.com/office/excel/2006/main">
          <x14:cfRule type="expression" priority="2" id="{3337281E-7F4B-41E6-A83B-59D42555579F}">
            <xm:f>'gm rez'!$C69="W"</xm:f>
            <x14:dxf>
              <font>
                <color rgb="FFFF0000"/>
              </font>
            </x14:dxf>
          </x14:cfRule>
          <xm:sqref>E72:F72</xm:sqref>
        </x14:conditionalFormatting>
        <x14:conditionalFormatting xmlns:xm="http://schemas.microsoft.com/office/excel/2006/main">
          <x14:cfRule type="expression" priority="1" id="{50EC656F-58F8-4A3C-99FA-E1851D3BB78F}">
            <xm:f>'gm rez'!$C71="W"</xm:f>
            <x14:dxf>
              <font>
                <color rgb="FFFF0000"/>
              </font>
            </x14:dxf>
          </x14:cfRule>
          <xm:sqref>E74:F74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41"/>
  <sheetViews>
    <sheetView showGridLines="0" view="pageBreakPreview" topLeftCell="A16" zoomScale="90" zoomScaleNormal="78" zoomScaleSheetLayoutView="90" workbookViewId="0">
      <selection activeCell="K22" sqref="K22"/>
    </sheetView>
  </sheetViews>
  <sheetFormatPr defaultColWidth="9.140625" defaultRowHeight="12" x14ac:dyDescent="0.25"/>
  <cols>
    <col min="1" max="1" width="6.42578125" style="223" customWidth="1"/>
    <col min="2" max="2" width="12.42578125" style="223" customWidth="1"/>
    <col min="3" max="3" width="15.7109375" style="223" customWidth="1"/>
    <col min="4" max="4" width="21.7109375" style="223" customWidth="1"/>
    <col min="5" max="5" width="15.7109375" style="223" customWidth="1"/>
    <col min="6" max="6" width="56.85546875" style="223" customWidth="1"/>
    <col min="7" max="7" width="11.7109375" style="223" customWidth="1"/>
    <col min="8" max="8" width="17" style="223" customWidth="1"/>
    <col min="9" max="10" width="15.7109375" style="223" customWidth="1"/>
    <col min="11" max="11" width="18" style="223" customWidth="1"/>
    <col min="12" max="12" width="16.28515625" style="223" customWidth="1"/>
    <col min="13" max="13" width="15.7109375" style="221" customWidth="1"/>
    <col min="14" max="16" width="5.28515625" style="223" bestFit="1" customWidth="1"/>
    <col min="17" max="17" width="5" style="223" bestFit="1" customWidth="1"/>
    <col min="18" max="18" width="15.7109375" style="223" customWidth="1"/>
    <col min="19" max="19" width="12.42578125" style="223" customWidth="1"/>
    <col min="20" max="20" width="11.7109375" style="223" customWidth="1"/>
    <col min="21" max="23" width="5.28515625" style="223" bestFit="1" customWidth="1"/>
    <col min="24" max="27" width="15.7109375" style="151" customWidth="1"/>
    <col min="28" max="16384" width="9.140625" style="151"/>
  </cols>
  <sheetData>
    <row r="1" spans="1:28" ht="24.75" customHeight="1" x14ac:dyDescent="0.25">
      <c r="A1" s="261" t="s">
        <v>3</v>
      </c>
      <c r="B1" s="261" t="s">
        <v>4</v>
      </c>
      <c r="C1" s="261" t="s">
        <v>43</v>
      </c>
      <c r="D1" s="261" t="s">
        <v>5</v>
      </c>
      <c r="E1" s="261" t="s">
        <v>30</v>
      </c>
      <c r="F1" s="261" t="s">
        <v>6</v>
      </c>
      <c r="G1" s="261" t="s">
        <v>24</v>
      </c>
      <c r="H1" s="261" t="s">
        <v>7</v>
      </c>
      <c r="I1" s="261" t="s">
        <v>21</v>
      </c>
      <c r="J1" s="261" t="s">
        <v>8</v>
      </c>
      <c r="K1" s="261" t="s">
        <v>9</v>
      </c>
      <c r="L1" s="261" t="s">
        <v>12</v>
      </c>
      <c r="M1" s="261" t="s">
        <v>10</v>
      </c>
      <c r="N1" s="261" t="s">
        <v>11</v>
      </c>
      <c r="O1" s="261"/>
      <c r="P1" s="261"/>
      <c r="Q1" s="261"/>
      <c r="R1" s="261"/>
      <c r="S1" s="261"/>
      <c r="T1" s="261"/>
      <c r="U1" s="261"/>
      <c r="V1" s="261"/>
      <c r="W1" s="261"/>
    </row>
    <row r="2" spans="1:28" ht="28.5" customHeight="1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08">
        <v>2019</v>
      </c>
      <c r="O2" s="208">
        <v>2020</v>
      </c>
      <c r="P2" s="208">
        <v>2021</v>
      </c>
      <c r="Q2" s="208">
        <v>2022</v>
      </c>
      <c r="R2" s="208">
        <v>2023</v>
      </c>
      <c r="S2" s="208">
        <v>2024</v>
      </c>
      <c r="T2" s="208">
        <v>2025</v>
      </c>
      <c r="U2" s="208">
        <v>2026</v>
      </c>
      <c r="V2" s="208">
        <v>2027</v>
      </c>
      <c r="W2" s="208">
        <v>2028</v>
      </c>
      <c r="X2" s="137" t="s">
        <v>26</v>
      </c>
      <c r="Y2" s="137" t="s">
        <v>27</v>
      </c>
      <c r="Z2" s="137" t="s">
        <v>28</v>
      </c>
      <c r="AA2" s="141" t="s">
        <v>29</v>
      </c>
    </row>
    <row r="3" spans="1:28" s="145" customFormat="1" ht="36" x14ac:dyDescent="0.25">
      <c r="A3" s="168" t="s">
        <v>348</v>
      </c>
      <c r="B3" s="168" t="s">
        <v>501</v>
      </c>
      <c r="C3" s="168" t="s">
        <v>135</v>
      </c>
      <c r="D3" s="179" t="s">
        <v>50</v>
      </c>
      <c r="E3" s="170">
        <v>1438</v>
      </c>
      <c r="F3" s="180" t="s">
        <v>502</v>
      </c>
      <c r="G3" s="168" t="s">
        <v>52</v>
      </c>
      <c r="H3" s="172">
        <v>2.4</v>
      </c>
      <c r="I3" s="173" t="s">
        <v>474</v>
      </c>
      <c r="J3" s="177">
        <v>9763159.6799999997</v>
      </c>
      <c r="K3" s="177">
        <v>6834211.7699999996</v>
      </c>
      <c r="L3" s="178">
        <v>2928947.91</v>
      </c>
      <c r="M3" s="174">
        <v>0.7</v>
      </c>
      <c r="N3" s="190">
        <v>0</v>
      </c>
      <c r="O3" s="190">
        <v>0</v>
      </c>
      <c r="P3" s="190">
        <v>0</v>
      </c>
      <c r="Q3" s="190">
        <v>0</v>
      </c>
      <c r="R3" s="190">
        <v>6834211.7699999996</v>
      </c>
      <c r="S3" s="190">
        <v>0</v>
      </c>
      <c r="T3" s="190">
        <v>0</v>
      </c>
      <c r="U3" s="190">
        <v>0</v>
      </c>
      <c r="V3" s="190">
        <v>0</v>
      </c>
      <c r="W3" s="190">
        <v>0</v>
      </c>
      <c r="X3" s="137" t="b">
        <f t="shared" ref="X3:X36" si="0">K3=SUM(N3:W3)</f>
        <v>1</v>
      </c>
      <c r="Y3" s="142">
        <f t="shared" ref="Y3:Y36" si="1">ROUND(K3/J3,4)</f>
        <v>0.7</v>
      </c>
      <c r="Z3" s="143" t="b">
        <f t="shared" ref="Z3:Z33" si="2">Y3=M3</f>
        <v>1</v>
      </c>
      <c r="AA3" s="143" t="b">
        <f t="shared" ref="AA3:AA36" si="3">J3=K3+L3</f>
        <v>1</v>
      </c>
      <c r="AB3" s="144"/>
    </row>
    <row r="4" spans="1:28" s="207" customFormat="1" x14ac:dyDescent="0.25">
      <c r="A4" s="168" t="s">
        <v>349</v>
      </c>
      <c r="B4" s="168" t="s">
        <v>534</v>
      </c>
      <c r="C4" s="168" t="s">
        <v>135</v>
      </c>
      <c r="D4" s="179" t="s">
        <v>46</v>
      </c>
      <c r="E4" s="170">
        <v>1413</v>
      </c>
      <c r="F4" s="180" t="s">
        <v>535</v>
      </c>
      <c r="G4" s="168" t="s">
        <v>51</v>
      </c>
      <c r="H4" s="172">
        <v>4.30905</v>
      </c>
      <c r="I4" s="173" t="s">
        <v>525</v>
      </c>
      <c r="J4" s="177">
        <v>16144571.949999999</v>
      </c>
      <c r="K4" s="177">
        <v>11301200.359999999</v>
      </c>
      <c r="L4" s="178">
        <v>4843371.59</v>
      </c>
      <c r="M4" s="174">
        <v>0.7</v>
      </c>
      <c r="N4" s="190">
        <v>0</v>
      </c>
      <c r="O4" s="190">
        <v>0</v>
      </c>
      <c r="P4" s="191">
        <v>0</v>
      </c>
      <c r="Q4" s="191">
        <v>0</v>
      </c>
      <c r="R4" s="191">
        <v>11301200.359999999</v>
      </c>
      <c r="S4" s="191">
        <v>0</v>
      </c>
      <c r="T4" s="191">
        <v>0</v>
      </c>
      <c r="U4" s="191">
        <v>0</v>
      </c>
      <c r="V4" s="191">
        <v>0</v>
      </c>
      <c r="W4" s="191">
        <v>0</v>
      </c>
      <c r="X4" s="200" t="b">
        <f t="shared" si="0"/>
        <v>1</v>
      </c>
      <c r="Y4" s="201">
        <f t="shared" si="1"/>
        <v>0.7</v>
      </c>
      <c r="Z4" s="202" t="b">
        <f t="shared" si="2"/>
        <v>1</v>
      </c>
      <c r="AA4" s="202" t="b">
        <f t="shared" si="3"/>
        <v>1</v>
      </c>
      <c r="AB4" s="206"/>
    </row>
    <row r="5" spans="1:28" s="145" customFormat="1" ht="24" x14ac:dyDescent="0.25">
      <c r="A5" s="168" t="s">
        <v>350</v>
      </c>
      <c r="B5" s="168" t="s">
        <v>503</v>
      </c>
      <c r="C5" s="168" t="s">
        <v>135</v>
      </c>
      <c r="D5" s="179" t="s">
        <v>504</v>
      </c>
      <c r="E5" s="170">
        <v>1419</v>
      </c>
      <c r="F5" s="180" t="s">
        <v>505</v>
      </c>
      <c r="G5" s="168" t="s">
        <v>51</v>
      </c>
      <c r="H5" s="172">
        <v>1.1000000000000001</v>
      </c>
      <c r="I5" s="173" t="s">
        <v>443</v>
      </c>
      <c r="J5" s="177">
        <v>3499898.5</v>
      </c>
      <c r="K5" s="177">
        <v>2099939.1</v>
      </c>
      <c r="L5" s="178">
        <v>1399959.4</v>
      </c>
      <c r="M5" s="174">
        <v>0.6</v>
      </c>
      <c r="N5" s="190">
        <v>0</v>
      </c>
      <c r="O5" s="190">
        <v>0</v>
      </c>
      <c r="P5" s="190">
        <v>0</v>
      </c>
      <c r="Q5" s="190">
        <v>0</v>
      </c>
      <c r="R5" s="190">
        <v>2099939.1</v>
      </c>
      <c r="S5" s="190">
        <v>0</v>
      </c>
      <c r="T5" s="190">
        <v>0</v>
      </c>
      <c r="U5" s="190">
        <v>0</v>
      </c>
      <c r="V5" s="190">
        <v>0</v>
      </c>
      <c r="W5" s="190">
        <v>0</v>
      </c>
      <c r="X5" s="137" t="b">
        <f t="shared" si="0"/>
        <v>1</v>
      </c>
      <c r="Y5" s="142">
        <f t="shared" si="1"/>
        <v>0.6</v>
      </c>
      <c r="Z5" s="143" t="b">
        <f t="shared" si="2"/>
        <v>1</v>
      </c>
      <c r="AA5" s="143" t="b">
        <f t="shared" si="3"/>
        <v>1</v>
      </c>
      <c r="AB5" s="144"/>
    </row>
    <row r="6" spans="1:28" s="145" customFormat="1" ht="24" x14ac:dyDescent="0.25">
      <c r="A6" s="168" t="s">
        <v>351</v>
      </c>
      <c r="B6" s="168" t="s">
        <v>506</v>
      </c>
      <c r="C6" s="168" t="s">
        <v>135</v>
      </c>
      <c r="D6" s="169" t="s">
        <v>236</v>
      </c>
      <c r="E6" s="170">
        <v>1422</v>
      </c>
      <c r="F6" s="171" t="s">
        <v>507</v>
      </c>
      <c r="G6" s="168" t="s">
        <v>52</v>
      </c>
      <c r="H6" s="172">
        <v>0.99</v>
      </c>
      <c r="I6" s="173" t="s">
        <v>440</v>
      </c>
      <c r="J6" s="177">
        <v>1526443.62</v>
      </c>
      <c r="K6" s="177">
        <v>1068510.53</v>
      </c>
      <c r="L6" s="178">
        <v>457933.09000000008</v>
      </c>
      <c r="M6" s="174">
        <v>0.7</v>
      </c>
      <c r="N6" s="177">
        <v>0</v>
      </c>
      <c r="O6" s="177">
        <v>0</v>
      </c>
      <c r="P6" s="178">
        <v>0</v>
      </c>
      <c r="Q6" s="178">
        <v>0</v>
      </c>
      <c r="R6" s="178">
        <v>1068510.53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137" t="b">
        <f t="shared" si="0"/>
        <v>1</v>
      </c>
      <c r="Y6" s="142">
        <f t="shared" si="1"/>
        <v>0.7</v>
      </c>
      <c r="Z6" s="143" t="b">
        <f t="shared" si="2"/>
        <v>1</v>
      </c>
      <c r="AA6" s="143" t="b">
        <f t="shared" si="3"/>
        <v>1</v>
      </c>
      <c r="AB6" s="144"/>
    </row>
    <row r="7" spans="1:28" s="145" customFormat="1" ht="24" x14ac:dyDescent="0.25">
      <c r="A7" s="168" t="s">
        <v>352</v>
      </c>
      <c r="B7" s="168" t="s">
        <v>508</v>
      </c>
      <c r="C7" s="168" t="s">
        <v>144</v>
      </c>
      <c r="D7" s="179" t="s">
        <v>142</v>
      </c>
      <c r="E7" s="170">
        <v>1416</v>
      </c>
      <c r="F7" s="180" t="s">
        <v>509</v>
      </c>
      <c r="G7" s="168" t="s">
        <v>51</v>
      </c>
      <c r="H7" s="172">
        <v>4.6128500000000008</v>
      </c>
      <c r="I7" s="173" t="s">
        <v>510</v>
      </c>
      <c r="J7" s="177">
        <v>18282061.25</v>
      </c>
      <c r="K7" s="177">
        <v>12797442.869999999</v>
      </c>
      <c r="L7" s="178">
        <v>5484618.3800000008</v>
      </c>
      <c r="M7" s="174">
        <v>0.7</v>
      </c>
      <c r="N7" s="190">
        <v>0</v>
      </c>
      <c r="O7" s="190">
        <v>0</v>
      </c>
      <c r="P7" s="191">
        <v>0</v>
      </c>
      <c r="Q7" s="191">
        <v>0</v>
      </c>
      <c r="R7" s="191">
        <v>2559488.5699999998</v>
      </c>
      <c r="S7" s="191">
        <v>6398721.4400000004</v>
      </c>
      <c r="T7" s="191">
        <v>3839232.8599999994</v>
      </c>
      <c r="U7" s="191">
        <v>0</v>
      </c>
      <c r="V7" s="191">
        <v>0</v>
      </c>
      <c r="W7" s="191">
        <v>0</v>
      </c>
      <c r="X7" s="137" t="b">
        <f t="shared" si="0"/>
        <v>1</v>
      </c>
      <c r="Y7" s="142">
        <f t="shared" si="1"/>
        <v>0.7</v>
      </c>
      <c r="Z7" s="143" t="b">
        <f t="shared" si="2"/>
        <v>1</v>
      </c>
      <c r="AA7" s="143" t="b">
        <f t="shared" si="3"/>
        <v>1</v>
      </c>
      <c r="AB7" s="144"/>
    </row>
    <row r="8" spans="1:28" s="145" customFormat="1" ht="48" x14ac:dyDescent="0.25">
      <c r="A8" s="168" t="s">
        <v>353</v>
      </c>
      <c r="B8" s="168" t="s">
        <v>511</v>
      </c>
      <c r="C8" s="168" t="s">
        <v>135</v>
      </c>
      <c r="D8" s="179" t="s">
        <v>133</v>
      </c>
      <c r="E8" s="170">
        <v>1415</v>
      </c>
      <c r="F8" s="180" t="s">
        <v>512</v>
      </c>
      <c r="G8" s="168" t="s">
        <v>51</v>
      </c>
      <c r="H8" s="172">
        <v>2.1017800000000002</v>
      </c>
      <c r="I8" s="173" t="s">
        <v>477</v>
      </c>
      <c r="J8" s="177">
        <v>6785850.6799999997</v>
      </c>
      <c r="K8" s="177">
        <v>4071510.4</v>
      </c>
      <c r="L8" s="178">
        <v>2714340.28</v>
      </c>
      <c r="M8" s="174">
        <v>0.6</v>
      </c>
      <c r="N8" s="190">
        <v>0</v>
      </c>
      <c r="O8" s="190">
        <v>0</v>
      </c>
      <c r="P8" s="191">
        <v>0</v>
      </c>
      <c r="Q8" s="191">
        <v>0</v>
      </c>
      <c r="R8" s="191">
        <v>4071510.4</v>
      </c>
      <c r="S8" s="191">
        <v>0</v>
      </c>
      <c r="T8" s="191">
        <v>0</v>
      </c>
      <c r="U8" s="191">
        <v>0</v>
      </c>
      <c r="V8" s="191">
        <v>0</v>
      </c>
      <c r="W8" s="191">
        <v>0</v>
      </c>
      <c r="X8" s="137" t="b">
        <f t="shared" si="0"/>
        <v>1</v>
      </c>
      <c r="Y8" s="142">
        <f t="shared" si="1"/>
        <v>0.6</v>
      </c>
      <c r="Z8" s="143" t="b">
        <f t="shared" si="2"/>
        <v>1</v>
      </c>
      <c r="AA8" s="143" t="b">
        <f t="shared" si="3"/>
        <v>1</v>
      </c>
      <c r="AB8" s="144"/>
    </row>
    <row r="9" spans="1:28" s="145" customFormat="1" ht="24" x14ac:dyDescent="0.25">
      <c r="A9" s="168" t="s">
        <v>354</v>
      </c>
      <c r="B9" s="168" t="s">
        <v>513</v>
      </c>
      <c r="C9" s="168" t="s">
        <v>135</v>
      </c>
      <c r="D9" s="179" t="s">
        <v>155</v>
      </c>
      <c r="E9" s="170">
        <v>1432</v>
      </c>
      <c r="F9" s="180" t="s">
        <v>514</v>
      </c>
      <c r="G9" s="168" t="s">
        <v>51</v>
      </c>
      <c r="H9" s="172">
        <v>1.6054100000000002</v>
      </c>
      <c r="I9" s="173" t="s">
        <v>477</v>
      </c>
      <c r="J9" s="177">
        <v>15130066.960000001</v>
      </c>
      <c r="K9" s="177">
        <v>10591046.869999999</v>
      </c>
      <c r="L9" s="178">
        <v>4539020.0900000017</v>
      </c>
      <c r="M9" s="174">
        <v>0.7</v>
      </c>
      <c r="N9" s="190">
        <v>0</v>
      </c>
      <c r="O9" s="190">
        <v>0</v>
      </c>
      <c r="P9" s="190">
        <v>0</v>
      </c>
      <c r="Q9" s="190">
        <v>0</v>
      </c>
      <c r="R9" s="190">
        <v>10591046.869999999</v>
      </c>
      <c r="S9" s="190">
        <v>0</v>
      </c>
      <c r="T9" s="190">
        <v>0</v>
      </c>
      <c r="U9" s="190">
        <v>0</v>
      </c>
      <c r="V9" s="190">
        <v>0</v>
      </c>
      <c r="W9" s="190">
        <v>0</v>
      </c>
      <c r="X9" s="137" t="b">
        <f t="shared" si="0"/>
        <v>1</v>
      </c>
      <c r="Y9" s="142">
        <f t="shared" si="1"/>
        <v>0.7</v>
      </c>
      <c r="Z9" s="143" t="b">
        <f t="shared" si="2"/>
        <v>1</v>
      </c>
      <c r="AA9" s="143" t="b">
        <f t="shared" si="3"/>
        <v>1</v>
      </c>
      <c r="AB9" s="144"/>
    </row>
    <row r="10" spans="1:28" s="145" customFormat="1" x14ac:dyDescent="0.25">
      <c r="A10" s="168" t="s">
        <v>355</v>
      </c>
      <c r="B10" s="168" t="s">
        <v>515</v>
      </c>
      <c r="C10" s="168" t="s">
        <v>135</v>
      </c>
      <c r="D10" s="179" t="s">
        <v>254</v>
      </c>
      <c r="E10" s="170">
        <v>1428</v>
      </c>
      <c r="F10" s="180" t="s">
        <v>516</v>
      </c>
      <c r="G10" s="168" t="s">
        <v>51</v>
      </c>
      <c r="H10" s="172">
        <v>1.2310000000000001</v>
      </c>
      <c r="I10" s="173" t="s">
        <v>443</v>
      </c>
      <c r="J10" s="177">
        <v>6640746.4500000002</v>
      </c>
      <c r="K10" s="177">
        <v>5312597.16</v>
      </c>
      <c r="L10" s="178">
        <v>1328149.29</v>
      </c>
      <c r="M10" s="174">
        <v>0.8</v>
      </c>
      <c r="N10" s="190">
        <v>0</v>
      </c>
      <c r="O10" s="190">
        <v>0</v>
      </c>
      <c r="P10" s="190">
        <v>0</v>
      </c>
      <c r="Q10" s="190">
        <v>0</v>
      </c>
      <c r="R10" s="190">
        <v>5312597.16</v>
      </c>
      <c r="S10" s="190">
        <v>0</v>
      </c>
      <c r="T10" s="190">
        <v>0</v>
      </c>
      <c r="U10" s="190">
        <v>0</v>
      </c>
      <c r="V10" s="190">
        <v>0</v>
      </c>
      <c r="W10" s="190">
        <v>0</v>
      </c>
      <c r="X10" s="137" t="b">
        <f t="shared" si="0"/>
        <v>1</v>
      </c>
      <c r="Y10" s="142">
        <f t="shared" si="1"/>
        <v>0.8</v>
      </c>
      <c r="Z10" s="143" t="b">
        <f t="shared" si="2"/>
        <v>1</v>
      </c>
      <c r="AA10" s="143" t="b">
        <f t="shared" si="3"/>
        <v>1</v>
      </c>
      <c r="AB10" s="144"/>
    </row>
    <row r="11" spans="1:28" s="145" customFormat="1" ht="36" x14ac:dyDescent="0.25">
      <c r="A11" s="168" t="s">
        <v>356</v>
      </c>
      <c r="B11" s="168" t="s">
        <v>517</v>
      </c>
      <c r="C11" s="168" t="s">
        <v>135</v>
      </c>
      <c r="D11" s="179" t="s">
        <v>518</v>
      </c>
      <c r="E11" s="170">
        <v>1402</v>
      </c>
      <c r="F11" s="180" t="s">
        <v>519</v>
      </c>
      <c r="G11" s="168" t="s">
        <v>52</v>
      </c>
      <c r="H11" s="172">
        <v>0.58099999999999996</v>
      </c>
      <c r="I11" s="173" t="s">
        <v>474</v>
      </c>
      <c r="J11" s="177">
        <v>2576459.17</v>
      </c>
      <c r="K11" s="177">
        <v>1803521.41</v>
      </c>
      <c r="L11" s="178">
        <v>772937.76</v>
      </c>
      <c r="M11" s="174">
        <v>0.7</v>
      </c>
      <c r="N11" s="190">
        <v>0</v>
      </c>
      <c r="O11" s="190">
        <v>0</v>
      </c>
      <c r="P11" s="191">
        <v>0</v>
      </c>
      <c r="Q11" s="191">
        <v>0</v>
      </c>
      <c r="R11" s="191">
        <v>1803521.41</v>
      </c>
      <c r="S11" s="191">
        <v>0</v>
      </c>
      <c r="T11" s="191">
        <v>0</v>
      </c>
      <c r="U11" s="191">
        <v>0</v>
      </c>
      <c r="V11" s="191">
        <v>0</v>
      </c>
      <c r="W11" s="191">
        <v>0</v>
      </c>
      <c r="X11" s="137" t="b">
        <f t="shared" si="0"/>
        <v>1</v>
      </c>
      <c r="Y11" s="142">
        <f t="shared" si="1"/>
        <v>0.7</v>
      </c>
      <c r="Z11" s="143" t="b">
        <f t="shared" si="2"/>
        <v>1</v>
      </c>
      <c r="AA11" s="143" t="b">
        <f t="shared" si="3"/>
        <v>1</v>
      </c>
      <c r="AB11" s="144"/>
    </row>
    <row r="12" spans="1:28" s="145" customFormat="1" ht="24" x14ac:dyDescent="0.25">
      <c r="A12" s="168" t="s">
        <v>357</v>
      </c>
      <c r="B12" s="168" t="s">
        <v>520</v>
      </c>
      <c r="C12" s="168" t="s">
        <v>135</v>
      </c>
      <c r="D12" s="179" t="s">
        <v>240</v>
      </c>
      <c r="E12" s="170">
        <v>1435</v>
      </c>
      <c r="F12" s="180" t="s">
        <v>521</v>
      </c>
      <c r="G12" s="168" t="s">
        <v>51</v>
      </c>
      <c r="H12" s="172">
        <v>3.8882699999999999</v>
      </c>
      <c r="I12" s="173" t="s">
        <v>522</v>
      </c>
      <c r="J12" s="177">
        <v>15879149.369999999</v>
      </c>
      <c r="K12" s="177">
        <v>12703319.49</v>
      </c>
      <c r="L12" s="178">
        <v>3175829.879999999</v>
      </c>
      <c r="M12" s="174">
        <v>0.8</v>
      </c>
      <c r="N12" s="190">
        <v>0</v>
      </c>
      <c r="O12" s="190">
        <v>0</v>
      </c>
      <c r="P12" s="190">
        <v>0</v>
      </c>
      <c r="Q12" s="190">
        <v>0</v>
      </c>
      <c r="R12" s="190">
        <v>12703319.49</v>
      </c>
      <c r="S12" s="190">
        <v>0</v>
      </c>
      <c r="T12" s="190">
        <v>0</v>
      </c>
      <c r="U12" s="190">
        <v>0</v>
      </c>
      <c r="V12" s="190">
        <v>0</v>
      </c>
      <c r="W12" s="190">
        <v>0</v>
      </c>
      <c r="X12" s="137" t="b">
        <f t="shared" si="0"/>
        <v>1</v>
      </c>
      <c r="Y12" s="142">
        <f t="shared" si="1"/>
        <v>0.8</v>
      </c>
      <c r="Z12" s="143" t="b">
        <f t="shared" si="2"/>
        <v>1</v>
      </c>
      <c r="AA12" s="143" t="b">
        <f t="shared" si="3"/>
        <v>1</v>
      </c>
      <c r="AB12" s="144"/>
    </row>
    <row r="13" spans="1:28" s="145" customFormat="1" ht="36" x14ac:dyDescent="0.25">
      <c r="A13" s="168" t="s">
        <v>358</v>
      </c>
      <c r="B13" s="168" t="s">
        <v>523</v>
      </c>
      <c r="C13" s="168" t="s">
        <v>135</v>
      </c>
      <c r="D13" s="179" t="s">
        <v>49</v>
      </c>
      <c r="E13" s="170">
        <v>1412</v>
      </c>
      <c r="F13" s="180" t="s">
        <v>524</v>
      </c>
      <c r="G13" s="168" t="s">
        <v>51</v>
      </c>
      <c r="H13" s="172">
        <v>0.97599999999999998</v>
      </c>
      <c r="I13" s="173" t="s">
        <v>525</v>
      </c>
      <c r="J13" s="177">
        <v>11287000</v>
      </c>
      <c r="K13" s="177">
        <v>9029600</v>
      </c>
      <c r="L13" s="178">
        <v>2257400</v>
      </c>
      <c r="M13" s="174">
        <v>0.8</v>
      </c>
      <c r="N13" s="190">
        <v>0</v>
      </c>
      <c r="O13" s="190">
        <v>0</v>
      </c>
      <c r="P13" s="190">
        <v>0</v>
      </c>
      <c r="Q13" s="190">
        <v>0</v>
      </c>
      <c r="R13" s="190">
        <v>9029600</v>
      </c>
      <c r="S13" s="190">
        <v>0</v>
      </c>
      <c r="T13" s="190">
        <v>0</v>
      </c>
      <c r="U13" s="190">
        <v>0</v>
      </c>
      <c r="V13" s="190">
        <v>0</v>
      </c>
      <c r="W13" s="190">
        <v>0</v>
      </c>
      <c r="X13" s="137" t="b">
        <f t="shared" si="0"/>
        <v>1</v>
      </c>
      <c r="Y13" s="142">
        <f t="shared" si="1"/>
        <v>0.8</v>
      </c>
      <c r="Z13" s="143" t="b">
        <f t="shared" si="2"/>
        <v>1</v>
      </c>
      <c r="AA13" s="143" t="b">
        <f t="shared" si="3"/>
        <v>1</v>
      </c>
      <c r="AB13" s="144"/>
    </row>
    <row r="14" spans="1:28" s="145" customFormat="1" ht="24" x14ac:dyDescent="0.25">
      <c r="A14" s="168" t="s">
        <v>359</v>
      </c>
      <c r="B14" s="168" t="s">
        <v>526</v>
      </c>
      <c r="C14" s="168" t="s">
        <v>144</v>
      </c>
      <c r="D14" s="179" t="s">
        <v>47</v>
      </c>
      <c r="E14" s="170">
        <v>1433</v>
      </c>
      <c r="F14" s="180" t="s">
        <v>527</v>
      </c>
      <c r="G14" s="168" t="s">
        <v>51</v>
      </c>
      <c r="H14" s="172">
        <v>0.91500000000000004</v>
      </c>
      <c r="I14" s="173" t="s">
        <v>528</v>
      </c>
      <c r="J14" s="177">
        <v>4800000</v>
      </c>
      <c r="K14" s="177">
        <v>3840000</v>
      </c>
      <c r="L14" s="178">
        <v>960000</v>
      </c>
      <c r="M14" s="174">
        <v>0.8</v>
      </c>
      <c r="N14" s="190">
        <v>0</v>
      </c>
      <c r="O14" s="190">
        <v>0</v>
      </c>
      <c r="P14" s="191">
        <v>0</v>
      </c>
      <c r="Q14" s="191">
        <v>0</v>
      </c>
      <c r="R14" s="191">
        <v>1920000</v>
      </c>
      <c r="S14" s="191">
        <v>1920000</v>
      </c>
      <c r="T14" s="191">
        <v>0</v>
      </c>
      <c r="U14" s="191">
        <v>0</v>
      </c>
      <c r="V14" s="191">
        <v>0</v>
      </c>
      <c r="W14" s="191">
        <v>0</v>
      </c>
      <c r="X14" s="137" t="b">
        <f t="shared" si="0"/>
        <v>1</v>
      </c>
      <c r="Y14" s="142">
        <f t="shared" si="1"/>
        <v>0.8</v>
      </c>
      <c r="Z14" s="143" t="b">
        <f t="shared" si="2"/>
        <v>1</v>
      </c>
      <c r="AA14" s="143" t="b">
        <f t="shared" si="3"/>
        <v>1</v>
      </c>
      <c r="AB14" s="144"/>
    </row>
    <row r="15" spans="1:28" s="145" customFormat="1" ht="24" x14ac:dyDescent="0.25">
      <c r="A15" s="168" t="s">
        <v>360</v>
      </c>
      <c r="B15" s="168" t="s">
        <v>529</v>
      </c>
      <c r="C15" s="168" t="s">
        <v>135</v>
      </c>
      <c r="D15" s="179" t="s">
        <v>504</v>
      </c>
      <c r="E15" s="170">
        <v>1419</v>
      </c>
      <c r="F15" s="180" t="s">
        <v>530</v>
      </c>
      <c r="G15" s="168" t="s">
        <v>52</v>
      </c>
      <c r="H15" s="172">
        <v>0.74299999999999999</v>
      </c>
      <c r="I15" s="173" t="s">
        <v>448</v>
      </c>
      <c r="J15" s="177">
        <v>1060000</v>
      </c>
      <c r="K15" s="177">
        <v>636000</v>
      </c>
      <c r="L15" s="178">
        <v>424000</v>
      </c>
      <c r="M15" s="174">
        <v>0.6</v>
      </c>
      <c r="N15" s="190">
        <v>0</v>
      </c>
      <c r="O15" s="190">
        <v>0</v>
      </c>
      <c r="P15" s="190">
        <v>0</v>
      </c>
      <c r="Q15" s="190">
        <v>0</v>
      </c>
      <c r="R15" s="190">
        <v>636000</v>
      </c>
      <c r="S15" s="190">
        <v>0</v>
      </c>
      <c r="T15" s="190">
        <v>0</v>
      </c>
      <c r="U15" s="190">
        <v>0</v>
      </c>
      <c r="V15" s="190">
        <v>0</v>
      </c>
      <c r="W15" s="190">
        <v>0</v>
      </c>
      <c r="X15" s="137" t="b">
        <f t="shared" si="0"/>
        <v>1</v>
      </c>
      <c r="Y15" s="142">
        <f t="shared" si="1"/>
        <v>0.6</v>
      </c>
      <c r="Z15" s="143" t="b">
        <f t="shared" si="2"/>
        <v>1</v>
      </c>
      <c r="AA15" s="143" t="b">
        <f t="shared" si="3"/>
        <v>1</v>
      </c>
      <c r="AB15" s="144"/>
    </row>
    <row r="16" spans="1:28" s="145" customFormat="1" x14ac:dyDescent="0.25">
      <c r="A16" s="168" t="s">
        <v>361</v>
      </c>
      <c r="B16" s="168" t="s">
        <v>531</v>
      </c>
      <c r="C16" s="168" t="s">
        <v>135</v>
      </c>
      <c r="D16" s="179" t="s">
        <v>130</v>
      </c>
      <c r="E16" s="170">
        <v>1463011</v>
      </c>
      <c r="F16" s="180" t="s">
        <v>532</v>
      </c>
      <c r="G16" s="168" t="s">
        <v>52</v>
      </c>
      <c r="H16" s="172">
        <v>0.22781000000000001</v>
      </c>
      <c r="I16" s="173" t="s">
        <v>533</v>
      </c>
      <c r="J16" s="177">
        <v>2424831.85</v>
      </c>
      <c r="K16" s="177">
        <v>1939865.48</v>
      </c>
      <c r="L16" s="178">
        <v>484966.37000000011</v>
      </c>
      <c r="M16" s="174">
        <v>0.8</v>
      </c>
      <c r="N16" s="190">
        <v>0</v>
      </c>
      <c r="O16" s="190">
        <v>0</v>
      </c>
      <c r="P16" s="190">
        <v>0</v>
      </c>
      <c r="Q16" s="190">
        <v>0</v>
      </c>
      <c r="R16" s="190">
        <v>1939865.48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37" t="b">
        <f t="shared" si="0"/>
        <v>1</v>
      </c>
      <c r="Y16" s="142">
        <f t="shared" si="1"/>
        <v>0.8</v>
      </c>
      <c r="Z16" s="143" t="b">
        <f t="shared" si="2"/>
        <v>1</v>
      </c>
      <c r="AA16" s="143" t="b">
        <f t="shared" si="3"/>
        <v>1</v>
      </c>
      <c r="AB16" s="144"/>
    </row>
    <row r="17" spans="1:28" s="145" customFormat="1" ht="24" x14ac:dyDescent="0.25">
      <c r="A17" s="168" t="s">
        <v>362</v>
      </c>
      <c r="B17" s="168" t="s">
        <v>536</v>
      </c>
      <c r="C17" s="168" t="s">
        <v>135</v>
      </c>
      <c r="D17" s="179" t="s">
        <v>244</v>
      </c>
      <c r="E17" s="170">
        <v>1424</v>
      </c>
      <c r="F17" s="180" t="s">
        <v>325</v>
      </c>
      <c r="G17" s="168" t="s">
        <v>52</v>
      </c>
      <c r="H17" s="172">
        <v>2.3543000000000003</v>
      </c>
      <c r="I17" s="173" t="s">
        <v>477</v>
      </c>
      <c r="J17" s="177">
        <v>4398883.29</v>
      </c>
      <c r="K17" s="177">
        <v>2639329.9700000002</v>
      </c>
      <c r="L17" s="178">
        <v>1759553.3199999998</v>
      </c>
      <c r="M17" s="174">
        <v>0.6</v>
      </c>
      <c r="N17" s="190">
        <v>0</v>
      </c>
      <c r="O17" s="190">
        <v>0</v>
      </c>
      <c r="P17" s="190">
        <v>0</v>
      </c>
      <c r="Q17" s="190">
        <v>0</v>
      </c>
      <c r="R17" s="190">
        <v>2639329.9700000002</v>
      </c>
      <c r="S17" s="190">
        <v>0</v>
      </c>
      <c r="T17" s="190">
        <v>0</v>
      </c>
      <c r="U17" s="190">
        <v>0</v>
      </c>
      <c r="V17" s="190">
        <v>0</v>
      </c>
      <c r="W17" s="190">
        <v>0</v>
      </c>
      <c r="X17" s="137" t="b">
        <f t="shared" si="0"/>
        <v>1</v>
      </c>
      <c r="Y17" s="142">
        <f t="shared" si="1"/>
        <v>0.6</v>
      </c>
      <c r="Z17" s="143" t="b">
        <f t="shared" si="2"/>
        <v>1</v>
      </c>
      <c r="AA17" s="143" t="b">
        <f t="shared" si="3"/>
        <v>1</v>
      </c>
      <c r="AB17" s="144"/>
    </row>
    <row r="18" spans="1:28" s="145" customFormat="1" ht="24" x14ac:dyDescent="0.25">
      <c r="A18" s="168" t="s">
        <v>363</v>
      </c>
      <c r="B18" s="168" t="s">
        <v>537</v>
      </c>
      <c r="C18" s="168" t="s">
        <v>135</v>
      </c>
      <c r="D18" s="179" t="s">
        <v>245</v>
      </c>
      <c r="E18" s="170">
        <v>1408</v>
      </c>
      <c r="F18" s="180" t="s">
        <v>538</v>
      </c>
      <c r="G18" s="168" t="s">
        <v>51</v>
      </c>
      <c r="H18" s="172">
        <v>1.7024000000000001</v>
      </c>
      <c r="I18" s="173" t="s">
        <v>498</v>
      </c>
      <c r="J18" s="177">
        <v>6243677.7300000004</v>
      </c>
      <c r="K18" s="177">
        <v>4994942.18</v>
      </c>
      <c r="L18" s="178">
        <v>1248735.5500000007</v>
      </c>
      <c r="M18" s="174">
        <v>0.8</v>
      </c>
      <c r="N18" s="190">
        <v>0</v>
      </c>
      <c r="O18" s="190">
        <v>0</v>
      </c>
      <c r="P18" s="190">
        <v>0</v>
      </c>
      <c r="Q18" s="190">
        <v>0</v>
      </c>
      <c r="R18" s="190">
        <v>4994942.18</v>
      </c>
      <c r="S18" s="190">
        <v>0</v>
      </c>
      <c r="T18" s="190">
        <v>0</v>
      </c>
      <c r="U18" s="190">
        <v>0</v>
      </c>
      <c r="V18" s="190">
        <v>0</v>
      </c>
      <c r="W18" s="190">
        <v>0</v>
      </c>
      <c r="X18" s="137" t="b">
        <f t="shared" si="0"/>
        <v>1</v>
      </c>
      <c r="Y18" s="142">
        <f t="shared" si="1"/>
        <v>0.8</v>
      </c>
      <c r="Z18" s="143" t="b">
        <f t="shared" si="2"/>
        <v>1</v>
      </c>
      <c r="AA18" s="143" t="b">
        <f t="shared" si="3"/>
        <v>1</v>
      </c>
      <c r="AB18" s="144"/>
    </row>
    <row r="19" spans="1:28" s="145" customFormat="1" ht="24" x14ac:dyDescent="0.25">
      <c r="A19" s="168" t="s">
        <v>364</v>
      </c>
      <c r="B19" s="168" t="s">
        <v>539</v>
      </c>
      <c r="C19" s="168" t="s">
        <v>135</v>
      </c>
      <c r="D19" s="179" t="s">
        <v>151</v>
      </c>
      <c r="E19" s="170">
        <v>1437</v>
      </c>
      <c r="F19" s="180" t="s">
        <v>540</v>
      </c>
      <c r="G19" s="168" t="s">
        <v>51</v>
      </c>
      <c r="H19" s="172">
        <v>0.67132000000000003</v>
      </c>
      <c r="I19" s="173" t="s">
        <v>477</v>
      </c>
      <c r="J19" s="177">
        <v>1701644.17</v>
      </c>
      <c r="K19" s="177">
        <v>1020986.5</v>
      </c>
      <c r="L19" s="178">
        <v>680657.66999999993</v>
      </c>
      <c r="M19" s="174">
        <v>0.6</v>
      </c>
      <c r="N19" s="190">
        <v>0</v>
      </c>
      <c r="O19" s="190">
        <v>0</v>
      </c>
      <c r="P19" s="190">
        <v>0</v>
      </c>
      <c r="Q19" s="190">
        <v>0</v>
      </c>
      <c r="R19" s="190">
        <v>1020986.5</v>
      </c>
      <c r="S19" s="190">
        <v>0</v>
      </c>
      <c r="T19" s="190">
        <v>0</v>
      </c>
      <c r="U19" s="190">
        <v>0</v>
      </c>
      <c r="V19" s="190">
        <v>0</v>
      </c>
      <c r="W19" s="190">
        <v>0</v>
      </c>
      <c r="X19" s="137" t="b">
        <f t="shared" si="0"/>
        <v>1</v>
      </c>
      <c r="Y19" s="142">
        <f t="shared" si="1"/>
        <v>0.6</v>
      </c>
      <c r="Z19" s="143" t="b">
        <f t="shared" si="2"/>
        <v>1</v>
      </c>
      <c r="AA19" s="143" t="b">
        <f t="shared" si="3"/>
        <v>1</v>
      </c>
      <c r="AB19" s="144"/>
    </row>
    <row r="20" spans="1:28" s="145" customFormat="1" ht="24" x14ac:dyDescent="0.25">
      <c r="A20" s="168" t="s">
        <v>365</v>
      </c>
      <c r="B20" s="168" t="s">
        <v>541</v>
      </c>
      <c r="C20" s="168" t="s">
        <v>135</v>
      </c>
      <c r="D20" s="179" t="s">
        <v>256</v>
      </c>
      <c r="E20" s="170">
        <v>1409</v>
      </c>
      <c r="F20" s="180" t="s">
        <v>542</v>
      </c>
      <c r="G20" s="168" t="s">
        <v>202</v>
      </c>
      <c r="H20" s="172">
        <v>1.9450000000000001</v>
      </c>
      <c r="I20" s="173" t="s">
        <v>477</v>
      </c>
      <c r="J20" s="177">
        <v>1299975.6599999999</v>
      </c>
      <c r="K20" s="177">
        <v>779985.39</v>
      </c>
      <c r="L20" s="178">
        <v>519990.2699999999</v>
      </c>
      <c r="M20" s="174">
        <v>0.6</v>
      </c>
      <c r="N20" s="190">
        <v>0</v>
      </c>
      <c r="O20" s="190">
        <v>0</v>
      </c>
      <c r="P20" s="191">
        <v>0</v>
      </c>
      <c r="Q20" s="191">
        <v>0</v>
      </c>
      <c r="R20" s="191">
        <v>779985.39</v>
      </c>
      <c r="S20" s="191">
        <v>0</v>
      </c>
      <c r="T20" s="191">
        <v>0</v>
      </c>
      <c r="U20" s="191">
        <v>0</v>
      </c>
      <c r="V20" s="191">
        <v>0</v>
      </c>
      <c r="W20" s="191">
        <v>0</v>
      </c>
      <c r="X20" s="137" t="b">
        <f t="shared" si="0"/>
        <v>1</v>
      </c>
      <c r="Y20" s="142">
        <f t="shared" si="1"/>
        <v>0.6</v>
      </c>
      <c r="Z20" s="143" t="b">
        <f t="shared" si="2"/>
        <v>1</v>
      </c>
      <c r="AA20" s="143" t="b">
        <f t="shared" si="3"/>
        <v>1</v>
      </c>
      <c r="AB20" s="144"/>
    </row>
    <row r="21" spans="1:28" s="145" customFormat="1" ht="36" x14ac:dyDescent="0.25">
      <c r="A21" s="168" t="s">
        <v>366</v>
      </c>
      <c r="B21" s="168" t="s">
        <v>543</v>
      </c>
      <c r="C21" s="168" t="s">
        <v>135</v>
      </c>
      <c r="D21" s="179" t="s">
        <v>247</v>
      </c>
      <c r="E21" s="170">
        <v>1410</v>
      </c>
      <c r="F21" s="180" t="s">
        <v>544</v>
      </c>
      <c r="G21" s="168" t="s">
        <v>52</v>
      </c>
      <c r="H21" s="172">
        <v>1.6870000000000001</v>
      </c>
      <c r="I21" s="173" t="s">
        <v>437</v>
      </c>
      <c r="J21" s="177">
        <v>3068428</v>
      </c>
      <c r="K21" s="177">
        <v>2147899.6</v>
      </c>
      <c r="L21" s="178">
        <v>920528.39999999991</v>
      </c>
      <c r="M21" s="174">
        <v>0.7</v>
      </c>
      <c r="N21" s="190">
        <v>0</v>
      </c>
      <c r="O21" s="190">
        <v>0</v>
      </c>
      <c r="P21" s="190">
        <v>0</v>
      </c>
      <c r="Q21" s="190">
        <v>0</v>
      </c>
      <c r="R21" s="190">
        <v>2147899.6</v>
      </c>
      <c r="S21" s="190">
        <v>0</v>
      </c>
      <c r="T21" s="190">
        <v>0</v>
      </c>
      <c r="U21" s="190">
        <v>0</v>
      </c>
      <c r="V21" s="190">
        <v>0</v>
      </c>
      <c r="W21" s="190">
        <v>0</v>
      </c>
      <c r="X21" s="137" t="b">
        <f t="shared" si="0"/>
        <v>1</v>
      </c>
      <c r="Y21" s="142">
        <f t="shared" si="1"/>
        <v>0.7</v>
      </c>
      <c r="Z21" s="143" t="b">
        <f t="shared" si="2"/>
        <v>1</v>
      </c>
      <c r="AA21" s="143" t="b">
        <f t="shared" si="3"/>
        <v>1</v>
      </c>
      <c r="AB21" s="144"/>
    </row>
    <row r="22" spans="1:28" s="145" customFormat="1" ht="24" x14ac:dyDescent="0.25">
      <c r="A22" s="168" t="s">
        <v>367</v>
      </c>
      <c r="B22" s="168" t="s">
        <v>545</v>
      </c>
      <c r="C22" s="168" t="s">
        <v>135</v>
      </c>
      <c r="D22" s="179" t="s">
        <v>128</v>
      </c>
      <c r="E22" s="170">
        <v>1461011</v>
      </c>
      <c r="F22" s="180" t="s">
        <v>546</v>
      </c>
      <c r="G22" s="168" t="s">
        <v>52</v>
      </c>
      <c r="H22" s="172">
        <v>1.2752999999999999</v>
      </c>
      <c r="I22" s="173" t="s">
        <v>477</v>
      </c>
      <c r="J22" s="177">
        <v>8964189.1899999995</v>
      </c>
      <c r="K22" s="177">
        <v>5378513.5099999998</v>
      </c>
      <c r="L22" s="178">
        <v>3585675.6799999997</v>
      </c>
      <c r="M22" s="174">
        <v>0.6</v>
      </c>
      <c r="N22" s="190">
        <v>0</v>
      </c>
      <c r="O22" s="190">
        <v>0</v>
      </c>
      <c r="P22" s="190">
        <v>0</v>
      </c>
      <c r="Q22" s="190">
        <v>0</v>
      </c>
      <c r="R22" s="190">
        <v>5378513.5099999998</v>
      </c>
      <c r="S22" s="190">
        <v>0</v>
      </c>
      <c r="T22" s="190">
        <v>0</v>
      </c>
      <c r="U22" s="190">
        <v>0</v>
      </c>
      <c r="V22" s="190">
        <v>0</v>
      </c>
      <c r="W22" s="190">
        <v>0</v>
      </c>
      <c r="X22" s="137" t="b">
        <f t="shared" si="0"/>
        <v>1</v>
      </c>
      <c r="Y22" s="142">
        <f t="shared" si="1"/>
        <v>0.6</v>
      </c>
      <c r="Z22" s="143" t="b">
        <f t="shared" si="2"/>
        <v>1</v>
      </c>
      <c r="AA22" s="143" t="b">
        <f t="shared" si="3"/>
        <v>1</v>
      </c>
      <c r="AB22" s="144"/>
    </row>
    <row r="23" spans="1:28" s="145" customFormat="1" ht="24" x14ac:dyDescent="0.25">
      <c r="A23" s="168" t="s">
        <v>368</v>
      </c>
      <c r="B23" s="168" t="s">
        <v>547</v>
      </c>
      <c r="C23" s="168" t="s">
        <v>135</v>
      </c>
      <c r="D23" s="179" t="s">
        <v>140</v>
      </c>
      <c r="E23" s="170">
        <v>1418</v>
      </c>
      <c r="F23" s="180" t="s">
        <v>548</v>
      </c>
      <c r="G23" s="168" t="s">
        <v>51</v>
      </c>
      <c r="H23" s="172">
        <v>2.05708</v>
      </c>
      <c r="I23" s="173" t="s">
        <v>549</v>
      </c>
      <c r="J23" s="177">
        <v>4596518.53</v>
      </c>
      <c r="K23" s="177">
        <v>3677214.82</v>
      </c>
      <c r="L23" s="178">
        <v>919303.71000000043</v>
      </c>
      <c r="M23" s="174">
        <v>0.8</v>
      </c>
      <c r="N23" s="190">
        <v>0</v>
      </c>
      <c r="O23" s="190">
        <v>0</v>
      </c>
      <c r="P23" s="191">
        <v>0</v>
      </c>
      <c r="Q23" s="191">
        <v>0</v>
      </c>
      <c r="R23" s="191">
        <v>3677214.82</v>
      </c>
      <c r="S23" s="191">
        <v>0</v>
      </c>
      <c r="T23" s="191">
        <v>0</v>
      </c>
      <c r="U23" s="191">
        <v>0</v>
      </c>
      <c r="V23" s="191">
        <v>0</v>
      </c>
      <c r="W23" s="191">
        <v>0</v>
      </c>
      <c r="X23" s="137" t="b">
        <f t="shared" si="0"/>
        <v>1</v>
      </c>
      <c r="Y23" s="142">
        <f t="shared" si="1"/>
        <v>0.8</v>
      </c>
      <c r="Z23" s="143" t="b">
        <f t="shared" si="2"/>
        <v>1</v>
      </c>
      <c r="AA23" s="143" t="b">
        <f t="shared" si="3"/>
        <v>1</v>
      </c>
      <c r="AB23" s="144"/>
    </row>
    <row r="24" spans="1:28" s="145" customFormat="1" ht="24" x14ac:dyDescent="0.25">
      <c r="A24" s="168" t="s">
        <v>369</v>
      </c>
      <c r="B24" s="168" t="s">
        <v>550</v>
      </c>
      <c r="C24" s="168" t="s">
        <v>135</v>
      </c>
      <c r="D24" s="179" t="s">
        <v>154</v>
      </c>
      <c r="E24" s="170">
        <v>1427</v>
      </c>
      <c r="F24" s="180" t="s">
        <v>551</v>
      </c>
      <c r="G24" s="168" t="s">
        <v>52</v>
      </c>
      <c r="H24" s="172">
        <v>0.91893000000000002</v>
      </c>
      <c r="I24" s="173" t="s">
        <v>552</v>
      </c>
      <c r="J24" s="177">
        <v>1920529.3</v>
      </c>
      <c r="K24" s="177">
        <v>960264.65</v>
      </c>
      <c r="L24" s="178">
        <v>960264.65</v>
      </c>
      <c r="M24" s="174">
        <v>0.5</v>
      </c>
      <c r="N24" s="190">
        <v>0</v>
      </c>
      <c r="O24" s="190">
        <v>0</v>
      </c>
      <c r="P24" s="190">
        <v>0</v>
      </c>
      <c r="Q24" s="190">
        <v>0</v>
      </c>
      <c r="R24" s="190">
        <v>960264.65</v>
      </c>
      <c r="S24" s="190">
        <v>0</v>
      </c>
      <c r="T24" s="190">
        <v>0</v>
      </c>
      <c r="U24" s="190">
        <v>0</v>
      </c>
      <c r="V24" s="190">
        <v>0</v>
      </c>
      <c r="W24" s="190">
        <v>0</v>
      </c>
      <c r="X24" s="137" t="b">
        <f t="shared" si="0"/>
        <v>1</v>
      </c>
      <c r="Y24" s="142">
        <f t="shared" si="1"/>
        <v>0.5</v>
      </c>
      <c r="Z24" s="143" t="b">
        <f t="shared" si="2"/>
        <v>1</v>
      </c>
      <c r="AA24" s="143" t="b">
        <f t="shared" si="3"/>
        <v>1</v>
      </c>
      <c r="AB24" s="144"/>
    </row>
    <row r="25" spans="1:28" s="145" customFormat="1" ht="24" x14ac:dyDescent="0.25">
      <c r="A25" s="168" t="s">
        <v>370</v>
      </c>
      <c r="B25" s="168" t="s">
        <v>553</v>
      </c>
      <c r="C25" s="168" t="s">
        <v>135</v>
      </c>
      <c r="D25" s="179" t="s">
        <v>255</v>
      </c>
      <c r="E25" s="170">
        <v>1414</v>
      </c>
      <c r="F25" s="180" t="s">
        <v>554</v>
      </c>
      <c r="G25" s="168" t="s">
        <v>202</v>
      </c>
      <c r="H25" s="172">
        <v>0.71499999999999997</v>
      </c>
      <c r="I25" s="173" t="s">
        <v>440</v>
      </c>
      <c r="J25" s="177">
        <v>1025718.91</v>
      </c>
      <c r="K25" s="177">
        <v>820575.12</v>
      </c>
      <c r="L25" s="178">
        <v>205143.79000000004</v>
      </c>
      <c r="M25" s="174">
        <v>0.8</v>
      </c>
      <c r="N25" s="190">
        <v>0</v>
      </c>
      <c r="O25" s="190">
        <v>0</v>
      </c>
      <c r="P25" s="190">
        <v>0</v>
      </c>
      <c r="Q25" s="190">
        <v>0</v>
      </c>
      <c r="R25" s="190">
        <v>820575.12</v>
      </c>
      <c r="S25" s="190">
        <v>0</v>
      </c>
      <c r="T25" s="190">
        <v>0</v>
      </c>
      <c r="U25" s="190">
        <v>0</v>
      </c>
      <c r="V25" s="190">
        <v>0</v>
      </c>
      <c r="W25" s="190">
        <v>0</v>
      </c>
      <c r="X25" s="137" t="b">
        <f t="shared" si="0"/>
        <v>1</v>
      </c>
      <c r="Y25" s="142">
        <f t="shared" si="1"/>
        <v>0.8</v>
      </c>
      <c r="Z25" s="143" t="b">
        <f t="shared" si="2"/>
        <v>1</v>
      </c>
      <c r="AA25" s="143" t="b">
        <f t="shared" si="3"/>
        <v>1</v>
      </c>
      <c r="AB25" s="144"/>
    </row>
    <row r="26" spans="1:28" s="145" customFormat="1" x14ac:dyDescent="0.25">
      <c r="A26" s="168" t="s">
        <v>371</v>
      </c>
      <c r="B26" s="168" t="s">
        <v>555</v>
      </c>
      <c r="C26" s="168" t="s">
        <v>135</v>
      </c>
      <c r="D26" s="179" t="s">
        <v>237</v>
      </c>
      <c r="E26" s="170">
        <v>1420</v>
      </c>
      <c r="F26" s="180" t="s">
        <v>556</v>
      </c>
      <c r="G26" s="168" t="s">
        <v>202</v>
      </c>
      <c r="H26" s="172">
        <v>2.4</v>
      </c>
      <c r="I26" s="173" t="s">
        <v>557</v>
      </c>
      <c r="J26" s="177">
        <v>1996838.58</v>
      </c>
      <c r="K26" s="177">
        <v>1397787</v>
      </c>
      <c r="L26" s="178">
        <v>599051.58000000007</v>
      </c>
      <c r="M26" s="174">
        <v>0.7</v>
      </c>
      <c r="N26" s="190">
        <v>0</v>
      </c>
      <c r="O26" s="190">
        <v>0</v>
      </c>
      <c r="P26" s="190">
        <v>0</v>
      </c>
      <c r="Q26" s="190">
        <v>0</v>
      </c>
      <c r="R26" s="190">
        <v>1397787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37" t="b">
        <f t="shared" si="0"/>
        <v>1</v>
      </c>
      <c r="Y26" s="142">
        <f t="shared" si="1"/>
        <v>0.7</v>
      </c>
      <c r="Z26" s="143" t="b">
        <f t="shared" si="2"/>
        <v>1</v>
      </c>
      <c r="AA26" s="143" t="b">
        <f t="shared" si="3"/>
        <v>1</v>
      </c>
      <c r="AB26" s="144"/>
    </row>
    <row r="27" spans="1:28" s="145" customFormat="1" x14ac:dyDescent="0.25">
      <c r="A27" s="168" t="s">
        <v>372</v>
      </c>
      <c r="B27" s="168" t="s">
        <v>558</v>
      </c>
      <c r="C27" s="168" t="s">
        <v>135</v>
      </c>
      <c r="D27" s="179" t="s">
        <v>239</v>
      </c>
      <c r="E27" s="170">
        <v>1436</v>
      </c>
      <c r="F27" s="180" t="s">
        <v>559</v>
      </c>
      <c r="G27" s="168" t="s">
        <v>52</v>
      </c>
      <c r="H27" s="172">
        <v>1.0247999999999999</v>
      </c>
      <c r="I27" s="173" t="s">
        <v>560</v>
      </c>
      <c r="J27" s="177">
        <v>3050004.42</v>
      </c>
      <c r="K27" s="177">
        <v>2135003.09</v>
      </c>
      <c r="L27" s="178">
        <v>915001.33000000007</v>
      </c>
      <c r="M27" s="174">
        <v>0.7</v>
      </c>
      <c r="N27" s="190">
        <v>0</v>
      </c>
      <c r="O27" s="190">
        <v>0</v>
      </c>
      <c r="P27" s="190">
        <v>0</v>
      </c>
      <c r="Q27" s="190">
        <v>0</v>
      </c>
      <c r="R27" s="190">
        <v>2135003.09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37" t="b">
        <f t="shared" si="0"/>
        <v>1</v>
      </c>
      <c r="Y27" s="142">
        <f t="shared" si="1"/>
        <v>0.7</v>
      </c>
      <c r="Z27" s="143" t="b">
        <f t="shared" si="2"/>
        <v>1</v>
      </c>
      <c r="AA27" s="143" t="b">
        <f t="shared" si="3"/>
        <v>1</v>
      </c>
      <c r="AB27" s="144"/>
    </row>
    <row r="28" spans="1:28" s="145" customFormat="1" ht="24" x14ac:dyDescent="0.25">
      <c r="A28" s="168" t="s">
        <v>373</v>
      </c>
      <c r="B28" s="168" t="s">
        <v>561</v>
      </c>
      <c r="C28" s="168" t="s">
        <v>135</v>
      </c>
      <c r="D28" s="179" t="s">
        <v>253</v>
      </c>
      <c r="E28" s="170">
        <v>1430</v>
      </c>
      <c r="F28" s="180" t="s">
        <v>562</v>
      </c>
      <c r="G28" s="168" t="s">
        <v>52</v>
      </c>
      <c r="H28" s="172">
        <v>0.71184000000000003</v>
      </c>
      <c r="I28" s="173" t="s">
        <v>477</v>
      </c>
      <c r="J28" s="177">
        <v>1610532.6</v>
      </c>
      <c r="K28" s="177">
        <v>805266.3</v>
      </c>
      <c r="L28" s="178">
        <v>805266.3</v>
      </c>
      <c r="M28" s="174">
        <v>0.5</v>
      </c>
      <c r="N28" s="190">
        <v>0</v>
      </c>
      <c r="O28" s="190">
        <v>0</v>
      </c>
      <c r="P28" s="190">
        <v>0</v>
      </c>
      <c r="Q28" s="190">
        <v>0</v>
      </c>
      <c r="R28" s="190">
        <v>805266.3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37" t="b">
        <f t="shared" si="0"/>
        <v>1</v>
      </c>
      <c r="Y28" s="142">
        <f t="shared" si="1"/>
        <v>0.5</v>
      </c>
      <c r="Z28" s="143" t="b">
        <f t="shared" si="2"/>
        <v>1</v>
      </c>
      <c r="AA28" s="143" t="b">
        <f t="shared" si="3"/>
        <v>1</v>
      </c>
      <c r="AB28" s="144"/>
    </row>
    <row r="29" spans="1:28" s="145" customFormat="1" ht="24" x14ac:dyDescent="0.25">
      <c r="A29" s="168" t="s">
        <v>374</v>
      </c>
      <c r="B29" s="168" t="s">
        <v>563</v>
      </c>
      <c r="C29" s="168" t="s">
        <v>135</v>
      </c>
      <c r="D29" s="179" t="s">
        <v>246</v>
      </c>
      <c r="E29" s="170">
        <v>1404</v>
      </c>
      <c r="F29" s="180" t="s">
        <v>564</v>
      </c>
      <c r="G29" s="168" t="s">
        <v>52</v>
      </c>
      <c r="H29" s="172">
        <v>1.55</v>
      </c>
      <c r="I29" s="173" t="s">
        <v>440</v>
      </c>
      <c r="J29" s="177">
        <v>3348380.4</v>
      </c>
      <c r="K29" s="177">
        <v>2009028.24</v>
      </c>
      <c r="L29" s="178">
        <v>1339352.1599999999</v>
      </c>
      <c r="M29" s="174">
        <v>0.6</v>
      </c>
      <c r="N29" s="190">
        <v>0</v>
      </c>
      <c r="O29" s="190">
        <v>0</v>
      </c>
      <c r="P29" s="190">
        <v>0</v>
      </c>
      <c r="Q29" s="190">
        <v>0</v>
      </c>
      <c r="R29" s="190">
        <v>2009028.24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37" t="b">
        <f t="shared" si="0"/>
        <v>1</v>
      </c>
      <c r="Y29" s="142">
        <f t="shared" si="1"/>
        <v>0.6</v>
      </c>
      <c r="Z29" s="143" t="b">
        <f t="shared" si="2"/>
        <v>1</v>
      </c>
      <c r="AA29" s="143" t="b">
        <f t="shared" si="3"/>
        <v>1</v>
      </c>
      <c r="AB29" s="144"/>
    </row>
    <row r="30" spans="1:28" s="145" customFormat="1" ht="24" x14ac:dyDescent="0.25">
      <c r="A30" s="168" t="s">
        <v>375</v>
      </c>
      <c r="B30" s="168" t="s">
        <v>567</v>
      </c>
      <c r="C30" s="168" t="s">
        <v>135</v>
      </c>
      <c r="D30" s="179" t="s">
        <v>46</v>
      </c>
      <c r="E30" s="170">
        <v>1413</v>
      </c>
      <c r="F30" s="180" t="s">
        <v>568</v>
      </c>
      <c r="G30" s="168" t="s">
        <v>202</v>
      </c>
      <c r="H30" s="172">
        <v>0.3</v>
      </c>
      <c r="I30" s="173" t="s">
        <v>525</v>
      </c>
      <c r="J30" s="177">
        <v>597863.36</v>
      </c>
      <c r="K30" s="177">
        <v>418504.35</v>
      </c>
      <c r="L30" s="178">
        <v>179359.01</v>
      </c>
      <c r="M30" s="174">
        <v>0.7</v>
      </c>
      <c r="N30" s="190">
        <v>0</v>
      </c>
      <c r="O30" s="190">
        <v>0</v>
      </c>
      <c r="P30" s="191">
        <v>0</v>
      </c>
      <c r="Q30" s="191">
        <v>0</v>
      </c>
      <c r="R30" s="191">
        <v>418504.35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37" t="b">
        <f t="shared" si="0"/>
        <v>1</v>
      </c>
      <c r="Y30" s="142">
        <f t="shared" si="1"/>
        <v>0.7</v>
      </c>
      <c r="Z30" s="143" t="b">
        <f t="shared" si="2"/>
        <v>1</v>
      </c>
      <c r="AA30" s="143" t="b">
        <f t="shared" si="3"/>
        <v>1</v>
      </c>
      <c r="AB30" s="144"/>
    </row>
    <row r="31" spans="1:28" s="145" customFormat="1" ht="24" x14ac:dyDescent="0.25">
      <c r="A31" s="168" t="s">
        <v>376</v>
      </c>
      <c r="B31" s="168" t="s">
        <v>569</v>
      </c>
      <c r="C31" s="168" t="s">
        <v>135</v>
      </c>
      <c r="D31" s="179" t="s">
        <v>246</v>
      </c>
      <c r="E31" s="170">
        <v>1404</v>
      </c>
      <c r="F31" s="180" t="s">
        <v>570</v>
      </c>
      <c r="G31" s="168" t="s">
        <v>202</v>
      </c>
      <c r="H31" s="172">
        <v>3.4410000000000003</v>
      </c>
      <c r="I31" s="173" t="s">
        <v>549</v>
      </c>
      <c r="J31" s="177">
        <v>2152803.2000000002</v>
      </c>
      <c r="K31" s="177">
        <v>1291681.92</v>
      </c>
      <c r="L31" s="178">
        <v>861121.28000000026</v>
      </c>
      <c r="M31" s="174">
        <v>0.6</v>
      </c>
      <c r="N31" s="190">
        <v>0</v>
      </c>
      <c r="O31" s="190">
        <v>0</v>
      </c>
      <c r="P31" s="190">
        <v>0</v>
      </c>
      <c r="Q31" s="190">
        <v>0</v>
      </c>
      <c r="R31" s="190">
        <v>1291681.92</v>
      </c>
      <c r="S31" s="190">
        <v>0</v>
      </c>
      <c r="T31" s="190">
        <v>0</v>
      </c>
      <c r="U31" s="190">
        <v>0</v>
      </c>
      <c r="V31" s="190">
        <v>0</v>
      </c>
      <c r="W31" s="190">
        <v>0</v>
      </c>
      <c r="X31" s="137" t="b">
        <f t="shared" si="0"/>
        <v>1</v>
      </c>
      <c r="Y31" s="142">
        <f t="shared" si="1"/>
        <v>0.6</v>
      </c>
      <c r="Z31" s="143" t="b">
        <f t="shared" si="2"/>
        <v>1</v>
      </c>
      <c r="AA31" s="143" t="b">
        <f t="shared" si="3"/>
        <v>1</v>
      </c>
      <c r="AB31" s="144"/>
    </row>
    <row r="32" spans="1:28" s="145" customFormat="1" ht="24" x14ac:dyDescent="0.25">
      <c r="A32" s="168" t="s">
        <v>377</v>
      </c>
      <c r="B32" s="168" t="s">
        <v>571</v>
      </c>
      <c r="C32" s="168" t="s">
        <v>135</v>
      </c>
      <c r="D32" s="179" t="s">
        <v>255</v>
      </c>
      <c r="E32" s="170">
        <v>1414</v>
      </c>
      <c r="F32" s="180" t="s">
        <v>572</v>
      </c>
      <c r="G32" s="168" t="s">
        <v>202</v>
      </c>
      <c r="H32" s="172">
        <v>1.9350000000000001</v>
      </c>
      <c r="I32" s="173" t="s">
        <v>440</v>
      </c>
      <c r="J32" s="177">
        <v>1941507.14</v>
      </c>
      <c r="K32" s="177">
        <v>1553205.71</v>
      </c>
      <c r="L32" s="178">
        <v>388301.42999999993</v>
      </c>
      <c r="M32" s="174">
        <v>0.8</v>
      </c>
      <c r="N32" s="190">
        <v>0</v>
      </c>
      <c r="O32" s="190">
        <v>0</v>
      </c>
      <c r="P32" s="191">
        <v>0</v>
      </c>
      <c r="Q32" s="191">
        <v>0</v>
      </c>
      <c r="R32" s="191">
        <v>1553205.71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  <c r="X32" s="137" t="b">
        <f t="shared" si="0"/>
        <v>1</v>
      </c>
      <c r="Y32" s="142">
        <f t="shared" si="1"/>
        <v>0.8</v>
      </c>
      <c r="Z32" s="143" t="b">
        <f t="shared" si="2"/>
        <v>1</v>
      </c>
      <c r="AA32" s="143" t="b">
        <f t="shared" si="3"/>
        <v>1</v>
      </c>
      <c r="AB32" s="144"/>
    </row>
    <row r="33" spans="1:28" s="145" customFormat="1" ht="36" x14ac:dyDescent="0.25">
      <c r="A33" s="168" t="s">
        <v>378</v>
      </c>
      <c r="B33" s="168" t="s">
        <v>849</v>
      </c>
      <c r="C33" s="168" t="s">
        <v>135</v>
      </c>
      <c r="D33" s="179" t="s">
        <v>518</v>
      </c>
      <c r="E33" s="170">
        <v>1402</v>
      </c>
      <c r="F33" s="180" t="s">
        <v>850</v>
      </c>
      <c r="G33" s="168" t="s">
        <v>202</v>
      </c>
      <c r="H33" s="172">
        <v>0.85699999999999998</v>
      </c>
      <c r="I33" s="173" t="s">
        <v>474</v>
      </c>
      <c r="J33" s="177">
        <v>905229.07</v>
      </c>
      <c r="K33" s="177">
        <v>633660.34</v>
      </c>
      <c r="L33" s="178">
        <v>271568.73</v>
      </c>
      <c r="M33" s="174">
        <v>0.7</v>
      </c>
      <c r="N33" s="190">
        <v>0</v>
      </c>
      <c r="O33" s="190">
        <v>0</v>
      </c>
      <c r="P33" s="190">
        <v>0</v>
      </c>
      <c r="Q33" s="190">
        <v>0</v>
      </c>
      <c r="R33" s="190">
        <v>633660.34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37" t="b">
        <f t="shared" si="0"/>
        <v>1</v>
      </c>
      <c r="Y33" s="142">
        <f t="shared" si="1"/>
        <v>0.7</v>
      </c>
      <c r="Z33" s="143" t="b">
        <f t="shared" si="2"/>
        <v>1</v>
      </c>
      <c r="AA33" s="143" t="b">
        <f t="shared" si="3"/>
        <v>1</v>
      </c>
      <c r="AB33" s="144"/>
    </row>
    <row r="34" spans="1:28" ht="20.100000000000001" customHeight="1" x14ac:dyDescent="0.25">
      <c r="A34" s="261" t="s">
        <v>42</v>
      </c>
      <c r="B34" s="261"/>
      <c r="C34" s="261"/>
      <c r="D34" s="261"/>
      <c r="E34" s="261"/>
      <c r="F34" s="261"/>
      <c r="G34" s="261"/>
      <c r="H34" s="209">
        <f>SUM(H3:H33)</f>
        <v>51.227139999999999</v>
      </c>
      <c r="I34" s="210" t="s">
        <v>13</v>
      </c>
      <c r="J34" s="211">
        <f>SUM(J3:J33)</f>
        <v>164622963.03</v>
      </c>
      <c r="K34" s="211">
        <f>SUM(K3:K33)</f>
        <v>116692614.13</v>
      </c>
      <c r="L34" s="211">
        <f>SUM(L3:L33)</f>
        <v>47930348.899999991</v>
      </c>
      <c r="M34" s="212" t="s">
        <v>13</v>
      </c>
      <c r="N34" s="234">
        <f t="shared" ref="N34:W34" si="4">SUM(N3:N33)</f>
        <v>0</v>
      </c>
      <c r="O34" s="234">
        <f t="shared" si="4"/>
        <v>0</v>
      </c>
      <c r="P34" s="234">
        <f t="shared" si="4"/>
        <v>0</v>
      </c>
      <c r="Q34" s="234">
        <f t="shared" si="4"/>
        <v>0</v>
      </c>
      <c r="R34" s="234">
        <f t="shared" si="4"/>
        <v>104534659.82999998</v>
      </c>
      <c r="S34" s="234">
        <f t="shared" si="4"/>
        <v>8318721.4400000004</v>
      </c>
      <c r="T34" s="234">
        <f t="shared" si="4"/>
        <v>3839232.8599999994</v>
      </c>
      <c r="U34" s="234">
        <f t="shared" si="4"/>
        <v>0</v>
      </c>
      <c r="V34" s="234">
        <f t="shared" si="4"/>
        <v>0</v>
      </c>
      <c r="W34" s="234">
        <f t="shared" si="4"/>
        <v>0</v>
      </c>
      <c r="X34" s="137" t="b">
        <f t="shared" si="0"/>
        <v>1</v>
      </c>
      <c r="Y34" s="142">
        <f t="shared" si="1"/>
        <v>0.70879999999999999</v>
      </c>
      <c r="Z34" s="143" t="s">
        <v>13</v>
      </c>
      <c r="AA34" s="143" t="b">
        <f t="shared" si="3"/>
        <v>1</v>
      </c>
      <c r="AB34" s="144"/>
    </row>
    <row r="35" spans="1:28" ht="20.100000000000001" customHeight="1" x14ac:dyDescent="0.25">
      <c r="A35" s="261" t="s">
        <v>36</v>
      </c>
      <c r="B35" s="261"/>
      <c r="C35" s="261"/>
      <c r="D35" s="261"/>
      <c r="E35" s="261"/>
      <c r="F35" s="261"/>
      <c r="G35" s="261"/>
      <c r="H35" s="209">
        <f>SUMIF($C$3:$C$33,"N",H3:H33)</f>
        <v>45.699290000000005</v>
      </c>
      <c r="I35" s="210" t="s">
        <v>13</v>
      </c>
      <c r="J35" s="211">
        <f>SUMIF($C$3:$C$33,"N",J3:J33)</f>
        <v>141540901.77999997</v>
      </c>
      <c r="K35" s="211">
        <f>SUMIF($C$3:$C$33,"N",K3:K33)</f>
        <v>100055171.25999999</v>
      </c>
      <c r="L35" s="211">
        <f>SUMIF($C$3:$C$33,"N",L3:L33)</f>
        <v>41485730.519999981</v>
      </c>
      <c r="M35" s="212" t="s">
        <v>13</v>
      </c>
      <c r="N35" s="234">
        <f t="shared" ref="N35:W35" si="5">SUMIF($C$3:$C$33,"N",N3:N33)</f>
        <v>0</v>
      </c>
      <c r="O35" s="234">
        <f t="shared" si="5"/>
        <v>0</v>
      </c>
      <c r="P35" s="234">
        <f t="shared" si="5"/>
        <v>0</v>
      </c>
      <c r="Q35" s="234">
        <f t="shared" si="5"/>
        <v>0</v>
      </c>
      <c r="R35" s="234">
        <f t="shared" si="5"/>
        <v>100055171.25999999</v>
      </c>
      <c r="S35" s="234">
        <f t="shared" si="5"/>
        <v>0</v>
      </c>
      <c r="T35" s="234">
        <f t="shared" si="5"/>
        <v>0</v>
      </c>
      <c r="U35" s="234">
        <f t="shared" si="5"/>
        <v>0</v>
      </c>
      <c r="V35" s="234">
        <f t="shared" si="5"/>
        <v>0</v>
      </c>
      <c r="W35" s="234">
        <f t="shared" si="5"/>
        <v>0</v>
      </c>
      <c r="X35" s="137" t="b">
        <f t="shared" si="0"/>
        <v>1</v>
      </c>
      <c r="Y35" s="142">
        <f t="shared" si="1"/>
        <v>0.70689999999999997</v>
      </c>
      <c r="Z35" s="143" t="s">
        <v>13</v>
      </c>
      <c r="AA35" s="143" t="b">
        <f t="shared" si="3"/>
        <v>1</v>
      </c>
      <c r="AB35" s="144"/>
    </row>
    <row r="36" spans="1:28" ht="20.100000000000001" customHeight="1" x14ac:dyDescent="0.25">
      <c r="A36" s="263" t="s">
        <v>37</v>
      </c>
      <c r="B36" s="263"/>
      <c r="C36" s="263"/>
      <c r="D36" s="263"/>
      <c r="E36" s="263"/>
      <c r="F36" s="263"/>
      <c r="G36" s="263"/>
      <c r="H36" s="214">
        <f>SUMIF($C$3:$C$33,"W",H3:H33)</f>
        <v>5.5278500000000008</v>
      </c>
      <c r="I36" s="215" t="s">
        <v>13</v>
      </c>
      <c r="J36" s="216">
        <f>SUMIF($C$3:$C$33,"W",J3:J33)</f>
        <v>23082061.25</v>
      </c>
      <c r="K36" s="216">
        <f>SUMIF($C$3:$C$33,"W",K3:K33)</f>
        <v>16637442.869999999</v>
      </c>
      <c r="L36" s="216">
        <f>SUMIF($C$3:$C$33,"W",L3:L33)</f>
        <v>6444618.3800000008</v>
      </c>
      <c r="M36" s="217" t="s">
        <v>13</v>
      </c>
      <c r="N36" s="235">
        <f t="shared" ref="N36:W36" si="6">SUMIF($C$3:$C$33,"W",N3:N33)</f>
        <v>0</v>
      </c>
      <c r="O36" s="235">
        <f t="shared" si="6"/>
        <v>0</v>
      </c>
      <c r="P36" s="235">
        <f t="shared" si="6"/>
        <v>0</v>
      </c>
      <c r="Q36" s="235">
        <f t="shared" si="6"/>
        <v>0</v>
      </c>
      <c r="R36" s="235">
        <f t="shared" si="6"/>
        <v>4479488.57</v>
      </c>
      <c r="S36" s="235">
        <f t="shared" si="6"/>
        <v>8318721.4400000004</v>
      </c>
      <c r="T36" s="235">
        <f t="shared" si="6"/>
        <v>3839232.8599999994</v>
      </c>
      <c r="U36" s="235">
        <f t="shared" si="6"/>
        <v>0</v>
      </c>
      <c r="V36" s="235">
        <f t="shared" si="6"/>
        <v>0</v>
      </c>
      <c r="W36" s="235">
        <f t="shared" si="6"/>
        <v>0</v>
      </c>
      <c r="X36" s="137" t="b">
        <f t="shared" si="0"/>
        <v>1</v>
      </c>
      <c r="Y36" s="142">
        <f t="shared" si="1"/>
        <v>0.7208</v>
      </c>
      <c r="Z36" s="143" t="s">
        <v>13</v>
      </c>
      <c r="AA36" s="143" t="b">
        <f t="shared" si="3"/>
        <v>1</v>
      </c>
      <c r="AB36" s="144"/>
    </row>
    <row r="37" spans="1:28" x14ac:dyDescent="0.25">
      <c r="A37" s="236"/>
    </row>
    <row r="38" spans="1:28" x14ac:dyDescent="0.25">
      <c r="A38" s="222" t="s">
        <v>22</v>
      </c>
    </row>
    <row r="39" spans="1:28" x14ac:dyDescent="0.25">
      <c r="A39" s="225" t="s">
        <v>23</v>
      </c>
    </row>
    <row r="40" spans="1:28" x14ac:dyDescent="0.25">
      <c r="A40" s="222" t="s">
        <v>33</v>
      </c>
    </row>
    <row r="41" spans="1:28" x14ac:dyDescent="0.25">
      <c r="A41" s="237"/>
    </row>
  </sheetData>
  <mergeCells count="17">
    <mergeCell ref="A36:G36"/>
    <mergeCell ref="I1:I2"/>
    <mergeCell ref="A1:A2"/>
    <mergeCell ref="B1:B2"/>
    <mergeCell ref="C1:C2"/>
    <mergeCell ref="F1:F2"/>
    <mergeCell ref="G1:G2"/>
    <mergeCell ref="H1:H2"/>
    <mergeCell ref="D1:D2"/>
    <mergeCell ref="A34:G34"/>
    <mergeCell ref="N1:W1"/>
    <mergeCell ref="E1:E2"/>
    <mergeCell ref="A35:G35"/>
    <mergeCell ref="J1:J2"/>
    <mergeCell ref="K1:K2"/>
    <mergeCell ref="L1:L2"/>
    <mergeCell ref="M1:M2"/>
  </mergeCells>
  <conditionalFormatting sqref="AA36 X33:AA33 AB33:AB36 X3:AB32">
    <cfRule type="cellIs" dxfId="65" priority="285" operator="equal">
      <formula>FALSE</formula>
    </cfRule>
  </conditionalFormatting>
  <conditionalFormatting sqref="Y36:Z36">
    <cfRule type="cellIs" dxfId="64" priority="288" operator="equal">
      <formula>FALSE</formula>
    </cfRule>
  </conditionalFormatting>
  <conditionalFormatting sqref="X36">
    <cfRule type="cellIs" dxfId="63" priority="287" operator="equal">
      <formula>FALSE</formula>
    </cfRule>
  </conditionalFormatting>
  <conditionalFormatting sqref="X36:Z36 X3:Z33">
    <cfRule type="containsText" dxfId="62" priority="286" operator="containsText" text="fałsz">
      <formula>NOT(ISERROR(SEARCH("fałsz",X3)))</formula>
    </cfRule>
  </conditionalFormatting>
  <conditionalFormatting sqref="AA36">
    <cfRule type="cellIs" dxfId="61" priority="284" operator="equal">
      <formula>FALSE</formula>
    </cfRule>
  </conditionalFormatting>
  <conditionalFormatting sqref="Y34:Z34">
    <cfRule type="cellIs" dxfId="60" priority="281" operator="equal">
      <formula>FALSE</formula>
    </cfRule>
  </conditionalFormatting>
  <conditionalFormatting sqref="X34">
    <cfRule type="cellIs" dxfId="59" priority="280" operator="equal">
      <formula>FALSE</formula>
    </cfRule>
  </conditionalFormatting>
  <conditionalFormatting sqref="X34:Z34">
    <cfRule type="containsText" dxfId="58" priority="279" operator="containsText" text="fałsz">
      <formula>NOT(ISERROR(SEARCH("fałsz",X34)))</formula>
    </cfRule>
  </conditionalFormatting>
  <conditionalFormatting sqref="AA34">
    <cfRule type="cellIs" dxfId="57" priority="278" operator="equal">
      <formula>FALSE</formula>
    </cfRule>
  </conditionalFormatting>
  <conditionalFormatting sqref="AA34">
    <cfRule type="cellIs" dxfId="56" priority="277" operator="equal">
      <formula>FALSE</formula>
    </cfRule>
  </conditionalFormatting>
  <conditionalFormatting sqref="Y35:Z35">
    <cfRule type="cellIs" dxfId="55" priority="276" operator="equal">
      <formula>FALSE</formula>
    </cfRule>
  </conditionalFormatting>
  <conditionalFormatting sqref="X35">
    <cfRule type="cellIs" dxfId="54" priority="275" operator="equal">
      <formula>FALSE</formula>
    </cfRule>
  </conditionalFormatting>
  <conditionalFormatting sqref="X35:Z35">
    <cfRule type="containsText" dxfId="53" priority="274" operator="containsText" text="fałsz">
      <formula>NOT(ISERROR(SEARCH("fałsz",X35)))</formula>
    </cfRule>
  </conditionalFormatting>
  <conditionalFormatting sqref="AA35">
    <cfRule type="cellIs" dxfId="52" priority="273" operator="equal">
      <formula>FALSE</formula>
    </cfRule>
  </conditionalFormatting>
  <conditionalFormatting sqref="AA35">
    <cfRule type="cellIs" dxfId="51" priority="272" operator="equal">
      <formula>FALSE</formula>
    </cfRule>
  </conditionalFormatting>
  <conditionalFormatting sqref="B7:W33 B4:W4">
    <cfRule type="expression" dxfId="50" priority="21">
      <formula>$C4="K"</formula>
    </cfRule>
    <cfRule type="expression" dxfId="49" priority="22">
      <formula>$C4="W"</formula>
    </cfRule>
  </conditionalFormatting>
  <conditionalFormatting sqref="B6:W6">
    <cfRule type="expression" dxfId="48" priority="19">
      <formula>$C6="W"</formula>
    </cfRule>
    <cfRule type="expression" dxfId="47" priority="20">
      <formula>$C6="K"</formula>
    </cfRule>
  </conditionalFormatting>
  <conditionalFormatting sqref="B3:W3">
    <cfRule type="expression" dxfId="46" priority="17">
      <formula>$C3="K"</formula>
    </cfRule>
    <cfRule type="expression" dxfId="45" priority="18">
      <formula>$C3="W"</formula>
    </cfRule>
  </conditionalFormatting>
  <conditionalFormatting sqref="A3">
    <cfRule type="expression" dxfId="44" priority="15">
      <formula>$C3="W"</formula>
    </cfRule>
    <cfRule type="expression" dxfId="43" priority="16">
      <formula>$C3="K"</formula>
    </cfRule>
  </conditionalFormatting>
  <conditionalFormatting sqref="B5:W5">
    <cfRule type="expression" dxfId="42" priority="13">
      <formula>$C5="K"</formula>
    </cfRule>
    <cfRule type="expression" dxfId="41" priority="14">
      <formula>$C5="W"</formula>
    </cfRule>
  </conditionalFormatting>
  <conditionalFormatting sqref="A5:A33">
    <cfRule type="expression" dxfId="40" priority="11">
      <formula>$C5="W"</formula>
    </cfRule>
    <cfRule type="expression" dxfId="39" priority="12">
      <formula>$C5="K"</formula>
    </cfRule>
  </conditionalFormatting>
  <conditionalFormatting sqref="A4">
    <cfRule type="expression" dxfId="38" priority="1">
      <formula>$C4="W"</formula>
    </cfRule>
    <cfRule type="expression" dxfId="37" priority="2">
      <formula>$C4="K"</formula>
    </cfRule>
  </conditionalFormatting>
  <dataValidations count="3">
    <dataValidation type="list" allowBlank="1" showInputMessage="1" showErrorMessage="1" sqref="C6" xr:uid="{00000000-0002-0000-0300-000000000000}">
      <formula1>"N,K,W"</formula1>
    </dataValidation>
    <dataValidation type="list" allowBlank="1" showInputMessage="1" showErrorMessage="1" sqref="C3:C5 C7:C33" xr:uid="{00000000-0002-0000-0300-000001000000}">
      <formula1>"N,W"</formula1>
    </dataValidation>
    <dataValidation type="list" allowBlank="1" showInputMessage="1" showErrorMessage="1" sqref="G3:G33" xr:uid="{00000000-0002-0000-03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77"/>
  <sheetViews>
    <sheetView showGridLines="0" view="pageBreakPreview" topLeftCell="H1" zoomScale="90" zoomScaleNormal="78" zoomScaleSheetLayoutView="90" workbookViewId="0">
      <selection activeCell="AC11" sqref="AC11"/>
    </sheetView>
  </sheetViews>
  <sheetFormatPr defaultColWidth="9.140625" defaultRowHeight="12" x14ac:dyDescent="0.25"/>
  <cols>
    <col min="1" max="1" width="8.7109375" style="151" customWidth="1"/>
    <col min="2" max="6" width="15.7109375" style="151" customWidth="1"/>
    <col min="7" max="7" width="53" style="151" customWidth="1"/>
    <col min="8" max="8" width="12.140625" style="151" customWidth="1"/>
    <col min="9" max="11" width="15.7109375" style="151" customWidth="1"/>
    <col min="12" max="12" width="20" style="151" customWidth="1"/>
    <col min="13" max="13" width="21.7109375" style="151" customWidth="1"/>
    <col min="14" max="14" width="15.7109375" style="137" customWidth="1"/>
    <col min="15" max="17" width="5" style="151" bestFit="1" customWidth="1"/>
    <col min="18" max="19" width="15.7109375" style="151" customWidth="1"/>
    <col min="20" max="20" width="16.5703125" style="151" customWidth="1"/>
    <col min="21" max="21" width="10.28515625" style="151" bestFit="1" customWidth="1"/>
    <col min="22" max="24" width="5" style="151" bestFit="1" customWidth="1"/>
    <col min="25" max="28" width="15.7109375" style="151" customWidth="1"/>
    <col min="29" max="29" width="16.42578125" style="151" customWidth="1"/>
    <col min="30" max="16384" width="9.140625" style="151"/>
  </cols>
  <sheetData>
    <row r="1" spans="1:28" ht="29.25" customHeight="1" x14ac:dyDescent="0.25">
      <c r="A1" s="264" t="s">
        <v>3</v>
      </c>
      <c r="B1" s="264" t="s">
        <v>4</v>
      </c>
      <c r="C1" s="264" t="s">
        <v>43</v>
      </c>
      <c r="D1" s="264" t="s">
        <v>5</v>
      </c>
      <c r="E1" s="264" t="s">
        <v>30</v>
      </c>
      <c r="F1" s="264" t="s">
        <v>14</v>
      </c>
      <c r="G1" s="264" t="s">
        <v>6</v>
      </c>
      <c r="H1" s="264" t="s">
        <v>24</v>
      </c>
      <c r="I1" s="264" t="s">
        <v>7</v>
      </c>
      <c r="J1" s="264" t="s">
        <v>25</v>
      </c>
      <c r="K1" s="264" t="s">
        <v>8</v>
      </c>
      <c r="L1" s="264" t="s">
        <v>9</v>
      </c>
      <c r="M1" s="264" t="s">
        <v>12</v>
      </c>
      <c r="N1" s="264" t="s">
        <v>10</v>
      </c>
      <c r="O1" s="264" t="s">
        <v>11</v>
      </c>
      <c r="P1" s="264"/>
      <c r="Q1" s="264"/>
      <c r="R1" s="264"/>
      <c r="S1" s="264"/>
      <c r="T1" s="264"/>
      <c r="U1" s="264"/>
      <c r="V1" s="264"/>
      <c r="W1" s="264"/>
      <c r="X1" s="264"/>
    </row>
    <row r="2" spans="1:28" ht="30.75" customHeight="1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140">
        <v>2019</v>
      </c>
      <c r="P2" s="140">
        <v>2020</v>
      </c>
      <c r="Q2" s="140">
        <v>2021</v>
      </c>
      <c r="R2" s="140">
        <v>2022</v>
      </c>
      <c r="S2" s="140">
        <v>2023</v>
      </c>
      <c r="T2" s="140">
        <v>2024</v>
      </c>
      <c r="U2" s="140">
        <v>2025</v>
      </c>
      <c r="V2" s="140">
        <v>2026</v>
      </c>
      <c r="W2" s="140">
        <v>2027</v>
      </c>
      <c r="X2" s="140">
        <v>2028</v>
      </c>
      <c r="Y2" s="137" t="s">
        <v>26</v>
      </c>
      <c r="Z2" s="137" t="s">
        <v>27</v>
      </c>
      <c r="AA2" s="137" t="s">
        <v>28</v>
      </c>
      <c r="AB2" s="141" t="s">
        <v>29</v>
      </c>
    </row>
    <row r="3" spans="1:28" ht="31.5" customHeight="1" x14ac:dyDescent="0.25">
      <c r="A3" s="183" t="s">
        <v>348</v>
      </c>
      <c r="B3" s="183" t="s">
        <v>720</v>
      </c>
      <c r="C3" s="183" t="s">
        <v>144</v>
      </c>
      <c r="D3" s="184" t="s">
        <v>122</v>
      </c>
      <c r="E3" s="185" t="s">
        <v>213</v>
      </c>
      <c r="F3" s="183" t="s">
        <v>84</v>
      </c>
      <c r="G3" s="186" t="s">
        <v>721</v>
      </c>
      <c r="H3" s="183" t="s">
        <v>52</v>
      </c>
      <c r="I3" s="187">
        <v>0.56929999999999992</v>
      </c>
      <c r="J3" s="188" t="s">
        <v>584</v>
      </c>
      <c r="K3" s="192">
        <v>3847625.78</v>
      </c>
      <c r="L3" s="192">
        <v>3078100.62</v>
      </c>
      <c r="M3" s="193">
        <v>769525.15999999968</v>
      </c>
      <c r="N3" s="189">
        <v>0.8</v>
      </c>
      <c r="O3" s="192">
        <v>0</v>
      </c>
      <c r="P3" s="192">
        <v>0</v>
      </c>
      <c r="Q3" s="192">
        <v>0</v>
      </c>
      <c r="R3" s="192">
        <v>0</v>
      </c>
      <c r="S3" s="192">
        <v>1520000</v>
      </c>
      <c r="T3" s="192">
        <v>1558100.62</v>
      </c>
      <c r="U3" s="192">
        <v>0</v>
      </c>
      <c r="V3" s="192">
        <v>0</v>
      </c>
      <c r="W3" s="192">
        <v>0</v>
      </c>
      <c r="X3" s="192">
        <v>0</v>
      </c>
      <c r="Y3" s="137" t="b">
        <f t="shared" ref="Y3:Y35" si="0">L3=SUM(O3:X3)</f>
        <v>1</v>
      </c>
      <c r="Z3" s="142">
        <f t="shared" ref="Z3:Z35" si="1">ROUND(L3/K3,4)</f>
        <v>0.8</v>
      </c>
      <c r="AA3" s="143" t="b">
        <f t="shared" ref="AA3:AA35" si="2">Z3=N3</f>
        <v>1</v>
      </c>
      <c r="AB3" s="143" t="b">
        <f t="shared" ref="AB3:AB35" si="3">K3=L3+M3</f>
        <v>1</v>
      </c>
    </row>
    <row r="4" spans="1:28" ht="24" x14ac:dyDescent="0.25">
      <c r="A4" s="183" t="s">
        <v>349</v>
      </c>
      <c r="B4" s="183" t="s">
        <v>722</v>
      </c>
      <c r="C4" s="183" t="s">
        <v>135</v>
      </c>
      <c r="D4" s="184" t="s">
        <v>125</v>
      </c>
      <c r="E4" s="185" t="s">
        <v>203</v>
      </c>
      <c r="F4" s="183" t="s">
        <v>204</v>
      </c>
      <c r="G4" s="186" t="s">
        <v>723</v>
      </c>
      <c r="H4" s="183" t="s">
        <v>52</v>
      </c>
      <c r="I4" s="187">
        <v>0.55449999999999999</v>
      </c>
      <c r="J4" s="188" t="s">
        <v>474</v>
      </c>
      <c r="K4" s="192">
        <v>4606958.0199999996</v>
      </c>
      <c r="L4" s="192">
        <v>3685566.41</v>
      </c>
      <c r="M4" s="193">
        <v>921391.6099999994</v>
      </c>
      <c r="N4" s="189">
        <v>0.8</v>
      </c>
      <c r="O4" s="192">
        <v>0</v>
      </c>
      <c r="P4" s="192">
        <v>0</v>
      </c>
      <c r="Q4" s="192">
        <v>0</v>
      </c>
      <c r="R4" s="193">
        <v>0</v>
      </c>
      <c r="S4" s="193">
        <v>3685566.41</v>
      </c>
      <c r="T4" s="193">
        <v>0</v>
      </c>
      <c r="U4" s="193">
        <v>0</v>
      </c>
      <c r="V4" s="193">
        <v>0</v>
      </c>
      <c r="W4" s="193">
        <v>0</v>
      </c>
      <c r="X4" s="193">
        <v>0</v>
      </c>
      <c r="Y4" s="137" t="b">
        <f t="shared" si="0"/>
        <v>1</v>
      </c>
      <c r="Z4" s="142">
        <f t="shared" si="1"/>
        <v>0.8</v>
      </c>
      <c r="AA4" s="143" t="b">
        <f t="shared" si="2"/>
        <v>1</v>
      </c>
      <c r="AB4" s="143" t="b">
        <f t="shared" si="3"/>
        <v>1</v>
      </c>
    </row>
    <row r="5" spans="1:28" ht="24" x14ac:dyDescent="0.25">
      <c r="A5" s="183" t="s">
        <v>350</v>
      </c>
      <c r="B5" s="183" t="s">
        <v>724</v>
      </c>
      <c r="C5" s="183" t="s">
        <v>135</v>
      </c>
      <c r="D5" s="184" t="s">
        <v>100</v>
      </c>
      <c r="E5" s="185" t="s">
        <v>194</v>
      </c>
      <c r="F5" s="183" t="s">
        <v>145</v>
      </c>
      <c r="G5" s="186" t="s">
        <v>725</v>
      </c>
      <c r="H5" s="183" t="s">
        <v>52</v>
      </c>
      <c r="I5" s="187">
        <v>0.38</v>
      </c>
      <c r="J5" s="188" t="s">
        <v>474</v>
      </c>
      <c r="K5" s="192">
        <v>3002684.73</v>
      </c>
      <c r="L5" s="192">
        <v>2101879.31</v>
      </c>
      <c r="M5" s="193">
        <v>900805.41999999993</v>
      </c>
      <c r="N5" s="189">
        <v>0.7</v>
      </c>
      <c r="O5" s="192">
        <v>0</v>
      </c>
      <c r="P5" s="192">
        <v>0</v>
      </c>
      <c r="Q5" s="192">
        <v>0</v>
      </c>
      <c r="R5" s="193">
        <v>0</v>
      </c>
      <c r="S5" s="193">
        <v>2101879.31</v>
      </c>
      <c r="T5" s="193">
        <v>0</v>
      </c>
      <c r="U5" s="193">
        <v>0</v>
      </c>
      <c r="V5" s="193">
        <v>0</v>
      </c>
      <c r="W5" s="193">
        <v>0</v>
      </c>
      <c r="X5" s="193">
        <v>0</v>
      </c>
      <c r="Y5" s="137" t="b">
        <f t="shared" si="0"/>
        <v>1</v>
      </c>
      <c r="Z5" s="142">
        <f t="shared" si="1"/>
        <v>0.7</v>
      </c>
      <c r="AA5" s="143" t="b">
        <f t="shared" si="2"/>
        <v>1</v>
      </c>
      <c r="AB5" s="143" t="b">
        <f t="shared" si="3"/>
        <v>1</v>
      </c>
    </row>
    <row r="6" spans="1:28" ht="24" x14ac:dyDescent="0.25">
      <c r="A6" s="183" t="s">
        <v>351</v>
      </c>
      <c r="B6" s="158" t="s">
        <v>843</v>
      </c>
      <c r="C6" s="158" t="s">
        <v>135</v>
      </c>
      <c r="D6" s="159" t="s">
        <v>265</v>
      </c>
      <c r="E6" s="160" t="s">
        <v>266</v>
      </c>
      <c r="F6" s="158" t="s">
        <v>146</v>
      </c>
      <c r="G6" s="161" t="s">
        <v>844</v>
      </c>
      <c r="H6" s="158" t="s">
        <v>202</v>
      </c>
      <c r="I6" s="162">
        <v>1.51</v>
      </c>
      <c r="J6" s="163" t="s">
        <v>448</v>
      </c>
      <c r="K6" s="194">
        <v>1048049.24</v>
      </c>
      <c r="L6" s="194">
        <v>733634.46</v>
      </c>
      <c r="M6" s="195">
        <v>314414.78000000003</v>
      </c>
      <c r="N6" s="164">
        <v>0.7</v>
      </c>
      <c r="O6" s="194">
        <v>0</v>
      </c>
      <c r="P6" s="194">
        <v>0</v>
      </c>
      <c r="Q6" s="194">
        <v>0</v>
      </c>
      <c r="R6" s="194">
        <v>0</v>
      </c>
      <c r="S6" s="194">
        <v>733634.46</v>
      </c>
      <c r="T6" s="194">
        <v>0</v>
      </c>
      <c r="U6" s="194">
        <v>0</v>
      </c>
      <c r="V6" s="194">
        <v>0</v>
      </c>
      <c r="W6" s="194">
        <v>0</v>
      </c>
      <c r="X6" s="194">
        <v>0</v>
      </c>
      <c r="Y6" s="137" t="b">
        <f t="shared" ref="Y6" si="4">L6=SUM(O6:X6)</f>
        <v>1</v>
      </c>
      <c r="Z6" s="142">
        <f t="shared" ref="Z6" si="5">ROUND(L6/K6,4)</f>
        <v>0.7</v>
      </c>
      <c r="AA6" s="143" t="b">
        <f t="shared" ref="AA6" si="6">Z6=N6</f>
        <v>1</v>
      </c>
      <c r="AB6" s="143" t="b">
        <f t="shared" ref="AB6" si="7">K6=L6+M6</f>
        <v>1</v>
      </c>
    </row>
    <row r="7" spans="1:28" ht="24" x14ac:dyDescent="0.25">
      <c r="A7" s="183" t="s">
        <v>352</v>
      </c>
      <c r="B7" s="168" t="s">
        <v>726</v>
      </c>
      <c r="C7" s="168" t="s">
        <v>135</v>
      </c>
      <c r="D7" s="169" t="s">
        <v>727</v>
      </c>
      <c r="E7" s="170" t="s">
        <v>728</v>
      </c>
      <c r="F7" s="168" t="s">
        <v>87</v>
      </c>
      <c r="G7" s="171" t="s">
        <v>729</v>
      </c>
      <c r="H7" s="168" t="s">
        <v>51</v>
      </c>
      <c r="I7" s="172">
        <v>0.36799999999999999</v>
      </c>
      <c r="J7" s="173" t="s">
        <v>448</v>
      </c>
      <c r="K7" s="175">
        <v>738086.52</v>
      </c>
      <c r="L7" s="175">
        <v>516660.56</v>
      </c>
      <c r="M7" s="176">
        <v>221425.96000000002</v>
      </c>
      <c r="N7" s="174">
        <v>0.7</v>
      </c>
      <c r="O7" s="175">
        <v>0</v>
      </c>
      <c r="P7" s="175">
        <v>0</v>
      </c>
      <c r="Q7" s="175">
        <v>0</v>
      </c>
      <c r="R7" s="175">
        <v>0</v>
      </c>
      <c r="S7" s="175">
        <v>516660.56</v>
      </c>
      <c r="T7" s="175">
        <v>0</v>
      </c>
      <c r="U7" s="175">
        <v>0</v>
      </c>
      <c r="V7" s="175">
        <v>0</v>
      </c>
      <c r="W7" s="175">
        <v>0</v>
      </c>
      <c r="X7" s="175">
        <v>0</v>
      </c>
      <c r="Y7" s="137" t="b">
        <f t="shared" si="0"/>
        <v>1</v>
      </c>
      <c r="Z7" s="142">
        <f t="shared" si="1"/>
        <v>0.7</v>
      </c>
      <c r="AA7" s="143" t="b">
        <f t="shared" si="2"/>
        <v>1</v>
      </c>
      <c r="AB7" s="143" t="b">
        <f t="shared" si="3"/>
        <v>1</v>
      </c>
    </row>
    <row r="8" spans="1:28" ht="30.75" customHeight="1" x14ac:dyDescent="0.25">
      <c r="A8" s="183" t="s">
        <v>353</v>
      </c>
      <c r="B8" s="183" t="s">
        <v>730</v>
      </c>
      <c r="C8" s="183" t="s">
        <v>144</v>
      </c>
      <c r="D8" s="169" t="s">
        <v>117</v>
      </c>
      <c r="E8" s="185" t="s">
        <v>198</v>
      </c>
      <c r="F8" s="183" t="s">
        <v>156</v>
      </c>
      <c r="G8" s="186" t="s">
        <v>731</v>
      </c>
      <c r="H8" s="183" t="s">
        <v>51</v>
      </c>
      <c r="I8" s="187">
        <v>0.98199999999999998</v>
      </c>
      <c r="J8" s="188" t="s">
        <v>732</v>
      </c>
      <c r="K8" s="192">
        <v>10755428.68</v>
      </c>
      <c r="L8" s="192">
        <v>5377714.3399999999</v>
      </c>
      <c r="M8" s="193">
        <v>5377714.3399999999</v>
      </c>
      <c r="N8" s="189">
        <v>0.5</v>
      </c>
      <c r="O8" s="192">
        <v>0</v>
      </c>
      <c r="P8" s="192">
        <v>0</v>
      </c>
      <c r="Q8" s="192">
        <v>0</v>
      </c>
      <c r="R8" s="193">
        <v>0</v>
      </c>
      <c r="S8" s="193">
        <v>1008321.43</v>
      </c>
      <c r="T8" s="193">
        <v>4033285.74</v>
      </c>
      <c r="U8" s="193">
        <v>336107.16999999993</v>
      </c>
      <c r="V8" s="193">
        <v>0</v>
      </c>
      <c r="W8" s="193">
        <v>0</v>
      </c>
      <c r="X8" s="193">
        <v>0</v>
      </c>
      <c r="Y8" s="137" t="b">
        <f t="shared" si="0"/>
        <v>1</v>
      </c>
      <c r="Z8" s="142">
        <f t="shared" si="1"/>
        <v>0.5</v>
      </c>
      <c r="AA8" s="143" t="b">
        <f t="shared" si="2"/>
        <v>1</v>
      </c>
      <c r="AB8" s="143" t="b">
        <f t="shared" si="3"/>
        <v>1</v>
      </c>
    </row>
    <row r="9" spans="1:28" ht="27.75" customHeight="1" x14ac:dyDescent="0.25">
      <c r="A9" s="183" t="s">
        <v>354</v>
      </c>
      <c r="B9" s="183" t="s">
        <v>733</v>
      </c>
      <c r="C9" s="183" t="s">
        <v>135</v>
      </c>
      <c r="D9" s="184" t="s">
        <v>75</v>
      </c>
      <c r="E9" s="185" t="s">
        <v>80</v>
      </c>
      <c r="F9" s="183" t="s">
        <v>83</v>
      </c>
      <c r="G9" s="186" t="s">
        <v>734</v>
      </c>
      <c r="H9" s="183" t="s">
        <v>51</v>
      </c>
      <c r="I9" s="187">
        <v>0.29299999999999998</v>
      </c>
      <c r="J9" s="188" t="s">
        <v>735</v>
      </c>
      <c r="K9" s="192">
        <v>2074851.63</v>
      </c>
      <c r="L9" s="192">
        <v>1244910.97</v>
      </c>
      <c r="M9" s="193">
        <v>829940.65999999992</v>
      </c>
      <c r="N9" s="189">
        <v>0.6</v>
      </c>
      <c r="O9" s="192">
        <v>0</v>
      </c>
      <c r="P9" s="192">
        <v>0</v>
      </c>
      <c r="Q9" s="192">
        <v>0</v>
      </c>
      <c r="R9" s="192">
        <v>0</v>
      </c>
      <c r="S9" s="192">
        <v>1244910.97</v>
      </c>
      <c r="T9" s="192">
        <v>0</v>
      </c>
      <c r="U9" s="192">
        <v>0</v>
      </c>
      <c r="V9" s="192">
        <v>0</v>
      </c>
      <c r="W9" s="192">
        <v>0</v>
      </c>
      <c r="X9" s="192">
        <v>0</v>
      </c>
      <c r="Y9" s="137" t="b">
        <f t="shared" si="0"/>
        <v>1</v>
      </c>
      <c r="Z9" s="142">
        <f t="shared" si="1"/>
        <v>0.6</v>
      </c>
      <c r="AA9" s="143" t="b">
        <f t="shared" si="2"/>
        <v>1</v>
      </c>
      <c r="AB9" s="143" t="b">
        <f t="shared" si="3"/>
        <v>1</v>
      </c>
    </row>
    <row r="10" spans="1:28" ht="32.25" customHeight="1" x14ac:dyDescent="0.25">
      <c r="A10" s="183" t="s">
        <v>355</v>
      </c>
      <c r="B10" s="183" t="s">
        <v>736</v>
      </c>
      <c r="C10" s="183" t="s">
        <v>144</v>
      </c>
      <c r="D10" s="184" t="s">
        <v>737</v>
      </c>
      <c r="E10" s="185" t="s">
        <v>738</v>
      </c>
      <c r="F10" s="183" t="s">
        <v>161</v>
      </c>
      <c r="G10" s="186" t="s">
        <v>739</v>
      </c>
      <c r="H10" s="183" t="s">
        <v>51</v>
      </c>
      <c r="I10" s="187">
        <v>1.6080000000000001</v>
      </c>
      <c r="J10" s="188" t="s">
        <v>740</v>
      </c>
      <c r="K10" s="192">
        <v>1971752.43</v>
      </c>
      <c r="L10" s="192">
        <v>1577401.94</v>
      </c>
      <c r="M10" s="193">
        <v>394350.49</v>
      </c>
      <c r="N10" s="189">
        <v>0.8</v>
      </c>
      <c r="O10" s="192">
        <v>0</v>
      </c>
      <c r="P10" s="192">
        <v>0</v>
      </c>
      <c r="Q10" s="192">
        <v>0</v>
      </c>
      <c r="R10" s="193">
        <v>0</v>
      </c>
      <c r="S10" s="193">
        <v>765740.96</v>
      </c>
      <c r="T10" s="193">
        <v>811660.98</v>
      </c>
      <c r="U10" s="193">
        <v>0</v>
      </c>
      <c r="V10" s="193">
        <v>0</v>
      </c>
      <c r="W10" s="193">
        <v>0</v>
      </c>
      <c r="X10" s="193">
        <v>0</v>
      </c>
      <c r="Y10" s="137" t="b">
        <f t="shared" si="0"/>
        <v>1</v>
      </c>
      <c r="Z10" s="142">
        <f t="shared" si="1"/>
        <v>0.8</v>
      </c>
      <c r="AA10" s="143" t="b">
        <f t="shared" si="2"/>
        <v>1</v>
      </c>
      <c r="AB10" s="143" t="b">
        <f t="shared" si="3"/>
        <v>1</v>
      </c>
    </row>
    <row r="11" spans="1:28" ht="30" customHeight="1" x14ac:dyDescent="0.25">
      <c r="A11" s="183" t="s">
        <v>356</v>
      </c>
      <c r="B11" s="183" t="s">
        <v>741</v>
      </c>
      <c r="C11" s="183" t="s">
        <v>135</v>
      </c>
      <c r="D11" s="184" t="s">
        <v>304</v>
      </c>
      <c r="E11" s="185" t="s">
        <v>305</v>
      </c>
      <c r="F11" s="183" t="s">
        <v>81</v>
      </c>
      <c r="G11" s="186" t="s">
        <v>742</v>
      </c>
      <c r="H11" s="183" t="s">
        <v>52</v>
      </c>
      <c r="I11" s="187">
        <v>0.99</v>
      </c>
      <c r="J11" s="188" t="s">
        <v>480</v>
      </c>
      <c r="K11" s="192">
        <v>1624287.09</v>
      </c>
      <c r="L11" s="192">
        <v>1299429.67</v>
      </c>
      <c r="M11" s="193">
        <v>324857.42000000016</v>
      </c>
      <c r="N11" s="189">
        <v>0.8</v>
      </c>
      <c r="O11" s="192">
        <v>0</v>
      </c>
      <c r="P11" s="192">
        <v>0</v>
      </c>
      <c r="Q11" s="192">
        <v>0</v>
      </c>
      <c r="R11" s="192">
        <v>0</v>
      </c>
      <c r="S11" s="192">
        <v>1299429.67</v>
      </c>
      <c r="T11" s="192">
        <v>0</v>
      </c>
      <c r="U11" s="192">
        <v>0</v>
      </c>
      <c r="V11" s="192">
        <v>0</v>
      </c>
      <c r="W11" s="192">
        <v>0</v>
      </c>
      <c r="X11" s="192">
        <v>0</v>
      </c>
      <c r="Y11" s="137" t="b">
        <f t="shared" si="0"/>
        <v>1</v>
      </c>
      <c r="Z11" s="142">
        <f t="shared" si="1"/>
        <v>0.8</v>
      </c>
      <c r="AA11" s="143" t="b">
        <f t="shared" si="2"/>
        <v>1</v>
      </c>
      <c r="AB11" s="143" t="b">
        <f t="shared" si="3"/>
        <v>1</v>
      </c>
    </row>
    <row r="12" spans="1:28" x14ac:dyDescent="0.25">
      <c r="A12" s="183" t="s">
        <v>357</v>
      </c>
      <c r="B12" s="183" t="s">
        <v>743</v>
      </c>
      <c r="C12" s="183" t="s">
        <v>144</v>
      </c>
      <c r="D12" s="184" t="s">
        <v>129</v>
      </c>
      <c r="E12" s="185">
        <v>1462011</v>
      </c>
      <c r="F12" s="183" t="s">
        <v>129</v>
      </c>
      <c r="G12" s="186" t="s">
        <v>744</v>
      </c>
      <c r="H12" s="183" t="s">
        <v>51</v>
      </c>
      <c r="I12" s="187">
        <v>0.93800000000000006</v>
      </c>
      <c r="J12" s="188" t="s">
        <v>745</v>
      </c>
      <c r="K12" s="192">
        <v>14172396.5</v>
      </c>
      <c r="L12" s="192">
        <v>7086198.25</v>
      </c>
      <c r="M12" s="193">
        <v>7086198.25</v>
      </c>
      <c r="N12" s="189">
        <v>0.5</v>
      </c>
      <c r="O12" s="192">
        <v>0</v>
      </c>
      <c r="P12" s="192">
        <v>0</v>
      </c>
      <c r="Q12" s="192">
        <v>0</v>
      </c>
      <c r="R12" s="193">
        <v>0</v>
      </c>
      <c r="S12" s="193">
        <v>3050000</v>
      </c>
      <c r="T12" s="193">
        <v>4036198.25</v>
      </c>
      <c r="U12" s="193">
        <v>0</v>
      </c>
      <c r="V12" s="193">
        <v>0</v>
      </c>
      <c r="W12" s="193">
        <v>0</v>
      </c>
      <c r="X12" s="193">
        <v>0</v>
      </c>
      <c r="Y12" s="137" t="b">
        <f t="shared" si="0"/>
        <v>1</v>
      </c>
      <c r="Z12" s="142">
        <f t="shared" si="1"/>
        <v>0.5</v>
      </c>
      <c r="AA12" s="143" t="b">
        <f t="shared" si="2"/>
        <v>1</v>
      </c>
      <c r="AB12" s="143" t="b">
        <f t="shared" si="3"/>
        <v>1</v>
      </c>
    </row>
    <row r="13" spans="1:28" ht="24" x14ac:dyDescent="0.25">
      <c r="A13" s="183" t="s">
        <v>358</v>
      </c>
      <c r="B13" s="183" t="s">
        <v>746</v>
      </c>
      <c r="C13" s="183" t="s">
        <v>144</v>
      </c>
      <c r="D13" s="184" t="s">
        <v>314</v>
      </c>
      <c r="E13" s="185" t="s">
        <v>315</v>
      </c>
      <c r="F13" s="183" t="s">
        <v>225</v>
      </c>
      <c r="G13" s="186" t="s">
        <v>747</v>
      </c>
      <c r="H13" s="183" t="s">
        <v>51</v>
      </c>
      <c r="I13" s="187">
        <v>0.90720000000000012</v>
      </c>
      <c r="J13" s="188" t="s">
        <v>748</v>
      </c>
      <c r="K13" s="192">
        <v>1824198.75</v>
      </c>
      <c r="L13" s="192">
        <v>1276939.1200000001</v>
      </c>
      <c r="M13" s="193">
        <v>547259.62999999989</v>
      </c>
      <c r="N13" s="189">
        <v>0.7</v>
      </c>
      <c r="O13" s="192"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1276939.1200000001</v>
      </c>
      <c r="U13" s="192">
        <v>0</v>
      </c>
      <c r="V13" s="192">
        <v>0</v>
      </c>
      <c r="W13" s="192">
        <v>0</v>
      </c>
      <c r="X13" s="192">
        <v>0</v>
      </c>
      <c r="Y13" s="137" t="b">
        <f t="shared" si="0"/>
        <v>1</v>
      </c>
      <c r="Z13" s="142">
        <f t="shared" si="1"/>
        <v>0.7</v>
      </c>
      <c r="AA13" s="143" t="b">
        <f t="shared" si="2"/>
        <v>1</v>
      </c>
      <c r="AB13" s="143" t="b">
        <f t="shared" si="3"/>
        <v>1</v>
      </c>
    </row>
    <row r="14" spans="1:28" ht="38.25" customHeight="1" x14ac:dyDescent="0.25">
      <c r="A14" s="183" t="s">
        <v>359</v>
      </c>
      <c r="B14" s="183" t="s">
        <v>749</v>
      </c>
      <c r="C14" s="183" t="s">
        <v>135</v>
      </c>
      <c r="D14" s="184" t="s">
        <v>102</v>
      </c>
      <c r="E14" s="185" t="s">
        <v>192</v>
      </c>
      <c r="F14" s="183" t="s">
        <v>149</v>
      </c>
      <c r="G14" s="186" t="s">
        <v>750</v>
      </c>
      <c r="H14" s="183" t="s">
        <v>52</v>
      </c>
      <c r="I14" s="187">
        <v>0.53200000000000003</v>
      </c>
      <c r="J14" s="188" t="s">
        <v>468</v>
      </c>
      <c r="K14" s="192">
        <v>550968.86</v>
      </c>
      <c r="L14" s="192">
        <v>440775.08</v>
      </c>
      <c r="M14" s="193">
        <v>110193.77999999997</v>
      </c>
      <c r="N14" s="189">
        <v>0.8</v>
      </c>
      <c r="O14" s="192">
        <v>0</v>
      </c>
      <c r="P14" s="192">
        <v>0</v>
      </c>
      <c r="Q14" s="192">
        <v>0</v>
      </c>
      <c r="R14" s="193">
        <v>0</v>
      </c>
      <c r="S14" s="193">
        <v>440775.08</v>
      </c>
      <c r="T14" s="193">
        <v>0</v>
      </c>
      <c r="U14" s="193">
        <v>0</v>
      </c>
      <c r="V14" s="193">
        <v>0</v>
      </c>
      <c r="W14" s="193">
        <v>0</v>
      </c>
      <c r="X14" s="193">
        <v>0</v>
      </c>
      <c r="Y14" s="137" t="b">
        <f t="shared" si="0"/>
        <v>1</v>
      </c>
      <c r="Z14" s="142">
        <f t="shared" si="1"/>
        <v>0.8</v>
      </c>
      <c r="AA14" s="143" t="b">
        <f t="shared" si="2"/>
        <v>1</v>
      </c>
      <c r="AB14" s="143" t="b">
        <f t="shared" si="3"/>
        <v>1</v>
      </c>
    </row>
    <row r="15" spans="1:28" ht="42" customHeight="1" x14ac:dyDescent="0.25">
      <c r="A15" s="183" t="s">
        <v>360</v>
      </c>
      <c r="B15" s="183" t="s">
        <v>751</v>
      </c>
      <c r="C15" s="183" t="s">
        <v>135</v>
      </c>
      <c r="D15" s="184" t="s">
        <v>752</v>
      </c>
      <c r="E15" s="185" t="s">
        <v>753</v>
      </c>
      <c r="F15" s="183" t="s">
        <v>86</v>
      </c>
      <c r="G15" s="186" t="s">
        <v>754</v>
      </c>
      <c r="H15" s="183" t="s">
        <v>51</v>
      </c>
      <c r="I15" s="187">
        <v>0.37968000000000002</v>
      </c>
      <c r="J15" s="188" t="s">
        <v>661</v>
      </c>
      <c r="K15" s="192">
        <v>3475113.26</v>
      </c>
      <c r="L15" s="192">
        <v>2432579.2799999998</v>
      </c>
      <c r="M15" s="193">
        <v>1042533.98</v>
      </c>
      <c r="N15" s="189">
        <v>0.7</v>
      </c>
      <c r="O15" s="192">
        <v>0</v>
      </c>
      <c r="P15" s="192">
        <v>0</v>
      </c>
      <c r="Q15" s="192">
        <v>0</v>
      </c>
      <c r="R15" s="192">
        <v>0</v>
      </c>
      <c r="S15" s="192">
        <v>2432579.2799999998</v>
      </c>
      <c r="T15" s="192">
        <v>0</v>
      </c>
      <c r="U15" s="192">
        <v>0</v>
      </c>
      <c r="V15" s="192">
        <v>0</v>
      </c>
      <c r="W15" s="192">
        <v>0</v>
      </c>
      <c r="X15" s="192">
        <v>0</v>
      </c>
      <c r="Y15" s="137" t="b">
        <f t="shared" si="0"/>
        <v>1</v>
      </c>
      <c r="Z15" s="142">
        <f t="shared" si="1"/>
        <v>0.7</v>
      </c>
      <c r="AA15" s="143" t="b">
        <f t="shared" si="2"/>
        <v>1</v>
      </c>
      <c r="AB15" s="143" t="b">
        <f t="shared" si="3"/>
        <v>1</v>
      </c>
    </row>
    <row r="16" spans="1:28" ht="30" customHeight="1" x14ac:dyDescent="0.25">
      <c r="A16" s="183" t="s">
        <v>361</v>
      </c>
      <c r="B16" s="183" t="s">
        <v>755</v>
      </c>
      <c r="C16" s="183" t="s">
        <v>135</v>
      </c>
      <c r="D16" s="184" t="s">
        <v>756</v>
      </c>
      <c r="E16" s="185" t="s">
        <v>757</v>
      </c>
      <c r="F16" s="183" t="s">
        <v>141</v>
      </c>
      <c r="G16" s="186" t="s">
        <v>758</v>
      </c>
      <c r="H16" s="183" t="s">
        <v>51</v>
      </c>
      <c r="I16" s="187">
        <v>0.35000000000000003</v>
      </c>
      <c r="J16" s="188" t="s">
        <v>480</v>
      </c>
      <c r="K16" s="192">
        <v>1990648.92</v>
      </c>
      <c r="L16" s="192">
        <v>995324.46</v>
      </c>
      <c r="M16" s="193">
        <v>995324.46</v>
      </c>
      <c r="N16" s="189">
        <v>0.5</v>
      </c>
      <c r="O16" s="192">
        <v>0</v>
      </c>
      <c r="P16" s="192">
        <v>0</v>
      </c>
      <c r="Q16" s="192">
        <v>0</v>
      </c>
      <c r="R16" s="192">
        <v>0</v>
      </c>
      <c r="S16" s="192">
        <v>995324.46</v>
      </c>
      <c r="T16" s="192">
        <v>0</v>
      </c>
      <c r="U16" s="192">
        <v>0</v>
      </c>
      <c r="V16" s="192">
        <v>0</v>
      </c>
      <c r="W16" s="192">
        <v>0</v>
      </c>
      <c r="X16" s="192">
        <v>0</v>
      </c>
      <c r="Y16" s="137" t="b">
        <f t="shared" si="0"/>
        <v>1</v>
      </c>
      <c r="Z16" s="142">
        <f t="shared" si="1"/>
        <v>0.5</v>
      </c>
      <c r="AA16" s="143" t="b">
        <f t="shared" si="2"/>
        <v>1</v>
      </c>
      <c r="AB16" s="143" t="b">
        <f t="shared" si="3"/>
        <v>1</v>
      </c>
    </row>
    <row r="17" spans="1:28" ht="33.75" customHeight="1" x14ac:dyDescent="0.25">
      <c r="A17" s="183" t="s">
        <v>362</v>
      </c>
      <c r="B17" s="183" t="s">
        <v>759</v>
      </c>
      <c r="C17" s="183" t="s">
        <v>135</v>
      </c>
      <c r="D17" s="184" t="s">
        <v>72</v>
      </c>
      <c r="E17" s="185" t="s">
        <v>189</v>
      </c>
      <c r="F17" s="183" t="s">
        <v>158</v>
      </c>
      <c r="G17" s="186" t="s">
        <v>317</v>
      </c>
      <c r="H17" s="183" t="s">
        <v>52</v>
      </c>
      <c r="I17" s="187">
        <v>0.34150000000000003</v>
      </c>
      <c r="J17" s="188" t="s">
        <v>468</v>
      </c>
      <c r="K17" s="192">
        <v>1131027.45</v>
      </c>
      <c r="L17" s="192">
        <v>904821.96</v>
      </c>
      <c r="M17" s="193">
        <v>226205.49</v>
      </c>
      <c r="N17" s="189">
        <v>0.8</v>
      </c>
      <c r="O17" s="192">
        <v>0</v>
      </c>
      <c r="P17" s="192">
        <v>0</v>
      </c>
      <c r="Q17" s="192">
        <v>0</v>
      </c>
      <c r="R17" s="193">
        <v>0</v>
      </c>
      <c r="S17" s="193">
        <v>904821.96</v>
      </c>
      <c r="T17" s="193">
        <v>0</v>
      </c>
      <c r="U17" s="193">
        <v>0</v>
      </c>
      <c r="V17" s="193">
        <v>0</v>
      </c>
      <c r="W17" s="193">
        <v>0</v>
      </c>
      <c r="X17" s="193">
        <v>0</v>
      </c>
      <c r="Y17" s="137" t="b">
        <f t="shared" si="0"/>
        <v>1</v>
      </c>
      <c r="Z17" s="142">
        <f t="shared" si="1"/>
        <v>0.8</v>
      </c>
      <c r="AA17" s="143" t="b">
        <f t="shared" si="2"/>
        <v>1</v>
      </c>
      <c r="AB17" s="143" t="b">
        <f t="shared" si="3"/>
        <v>1</v>
      </c>
    </row>
    <row r="18" spans="1:28" ht="30.75" customHeight="1" x14ac:dyDescent="0.25">
      <c r="A18" s="183" t="s">
        <v>363</v>
      </c>
      <c r="B18" s="183" t="s">
        <v>760</v>
      </c>
      <c r="C18" s="183" t="s">
        <v>135</v>
      </c>
      <c r="D18" s="184" t="s">
        <v>110</v>
      </c>
      <c r="E18" s="185" t="s">
        <v>227</v>
      </c>
      <c r="F18" s="183" t="s">
        <v>83</v>
      </c>
      <c r="G18" s="186" t="s">
        <v>761</v>
      </c>
      <c r="H18" s="183" t="s">
        <v>51</v>
      </c>
      <c r="I18" s="187">
        <v>0.317</v>
      </c>
      <c r="J18" s="188" t="s">
        <v>474</v>
      </c>
      <c r="K18" s="192">
        <v>1775358.94</v>
      </c>
      <c r="L18" s="192">
        <v>887679.47</v>
      </c>
      <c r="M18" s="193">
        <v>887679.47</v>
      </c>
      <c r="N18" s="189">
        <v>0.5</v>
      </c>
      <c r="O18" s="192">
        <v>0</v>
      </c>
      <c r="P18" s="192">
        <v>0</v>
      </c>
      <c r="Q18" s="192">
        <v>0</v>
      </c>
      <c r="R18" s="192">
        <v>0</v>
      </c>
      <c r="S18" s="192">
        <v>887679.47</v>
      </c>
      <c r="T18" s="192">
        <v>0</v>
      </c>
      <c r="U18" s="192">
        <v>0</v>
      </c>
      <c r="V18" s="192">
        <v>0</v>
      </c>
      <c r="W18" s="192">
        <v>0</v>
      </c>
      <c r="X18" s="192">
        <v>0</v>
      </c>
      <c r="Y18" s="137" t="b">
        <f t="shared" si="0"/>
        <v>1</v>
      </c>
      <c r="Z18" s="142">
        <f t="shared" si="1"/>
        <v>0.5</v>
      </c>
      <c r="AA18" s="143" t="b">
        <f t="shared" si="2"/>
        <v>1</v>
      </c>
      <c r="AB18" s="143" t="b">
        <f t="shared" si="3"/>
        <v>1</v>
      </c>
    </row>
    <row r="19" spans="1:28" ht="36.75" customHeight="1" x14ac:dyDescent="0.25">
      <c r="A19" s="183" t="s">
        <v>364</v>
      </c>
      <c r="B19" s="183" t="s">
        <v>762</v>
      </c>
      <c r="C19" s="183" t="s">
        <v>135</v>
      </c>
      <c r="D19" s="184" t="s">
        <v>278</v>
      </c>
      <c r="E19" s="185" t="s">
        <v>279</v>
      </c>
      <c r="F19" s="183" t="s">
        <v>158</v>
      </c>
      <c r="G19" s="186" t="s">
        <v>763</v>
      </c>
      <c r="H19" s="183" t="s">
        <v>52</v>
      </c>
      <c r="I19" s="187">
        <v>0.21149999999999999</v>
      </c>
      <c r="J19" s="188" t="s">
        <v>735</v>
      </c>
      <c r="K19" s="192">
        <v>648537.07999999996</v>
      </c>
      <c r="L19" s="192">
        <v>518829.66</v>
      </c>
      <c r="M19" s="193">
        <v>129707.41999999998</v>
      </c>
      <c r="N19" s="189">
        <v>0.8</v>
      </c>
      <c r="O19" s="192">
        <v>0</v>
      </c>
      <c r="P19" s="192">
        <v>0</v>
      </c>
      <c r="Q19" s="192">
        <v>0</v>
      </c>
      <c r="R19" s="193">
        <v>0</v>
      </c>
      <c r="S19" s="193">
        <v>518829.66</v>
      </c>
      <c r="T19" s="193">
        <v>0</v>
      </c>
      <c r="U19" s="193">
        <v>0</v>
      </c>
      <c r="V19" s="193">
        <v>0</v>
      </c>
      <c r="W19" s="193">
        <v>0</v>
      </c>
      <c r="X19" s="193">
        <v>0</v>
      </c>
      <c r="Y19" s="137" t="b">
        <f t="shared" si="0"/>
        <v>1</v>
      </c>
      <c r="Z19" s="142">
        <f t="shared" si="1"/>
        <v>0.8</v>
      </c>
      <c r="AA19" s="143" t="b">
        <f t="shared" si="2"/>
        <v>1</v>
      </c>
      <c r="AB19" s="143" t="b">
        <f t="shared" si="3"/>
        <v>1</v>
      </c>
    </row>
    <row r="20" spans="1:28" ht="30" customHeight="1" x14ac:dyDescent="0.25">
      <c r="A20" s="183" t="s">
        <v>365</v>
      </c>
      <c r="B20" s="183" t="s">
        <v>764</v>
      </c>
      <c r="C20" s="183" t="s">
        <v>135</v>
      </c>
      <c r="D20" s="184" t="s">
        <v>289</v>
      </c>
      <c r="E20" s="185" t="s">
        <v>290</v>
      </c>
      <c r="F20" s="183" t="s">
        <v>149</v>
      </c>
      <c r="G20" s="186" t="s">
        <v>765</v>
      </c>
      <c r="H20" s="183" t="s">
        <v>51</v>
      </c>
      <c r="I20" s="187">
        <v>1.6967400000000001</v>
      </c>
      <c r="J20" s="188" t="s">
        <v>468</v>
      </c>
      <c r="K20" s="192">
        <v>3001155.87</v>
      </c>
      <c r="L20" s="192">
        <v>2400924.69</v>
      </c>
      <c r="M20" s="193">
        <v>600231.18000000017</v>
      </c>
      <c r="N20" s="189">
        <v>0.8</v>
      </c>
      <c r="O20" s="192">
        <v>0</v>
      </c>
      <c r="P20" s="192">
        <v>0</v>
      </c>
      <c r="Q20" s="192">
        <v>0</v>
      </c>
      <c r="R20" s="192">
        <v>0</v>
      </c>
      <c r="S20" s="192">
        <v>2400924.69</v>
      </c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37" t="b">
        <f t="shared" si="0"/>
        <v>1</v>
      </c>
      <c r="Z20" s="142">
        <f t="shared" si="1"/>
        <v>0.8</v>
      </c>
      <c r="AA20" s="143" t="b">
        <f t="shared" si="2"/>
        <v>1</v>
      </c>
      <c r="AB20" s="143" t="b">
        <f t="shared" si="3"/>
        <v>1</v>
      </c>
    </row>
    <row r="21" spans="1:28" ht="34.5" customHeight="1" x14ac:dyDescent="0.25">
      <c r="A21" s="183" t="s">
        <v>366</v>
      </c>
      <c r="B21" s="183" t="s">
        <v>766</v>
      </c>
      <c r="C21" s="183" t="s">
        <v>135</v>
      </c>
      <c r="D21" s="184" t="s">
        <v>124</v>
      </c>
      <c r="E21" s="185" t="s">
        <v>211</v>
      </c>
      <c r="F21" s="183" t="s">
        <v>86</v>
      </c>
      <c r="G21" s="186" t="s">
        <v>268</v>
      </c>
      <c r="H21" s="183" t="s">
        <v>52</v>
      </c>
      <c r="I21" s="187">
        <v>1.60165</v>
      </c>
      <c r="J21" s="188" t="s">
        <v>437</v>
      </c>
      <c r="K21" s="192">
        <v>6577429.7599999998</v>
      </c>
      <c r="L21" s="192">
        <v>4604200.83</v>
      </c>
      <c r="M21" s="193">
        <v>1973228.9299999997</v>
      </c>
      <c r="N21" s="189">
        <v>0.7</v>
      </c>
      <c r="O21" s="192">
        <v>0</v>
      </c>
      <c r="P21" s="192">
        <v>0</v>
      </c>
      <c r="Q21" s="192">
        <v>0</v>
      </c>
      <c r="R21" s="193">
        <v>0</v>
      </c>
      <c r="S21" s="193">
        <v>4604200.83</v>
      </c>
      <c r="T21" s="193">
        <v>0</v>
      </c>
      <c r="U21" s="193">
        <v>0</v>
      </c>
      <c r="V21" s="193">
        <v>0</v>
      </c>
      <c r="W21" s="193">
        <v>0</v>
      </c>
      <c r="X21" s="193">
        <v>0</v>
      </c>
      <c r="Y21" s="137" t="b">
        <f t="shared" si="0"/>
        <v>1</v>
      </c>
      <c r="Z21" s="142">
        <f t="shared" si="1"/>
        <v>0.7</v>
      </c>
      <c r="AA21" s="143" t="b">
        <f t="shared" si="2"/>
        <v>1</v>
      </c>
      <c r="AB21" s="143" t="b">
        <f t="shared" si="3"/>
        <v>1</v>
      </c>
    </row>
    <row r="22" spans="1:28" ht="45.75" customHeight="1" x14ac:dyDescent="0.25">
      <c r="A22" s="183" t="s">
        <v>367</v>
      </c>
      <c r="B22" s="183" t="s">
        <v>767</v>
      </c>
      <c r="C22" s="183" t="s">
        <v>135</v>
      </c>
      <c r="D22" s="184" t="s">
        <v>768</v>
      </c>
      <c r="E22" s="185" t="s">
        <v>769</v>
      </c>
      <c r="F22" s="183" t="s">
        <v>149</v>
      </c>
      <c r="G22" s="186" t="s">
        <v>770</v>
      </c>
      <c r="H22" s="183" t="s">
        <v>51</v>
      </c>
      <c r="I22" s="187">
        <v>1.4461400000000002</v>
      </c>
      <c r="J22" s="188" t="s">
        <v>646</v>
      </c>
      <c r="K22" s="192">
        <v>2039461.04</v>
      </c>
      <c r="L22" s="192">
        <v>1223676.6200000001</v>
      </c>
      <c r="M22" s="193">
        <v>815784.41999999993</v>
      </c>
      <c r="N22" s="189">
        <v>0.6</v>
      </c>
      <c r="O22" s="192">
        <v>0</v>
      </c>
      <c r="P22" s="192">
        <v>0</v>
      </c>
      <c r="Q22" s="192">
        <v>0</v>
      </c>
      <c r="R22" s="192">
        <v>0</v>
      </c>
      <c r="S22" s="192">
        <v>1223676.6200000001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37" t="b">
        <f t="shared" si="0"/>
        <v>1</v>
      </c>
      <c r="Z22" s="142">
        <f t="shared" si="1"/>
        <v>0.6</v>
      </c>
      <c r="AA22" s="143" t="b">
        <f t="shared" si="2"/>
        <v>1</v>
      </c>
      <c r="AB22" s="143" t="b">
        <f t="shared" si="3"/>
        <v>1</v>
      </c>
    </row>
    <row r="23" spans="1:28" ht="33" customHeight="1" x14ac:dyDescent="0.25">
      <c r="A23" s="183" t="s">
        <v>368</v>
      </c>
      <c r="B23" s="183" t="s">
        <v>771</v>
      </c>
      <c r="C23" s="183" t="s">
        <v>144</v>
      </c>
      <c r="D23" s="184" t="s">
        <v>118</v>
      </c>
      <c r="E23" s="185" t="s">
        <v>76</v>
      </c>
      <c r="F23" s="183" t="s">
        <v>81</v>
      </c>
      <c r="G23" s="186" t="s">
        <v>772</v>
      </c>
      <c r="H23" s="183" t="s">
        <v>51</v>
      </c>
      <c r="I23" s="187">
        <v>0.94140999999999997</v>
      </c>
      <c r="J23" s="188" t="s">
        <v>699</v>
      </c>
      <c r="K23" s="192">
        <v>8050000</v>
      </c>
      <c r="L23" s="192">
        <v>4830000</v>
      </c>
      <c r="M23" s="193">
        <v>3220000</v>
      </c>
      <c r="N23" s="189">
        <v>0.6</v>
      </c>
      <c r="O23" s="192">
        <v>0</v>
      </c>
      <c r="P23" s="192">
        <v>0</v>
      </c>
      <c r="Q23" s="192">
        <v>0</v>
      </c>
      <c r="R23" s="193">
        <v>0</v>
      </c>
      <c r="S23" s="193">
        <v>1932000</v>
      </c>
      <c r="T23" s="193">
        <v>2898000</v>
      </c>
      <c r="U23" s="193">
        <v>0</v>
      </c>
      <c r="V23" s="193">
        <v>0</v>
      </c>
      <c r="W23" s="193">
        <v>0</v>
      </c>
      <c r="X23" s="193">
        <v>0</v>
      </c>
      <c r="Y23" s="137" t="b">
        <f t="shared" si="0"/>
        <v>1</v>
      </c>
      <c r="Z23" s="142">
        <f t="shared" si="1"/>
        <v>0.6</v>
      </c>
      <c r="AA23" s="143" t="b">
        <f t="shared" si="2"/>
        <v>1</v>
      </c>
      <c r="AB23" s="143" t="b">
        <f t="shared" si="3"/>
        <v>1</v>
      </c>
    </row>
    <row r="24" spans="1:28" ht="43.5" customHeight="1" x14ac:dyDescent="0.25">
      <c r="A24" s="183" t="s">
        <v>369</v>
      </c>
      <c r="B24" s="183" t="s">
        <v>773</v>
      </c>
      <c r="C24" s="183" t="s">
        <v>135</v>
      </c>
      <c r="D24" s="184" t="s">
        <v>96</v>
      </c>
      <c r="E24" s="185" t="s">
        <v>222</v>
      </c>
      <c r="F24" s="183" t="s">
        <v>223</v>
      </c>
      <c r="G24" s="186" t="s">
        <v>774</v>
      </c>
      <c r="H24" s="183" t="s">
        <v>52</v>
      </c>
      <c r="I24" s="187">
        <v>0.65600000000000003</v>
      </c>
      <c r="J24" s="188" t="s">
        <v>775</v>
      </c>
      <c r="K24" s="192">
        <v>903695.82</v>
      </c>
      <c r="L24" s="192">
        <v>632587.06999999995</v>
      </c>
      <c r="M24" s="193">
        <v>271108.75</v>
      </c>
      <c r="N24" s="189">
        <v>0.7</v>
      </c>
      <c r="O24" s="192">
        <v>0</v>
      </c>
      <c r="P24" s="192">
        <v>0</v>
      </c>
      <c r="Q24" s="192">
        <v>0</v>
      </c>
      <c r="R24" s="192">
        <v>0</v>
      </c>
      <c r="S24" s="192">
        <v>632587.06999999995</v>
      </c>
      <c r="T24" s="192">
        <v>0</v>
      </c>
      <c r="U24" s="192">
        <v>0</v>
      </c>
      <c r="V24" s="192">
        <v>0</v>
      </c>
      <c r="W24" s="192">
        <v>0</v>
      </c>
      <c r="X24" s="192">
        <v>0</v>
      </c>
      <c r="Y24" s="137" t="b">
        <f t="shared" si="0"/>
        <v>1</v>
      </c>
      <c r="Z24" s="142">
        <f t="shared" si="1"/>
        <v>0.7</v>
      </c>
      <c r="AA24" s="143" t="b">
        <f t="shared" si="2"/>
        <v>1</v>
      </c>
      <c r="AB24" s="143" t="b">
        <f t="shared" si="3"/>
        <v>1</v>
      </c>
    </row>
    <row r="25" spans="1:28" ht="28.5" customHeight="1" x14ac:dyDescent="0.25">
      <c r="A25" s="183" t="s">
        <v>370</v>
      </c>
      <c r="B25" s="183" t="s">
        <v>776</v>
      </c>
      <c r="C25" s="183" t="s">
        <v>135</v>
      </c>
      <c r="D25" s="184" t="s">
        <v>91</v>
      </c>
      <c r="E25" s="185" t="s">
        <v>169</v>
      </c>
      <c r="F25" s="183" t="s">
        <v>158</v>
      </c>
      <c r="G25" s="186" t="s">
        <v>777</v>
      </c>
      <c r="H25" s="183" t="s">
        <v>52</v>
      </c>
      <c r="I25" s="187">
        <v>0.52600000000000002</v>
      </c>
      <c r="J25" s="188" t="s">
        <v>661</v>
      </c>
      <c r="K25" s="192">
        <v>1658894.34</v>
      </c>
      <c r="L25" s="192">
        <v>1327115.47</v>
      </c>
      <c r="M25" s="193">
        <v>331778.87000000011</v>
      </c>
      <c r="N25" s="189">
        <v>0.8</v>
      </c>
      <c r="O25" s="192">
        <v>0</v>
      </c>
      <c r="P25" s="192">
        <v>0</v>
      </c>
      <c r="Q25" s="192">
        <v>0</v>
      </c>
      <c r="R25" s="193">
        <v>0</v>
      </c>
      <c r="S25" s="193">
        <v>1327115.47</v>
      </c>
      <c r="T25" s="193">
        <v>0</v>
      </c>
      <c r="U25" s="193">
        <v>0</v>
      </c>
      <c r="V25" s="193">
        <v>0</v>
      </c>
      <c r="W25" s="193">
        <v>0</v>
      </c>
      <c r="X25" s="193">
        <v>0</v>
      </c>
      <c r="Y25" s="137" t="b">
        <f t="shared" si="0"/>
        <v>1</v>
      </c>
      <c r="Z25" s="142">
        <f t="shared" si="1"/>
        <v>0.8</v>
      </c>
      <c r="AA25" s="143" t="b">
        <f t="shared" si="2"/>
        <v>1</v>
      </c>
      <c r="AB25" s="143" t="b">
        <f t="shared" si="3"/>
        <v>1</v>
      </c>
    </row>
    <row r="26" spans="1:28" ht="24" x14ac:dyDescent="0.25">
      <c r="A26" s="183" t="s">
        <v>371</v>
      </c>
      <c r="B26" s="183" t="s">
        <v>778</v>
      </c>
      <c r="C26" s="183" t="s">
        <v>135</v>
      </c>
      <c r="D26" s="184" t="s">
        <v>123</v>
      </c>
      <c r="E26" s="185" t="s">
        <v>196</v>
      </c>
      <c r="F26" s="183" t="s">
        <v>84</v>
      </c>
      <c r="G26" s="186" t="s">
        <v>779</v>
      </c>
      <c r="H26" s="183" t="s">
        <v>51</v>
      </c>
      <c r="I26" s="187">
        <v>0.50061</v>
      </c>
      <c r="J26" s="188" t="s">
        <v>454</v>
      </c>
      <c r="K26" s="192">
        <v>5209190.38</v>
      </c>
      <c r="L26" s="192">
        <v>4167352.3</v>
      </c>
      <c r="M26" s="193">
        <v>1041838.0800000001</v>
      </c>
      <c r="N26" s="189">
        <v>0.8</v>
      </c>
      <c r="O26" s="192">
        <v>0</v>
      </c>
      <c r="P26" s="192">
        <v>0</v>
      </c>
      <c r="Q26" s="192">
        <v>0</v>
      </c>
      <c r="R26" s="192">
        <v>0</v>
      </c>
      <c r="S26" s="192">
        <v>4167352.3</v>
      </c>
      <c r="T26" s="192">
        <v>0</v>
      </c>
      <c r="U26" s="192">
        <v>0</v>
      </c>
      <c r="V26" s="192">
        <v>0</v>
      </c>
      <c r="W26" s="192">
        <v>0</v>
      </c>
      <c r="X26" s="192">
        <v>0</v>
      </c>
      <c r="Y26" s="137" t="b">
        <f t="shared" si="0"/>
        <v>1</v>
      </c>
      <c r="Z26" s="142">
        <f t="shared" si="1"/>
        <v>0.8</v>
      </c>
      <c r="AA26" s="143" t="b">
        <f t="shared" si="2"/>
        <v>1</v>
      </c>
      <c r="AB26" s="143" t="b">
        <f t="shared" si="3"/>
        <v>1</v>
      </c>
    </row>
    <row r="27" spans="1:28" ht="33" customHeight="1" x14ac:dyDescent="0.25">
      <c r="A27" s="183" t="s">
        <v>372</v>
      </c>
      <c r="B27" s="183" t="s">
        <v>780</v>
      </c>
      <c r="C27" s="183" t="s">
        <v>135</v>
      </c>
      <c r="D27" s="184" t="s">
        <v>115</v>
      </c>
      <c r="E27" s="185" t="s">
        <v>219</v>
      </c>
      <c r="F27" s="183" t="s">
        <v>85</v>
      </c>
      <c r="G27" s="186" t="s">
        <v>781</v>
      </c>
      <c r="H27" s="183" t="s">
        <v>52</v>
      </c>
      <c r="I27" s="187">
        <v>0.99</v>
      </c>
      <c r="J27" s="188" t="s">
        <v>468</v>
      </c>
      <c r="K27" s="192">
        <v>690304.29</v>
      </c>
      <c r="L27" s="192">
        <v>483213</v>
      </c>
      <c r="M27" s="193">
        <v>207091.29000000004</v>
      </c>
      <c r="N27" s="189">
        <v>0.7</v>
      </c>
      <c r="O27" s="192">
        <v>0</v>
      </c>
      <c r="P27" s="192">
        <v>0</v>
      </c>
      <c r="Q27" s="192">
        <v>0</v>
      </c>
      <c r="R27" s="193">
        <v>0</v>
      </c>
      <c r="S27" s="193">
        <v>483213</v>
      </c>
      <c r="T27" s="193">
        <v>0</v>
      </c>
      <c r="U27" s="193">
        <v>0</v>
      </c>
      <c r="V27" s="193">
        <v>0</v>
      </c>
      <c r="W27" s="193">
        <v>0</v>
      </c>
      <c r="X27" s="193">
        <v>0</v>
      </c>
      <c r="Y27" s="137" t="b">
        <f t="shared" si="0"/>
        <v>1</v>
      </c>
      <c r="Z27" s="142">
        <f t="shared" si="1"/>
        <v>0.7</v>
      </c>
      <c r="AA27" s="143" t="b">
        <f t="shared" si="2"/>
        <v>1</v>
      </c>
      <c r="AB27" s="143" t="b">
        <f t="shared" si="3"/>
        <v>1</v>
      </c>
    </row>
    <row r="28" spans="1:28" ht="43.5" customHeight="1" x14ac:dyDescent="0.25">
      <c r="A28" s="183" t="s">
        <v>373</v>
      </c>
      <c r="B28" s="183" t="s">
        <v>782</v>
      </c>
      <c r="C28" s="183" t="s">
        <v>135</v>
      </c>
      <c r="D28" s="184" t="s">
        <v>783</v>
      </c>
      <c r="E28" s="185" t="s">
        <v>784</v>
      </c>
      <c r="F28" s="183" t="s">
        <v>143</v>
      </c>
      <c r="G28" s="186" t="s">
        <v>785</v>
      </c>
      <c r="H28" s="183" t="s">
        <v>51</v>
      </c>
      <c r="I28" s="187">
        <v>0.98599999999999999</v>
      </c>
      <c r="J28" s="188" t="s">
        <v>549</v>
      </c>
      <c r="K28" s="192">
        <v>1143592.8400000001</v>
      </c>
      <c r="L28" s="192">
        <v>914874.27</v>
      </c>
      <c r="M28" s="193">
        <v>228718.57000000007</v>
      </c>
      <c r="N28" s="189">
        <v>0.8</v>
      </c>
      <c r="O28" s="192">
        <v>0</v>
      </c>
      <c r="P28" s="192">
        <v>0</v>
      </c>
      <c r="Q28" s="192">
        <v>0</v>
      </c>
      <c r="R28" s="192">
        <v>0</v>
      </c>
      <c r="S28" s="192">
        <v>914874.27</v>
      </c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37" t="b">
        <f t="shared" si="0"/>
        <v>1</v>
      </c>
      <c r="Z28" s="142">
        <f t="shared" si="1"/>
        <v>0.8</v>
      </c>
      <c r="AA28" s="143" t="b">
        <f t="shared" si="2"/>
        <v>1</v>
      </c>
      <c r="AB28" s="143" t="b">
        <f t="shared" si="3"/>
        <v>1</v>
      </c>
    </row>
    <row r="29" spans="1:28" ht="34.5" customHeight="1" x14ac:dyDescent="0.25">
      <c r="A29" s="183" t="s">
        <v>374</v>
      </c>
      <c r="B29" s="183" t="s">
        <v>786</v>
      </c>
      <c r="C29" s="183" t="s">
        <v>144</v>
      </c>
      <c r="D29" s="184" t="s">
        <v>74</v>
      </c>
      <c r="E29" s="185" t="s">
        <v>79</v>
      </c>
      <c r="F29" s="183" t="s">
        <v>88</v>
      </c>
      <c r="G29" s="186" t="s">
        <v>787</v>
      </c>
      <c r="H29" s="183" t="s">
        <v>51</v>
      </c>
      <c r="I29" s="187">
        <v>0.87026000000000003</v>
      </c>
      <c r="J29" s="188" t="s">
        <v>788</v>
      </c>
      <c r="K29" s="192">
        <v>2030060.6</v>
      </c>
      <c r="L29" s="192">
        <v>1421042.42</v>
      </c>
      <c r="M29" s="193">
        <v>609018.18000000017</v>
      </c>
      <c r="N29" s="189">
        <v>0.7</v>
      </c>
      <c r="O29" s="192">
        <v>0</v>
      </c>
      <c r="P29" s="192">
        <v>0</v>
      </c>
      <c r="Q29" s="192">
        <v>0</v>
      </c>
      <c r="R29" s="193">
        <v>0</v>
      </c>
      <c r="S29" s="193">
        <v>710521.21</v>
      </c>
      <c r="T29" s="193">
        <v>710521.21</v>
      </c>
      <c r="U29" s="193">
        <v>0</v>
      </c>
      <c r="V29" s="193">
        <v>0</v>
      </c>
      <c r="W29" s="193">
        <v>0</v>
      </c>
      <c r="X29" s="193">
        <v>0</v>
      </c>
      <c r="Y29" s="137" t="b">
        <f t="shared" si="0"/>
        <v>1</v>
      </c>
      <c r="Z29" s="142">
        <f t="shared" si="1"/>
        <v>0.7</v>
      </c>
      <c r="AA29" s="143" t="b">
        <f t="shared" si="2"/>
        <v>1</v>
      </c>
      <c r="AB29" s="143" t="b">
        <f t="shared" si="3"/>
        <v>1</v>
      </c>
    </row>
    <row r="30" spans="1:28" ht="24" x14ac:dyDescent="0.25">
      <c r="A30" s="183" t="s">
        <v>375</v>
      </c>
      <c r="B30" s="183" t="s">
        <v>789</v>
      </c>
      <c r="C30" s="183" t="s">
        <v>135</v>
      </c>
      <c r="D30" s="184" t="s">
        <v>308</v>
      </c>
      <c r="E30" s="185" t="s">
        <v>309</v>
      </c>
      <c r="F30" s="183" t="s">
        <v>210</v>
      </c>
      <c r="G30" s="186" t="s">
        <v>790</v>
      </c>
      <c r="H30" s="183" t="s">
        <v>52</v>
      </c>
      <c r="I30" s="187">
        <v>0.32391000000000003</v>
      </c>
      <c r="J30" s="188" t="s">
        <v>443</v>
      </c>
      <c r="K30" s="192">
        <v>1799569.63</v>
      </c>
      <c r="L30" s="192">
        <v>899784.81</v>
      </c>
      <c r="M30" s="193">
        <v>899784.81999999983</v>
      </c>
      <c r="N30" s="189">
        <v>0.5</v>
      </c>
      <c r="O30" s="192">
        <v>0</v>
      </c>
      <c r="P30" s="192">
        <v>0</v>
      </c>
      <c r="Q30" s="192">
        <v>0</v>
      </c>
      <c r="R30" s="192">
        <v>0</v>
      </c>
      <c r="S30" s="192">
        <v>899784.81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37" t="b">
        <f t="shared" si="0"/>
        <v>1</v>
      </c>
      <c r="Z30" s="142">
        <f t="shared" si="1"/>
        <v>0.5</v>
      </c>
      <c r="AA30" s="143" t="b">
        <f t="shared" si="2"/>
        <v>1</v>
      </c>
      <c r="AB30" s="143" t="b">
        <f t="shared" si="3"/>
        <v>1</v>
      </c>
    </row>
    <row r="31" spans="1:28" ht="45" customHeight="1" x14ac:dyDescent="0.25">
      <c r="A31" s="183" t="s">
        <v>376</v>
      </c>
      <c r="B31" s="183" t="s">
        <v>791</v>
      </c>
      <c r="C31" s="183" t="s">
        <v>135</v>
      </c>
      <c r="D31" s="184" t="s">
        <v>171</v>
      </c>
      <c r="E31" s="185" t="s">
        <v>172</v>
      </c>
      <c r="F31" s="183" t="s">
        <v>158</v>
      </c>
      <c r="G31" s="186" t="s">
        <v>792</v>
      </c>
      <c r="H31" s="183" t="s">
        <v>52</v>
      </c>
      <c r="I31" s="187">
        <v>0.318</v>
      </c>
      <c r="J31" s="188" t="s">
        <v>443</v>
      </c>
      <c r="K31" s="192">
        <v>1176679.45</v>
      </c>
      <c r="L31" s="192">
        <v>706007.67</v>
      </c>
      <c r="M31" s="193">
        <v>470671.77999999991</v>
      </c>
      <c r="N31" s="189">
        <v>0.6</v>
      </c>
      <c r="O31" s="192">
        <v>0</v>
      </c>
      <c r="P31" s="192">
        <v>0</v>
      </c>
      <c r="Q31" s="192">
        <v>0</v>
      </c>
      <c r="R31" s="193">
        <v>0</v>
      </c>
      <c r="S31" s="193">
        <v>706007.67</v>
      </c>
      <c r="T31" s="193">
        <v>0</v>
      </c>
      <c r="U31" s="193">
        <v>0</v>
      </c>
      <c r="V31" s="193">
        <v>0</v>
      </c>
      <c r="W31" s="193">
        <v>0</v>
      </c>
      <c r="X31" s="193">
        <v>0</v>
      </c>
      <c r="Y31" s="137" t="b">
        <f t="shared" si="0"/>
        <v>1</v>
      </c>
      <c r="Z31" s="142">
        <f t="shared" si="1"/>
        <v>0.6</v>
      </c>
      <c r="AA31" s="143" t="b">
        <f t="shared" si="2"/>
        <v>1</v>
      </c>
      <c r="AB31" s="143" t="b">
        <f t="shared" si="3"/>
        <v>1</v>
      </c>
    </row>
    <row r="32" spans="1:28" ht="38.25" customHeight="1" x14ac:dyDescent="0.25">
      <c r="A32" s="183" t="s">
        <v>377</v>
      </c>
      <c r="B32" s="183" t="s">
        <v>793</v>
      </c>
      <c r="C32" s="183" t="s">
        <v>135</v>
      </c>
      <c r="D32" s="184" t="s">
        <v>794</v>
      </c>
      <c r="E32" s="185" t="s">
        <v>795</v>
      </c>
      <c r="F32" s="183" t="s">
        <v>158</v>
      </c>
      <c r="G32" s="186" t="s">
        <v>796</v>
      </c>
      <c r="H32" s="183" t="s">
        <v>52</v>
      </c>
      <c r="I32" s="187">
        <v>0.30443999999999999</v>
      </c>
      <c r="J32" s="188" t="s">
        <v>579</v>
      </c>
      <c r="K32" s="192">
        <v>531514.41</v>
      </c>
      <c r="L32" s="192">
        <v>425211.52</v>
      </c>
      <c r="M32" s="193">
        <v>106302.89000000001</v>
      </c>
      <c r="N32" s="189">
        <v>0.8</v>
      </c>
      <c r="O32" s="192">
        <v>0</v>
      </c>
      <c r="P32" s="192">
        <v>0</v>
      </c>
      <c r="Q32" s="192">
        <v>0</v>
      </c>
      <c r="R32" s="192">
        <v>0</v>
      </c>
      <c r="S32" s="192">
        <v>425211.52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37" t="b">
        <f t="shared" si="0"/>
        <v>1</v>
      </c>
      <c r="Z32" s="142">
        <f t="shared" si="1"/>
        <v>0.8</v>
      </c>
      <c r="AA32" s="143" t="b">
        <f t="shared" si="2"/>
        <v>1</v>
      </c>
      <c r="AB32" s="143" t="b">
        <f t="shared" si="3"/>
        <v>1</v>
      </c>
    </row>
    <row r="33" spans="1:28" ht="38.25" customHeight="1" x14ac:dyDescent="0.25">
      <c r="A33" s="183" t="s">
        <v>378</v>
      </c>
      <c r="B33" s="183" t="s">
        <v>797</v>
      </c>
      <c r="C33" s="183" t="s">
        <v>135</v>
      </c>
      <c r="D33" s="184" t="s">
        <v>798</v>
      </c>
      <c r="E33" s="185" t="s">
        <v>799</v>
      </c>
      <c r="F33" s="183" t="s">
        <v>141</v>
      </c>
      <c r="G33" s="186" t="s">
        <v>800</v>
      </c>
      <c r="H33" s="183" t="s">
        <v>51</v>
      </c>
      <c r="I33" s="187">
        <v>2.13218</v>
      </c>
      <c r="J33" s="188" t="s">
        <v>579</v>
      </c>
      <c r="K33" s="192">
        <v>9778851.9199999999</v>
      </c>
      <c r="L33" s="192">
        <v>6845196.3399999999</v>
      </c>
      <c r="M33" s="193">
        <v>2933655.58</v>
      </c>
      <c r="N33" s="189">
        <v>0.7</v>
      </c>
      <c r="O33" s="192">
        <v>0</v>
      </c>
      <c r="P33" s="192">
        <v>0</v>
      </c>
      <c r="Q33" s="192">
        <v>0</v>
      </c>
      <c r="R33" s="193">
        <v>0</v>
      </c>
      <c r="S33" s="193">
        <v>6845196.3399999999</v>
      </c>
      <c r="T33" s="193">
        <v>0</v>
      </c>
      <c r="U33" s="193">
        <v>0</v>
      </c>
      <c r="V33" s="193">
        <v>0</v>
      </c>
      <c r="W33" s="193">
        <v>0</v>
      </c>
      <c r="X33" s="193">
        <v>0</v>
      </c>
      <c r="Y33" s="137" t="b">
        <f t="shared" si="0"/>
        <v>1</v>
      </c>
      <c r="Z33" s="142">
        <f t="shared" si="1"/>
        <v>0.7</v>
      </c>
      <c r="AA33" s="143" t="b">
        <f t="shared" si="2"/>
        <v>1</v>
      </c>
      <c r="AB33" s="143" t="b">
        <f t="shared" si="3"/>
        <v>1</v>
      </c>
    </row>
    <row r="34" spans="1:28" ht="34.5" customHeight="1" x14ac:dyDescent="0.25">
      <c r="A34" s="183" t="s">
        <v>379</v>
      </c>
      <c r="B34" s="183" t="s">
        <v>801</v>
      </c>
      <c r="C34" s="183" t="s">
        <v>135</v>
      </c>
      <c r="D34" s="184" t="s">
        <v>93</v>
      </c>
      <c r="E34" s="185" t="s">
        <v>187</v>
      </c>
      <c r="F34" s="183" t="s">
        <v>137</v>
      </c>
      <c r="G34" s="186" t="s">
        <v>320</v>
      </c>
      <c r="H34" s="183" t="s">
        <v>52</v>
      </c>
      <c r="I34" s="187">
        <v>2.1310000000000002</v>
      </c>
      <c r="J34" s="188" t="s">
        <v>716</v>
      </c>
      <c r="K34" s="192">
        <v>2087039.6</v>
      </c>
      <c r="L34" s="192">
        <v>1460927.72</v>
      </c>
      <c r="M34" s="193">
        <v>626111.88000000012</v>
      </c>
      <c r="N34" s="189">
        <v>0.7</v>
      </c>
      <c r="O34" s="192">
        <v>0</v>
      </c>
      <c r="P34" s="192">
        <v>0</v>
      </c>
      <c r="Q34" s="192">
        <v>0</v>
      </c>
      <c r="R34" s="192">
        <v>0</v>
      </c>
      <c r="S34" s="192">
        <v>1460927.72</v>
      </c>
      <c r="T34" s="192">
        <v>0</v>
      </c>
      <c r="U34" s="192">
        <v>0</v>
      </c>
      <c r="V34" s="192">
        <v>0</v>
      </c>
      <c r="W34" s="192">
        <v>0</v>
      </c>
      <c r="X34" s="192">
        <v>0</v>
      </c>
      <c r="Y34" s="137" t="b">
        <f t="shared" si="0"/>
        <v>1</v>
      </c>
      <c r="Z34" s="142">
        <f t="shared" si="1"/>
        <v>0.7</v>
      </c>
      <c r="AA34" s="143" t="b">
        <f t="shared" si="2"/>
        <v>1</v>
      </c>
      <c r="AB34" s="143" t="b">
        <f t="shared" si="3"/>
        <v>1</v>
      </c>
    </row>
    <row r="35" spans="1:28" ht="34.5" customHeight="1" x14ac:dyDescent="0.25">
      <c r="A35" s="183" t="s">
        <v>380</v>
      </c>
      <c r="B35" s="183" t="s">
        <v>802</v>
      </c>
      <c r="C35" s="183" t="s">
        <v>135</v>
      </c>
      <c r="D35" s="184" t="s">
        <v>803</v>
      </c>
      <c r="E35" s="185" t="s">
        <v>804</v>
      </c>
      <c r="F35" s="183" t="s">
        <v>160</v>
      </c>
      <c r="G35" s="186" t="s">
        <v>805</v>
      </c>
      <c r="H35" s="183" t="s">
        <v>51</v>
      </c>
      <c r="I35" s="187">
        <v>0.999</v>
      </c>
      <c r="J35" s="188" t="s">
        <v>633</v>
      </c>
      <c r="K35" s="192">
        <v>9743467.75</v>
      </c>
      <c r="L35" s="192">
        <v>4871733.87</v>
      </c>
      <c r="M35" s="193">
        <v>4871733.88</v>
      </c>
      <c r="N35" s="189">
        <v>0.5</v>
      </c>
      <c r="O35" s="192">
        <v>0</v>
      </c>
      <c r="P35" s="192">
        <v>0</v>
      </c>
      <c r="Q35" s="192">
        <v>0</v>
      </c>
      <c r="R35" s="193">
        <v>0</v>
      </c>
      <c r="S35" s="193">
        <v>4871733.87</v>
      </c>
      <c r="T35" s="193">
        <v>0</v>
      </c>
      <c r="U35" s="193">
        <v>0</v>
      </c>
      <c r="V35" s="193">
        <v>0</v>
      </c>
      <c r="W35" s="193">
        <v>0</v>
      </c>
      <c r="X35" s="193">
        <v>0</v>
      </c>
      <c r="Y35" s="137" t="b">
        <f t="shared" si="0"/>
        <v>1</v>
      </c>
      <c r="Z35" s="142">
        <f t="shared" si="1"/>
        <v>0.5</v>
      </c>
      <c r="AA35" s="143" t="b">
        <f t="shared" si="2"/>
        <v>1</v>
      </c>
      <c r="AB35" s="143" t="b">
        <f t="shared" si="3"/>
        <v>1</v>
      </c>
    </row>
    <row r="36" spans="1:28" ht="24" x14ac:dyDescent="0.25">
      <c r="A36" s="183" t="s">
        <v>381</v>
      </c>
      <c r="B36" s="183" t="s">
        <v>806</v>
      </c>
      <c r="C36" s="183" t="s">
        <v>135</v>
      </c>
      <c r="D36" s="184" t="s">
        <v>807</v>
      </c>
      <c r="E36" s="185" t="s">
        <v>808</v>
      </c>
      <c r="F36" s="183" t="s">
        <v>179</v>
      </c>
      <c r="G36" s="186" t="s">
        <v>809</v>
      </c>
      <c r="H36" s="183" t="s">
        <v>52</v>
      </c>
      <c r="I36" s="187">
        <v>0.46630000000000005</v>
      </c>
      <c r="J36" s="188" t="s">
        <v>440</v>
      </c>
      <c r="K36" s="192">
        <v>1220547.27</v>
      </c>
      <c r="L36" s="192">
        <v>854383.08</v>
      </c>
      <c r="M36" s="193">
        <v>366164.19000000006</v>
      </c>
      <c r="N36" s="189">
        <v>0.7</v>
      </c>
      <c r="O36" s="192">
        <v>0</v>
      </c>
      <c r="P36" s="192">
        <v>0</v>
      </c>
      <c r="Q36" s="192">
        <v>0</v>
      </c>
      <c r="R36" s="193">
        <v>0</v>
      </c>
      <c r="S36" s="193">
        <v>854383.08</v>
      </c>
      <c r="T36" s="193">
        <v>0</v>
      </c>
      <c r="U36" s="193">
        <v>0</v>
      </c>
      <c r="V36" s="193">
        <v>0</v>
      </c>
      <c r="W36" s="193">
        <v>0</v>
      </c>
      <c r="X36" s="193">
        <v>0</v>
      </c>
      <c r="Y36" s="137" t="b">
        <f t="shared" ref="Y36:Y66" si="8">L36=SUM(O36:X36)</f>
        <v>1</v>
      </c>
      <c r="Z36" s="142">
        <f t="shared" ref="Z36:Z68" si="9">ROUND(L36/K36,4)</f>
        <v>0.7</v>
      </c>
      <c r="AA36" s="143" t="b">
        <f t="shared" ref="AA36:AA66" si="10">Z36=N36</f>
        <v>1</v>
      </c>
      <c r="AB36" s="143" t="b">
        <f t="shared" ref="AB36:AB68" si="11">K36=L36+M36</f>
        <v>1</v>
      </c>
    </row>
    <row r="37" spans="1:28" ht="38.25" customHeight="1" x14ac:dyDescent="0.25">
      <c r="A37" s="183" t="s">
        <v>382</v>
      </c>
      <c r="B37" s="183" t="s">
        <v>810</v>
      </c>
      <c r="C37" s="183" t="s">
        <v>135</v>
      </c>
      <c r="D37" s="184" t="s">
        <v>106</v>
      </c>
      <c r="E37" s="185" t="s">
        <v>176</v>
      </c>
      <c r="F37" s="183" t="s">
        <v>161</v>
      </c>
      <c r="G37" s="186" t="s">
        <v>811</v>
      </c>
      <c r="H37" s="183" t="s">
        <v>202</v>
      </c>
      <c r="I37" s="187">
        <v>0.36499999999999999</v>
      </c>
      <c r="J37" s="188" t="s">
        <v>812</v>
      </c>
      <c r="K37" s="192">
        <v>700475.78</v>
      </c>
      <c r="L37" s="192">
        <v>560380.62</v>
      </c>
      <c r="M37" s="193">
        <v>140095.16000000003</v>
      </c>
      <c r="N37" s="189">
        <v>0.8</v>
      </c>
      <c r="O37" s="192">
        <v>0</v>
      </c>
      <c r="P37" s="192">
        <v>0</v>
      </c>
      <c r="Q37" s="192">
        <v>0</v>
      </c>
      <c r="R37" s="192">
        <v>0</v>
      </c>
      <c r="S37" s="192">
        <v>560380.62</v>
      </c>
      <c r="T37" s="192">
        <v>0</v>
      </c>
      <c r="U37" s="192">
        <v>0</v>
      </c>
      <c r="V37" s="192">
        <v>0</v>
      </c>
      <c r="W37" s="192">
        <v>0</v>
      </c>
      <c r="X37" s="192">
        <v>0</v>
      </c>
      <c r="Y37" s="137" t="b">
        <f t="shared" si="8"/>
        <v>1</v>
      </c>
      <c r="Z37" s="142">
        <f t="shared" si="9"/>
        <v>0.8</v>
      </c>
      <c r="AA37" s="143" t="b">
        <f t="shared" si="10"/>
        <v>1</v>
      </c>
      <c r="AB37" s="143" t="b">
        <f t="shared" si="11"/>
        <v>1</v>
      </c>
    </row>
    <row r="38" spans="1:28" ht="33" customHeight="1" x14ac:dyDescent="0.25">
      <c r="A38" s="183" t="s">
        <v>383</v>
      </c>
      <c r="B38" s="183" t="s">
        <v>813</v>
      </c>
      <c r="C38" s="183" t="s">
        <v>135</v>
      </c>
      <c r="D38" s="184" t="s">
        <v>814</v>
      </c>
      <c r="E38" s="185" t="s">
        <v>815</v>
      </c>
      <c r="F38" s="183" t="s">
        <v>145</v>
      </c>
      <c r="G38" s="186" t="s">
        <v>816</v>
      </c>
      <c r="H38" s="183" t="s">
        <v>52</v>
      </c>
      <c r="I38" s="187">
        <v>0.34200000000000003</v>
      </c>
      <c r="J38" s="188" t="s">
        <v>443</v>
      </c>
      <c r="K38" s="192">
        <v>2030239.16</v>
      </c>
      <c r="L38" s="192">
        <v>1218143.49</v>
      </c>
      <c r="M38" s="193">
        <v>812095.66999999993</v>
      </c>
      <c r="N38" s="189">
        <v>0.6</v>
      </c>
      <c r="O38" s="192">
        <v>0</v>
      </c>
      <c r="P38" s="192">
        <v>0</v>
      </c>
      <c r="Q38" s="192">
        <v>0</v>
      </c>
      <c r="R38" s="193">
        <v>0</v>
      </c>
      <c r="S38" s="193">
        <v>1218143.49</v>
      </c>
      <c r="T38" s="193">
        <v>0</v>
      </c>
      <c r="U38" s="193">
        <v>0</v>
      </c>
      <c r="V38" s="193">
        <v>0</v>
      </c>
      <c r="W38" s="193">
        <v>0</v>
      </c>
      <c r="X38" s="193">
        <v>0</v>
      </c>
      <c r="Y38" s="137" t="b">
        <f t="shared" si="8"/>
        <v>1</v>
      </c>
      <c r="Z38" s="142">
        <f t="shared" si="9"/>
        <v>0.6</v>
      </c>
      <c r="AA38" s="143" t="b">
        <f t="shared" si="10"/>
        <v>1</v>
      </c>
      <c r="AB38" s="143" t="b">
        <f t="shared" si="11"/>
        <v>1</v>
      </c>
    </row>
    <row r="39" spans="1:28" ht="35.25" customHeight="1" x14ac:dyDescent="0.25">
      <c r="A39" s="183" t="s">
        <v>384</v>
      </c>
      <c r="B39" s="183" t="s">
        <v>817</v>
      </c>
      <c r="C39" s="183" t="s">
        <v>135</v>
      </c>
      <c r="D39" s="184" t="s">
        <v>818</v>
      </c>
      <c r="E39" s="185" t="s">
        <v>819</v>
      </c>
      <c r="F39" s="183" t="s">
        <v>204</v>
      </c>
      <c r="G39" s="186" t="s">
        <v>820</v>
      </c>
      <c r="H39" s="183" t="s">
        <v>52</v>
      </c>
      <c r="I39" s="187">
        <v>0.34</v>
      </c>
      <c r="J39" s="188" t="s">
        <v>498</v>
      </c>
      <c r="K39" s="192">
        <v>651404.97</v>
      </c>
      <c r="L39" s="192">
        <v>521123.97</v>
      </c>
      <c r="M39" s="193">
        <v>130281</v>
      </c>
      <c r="N39" s="189">
        <v>0.8</v>
      </c>
      <c r="O39" s="192">
        <v>0</v>
      </c>
      <c r="P39" s="192">
        <v>0</v>
      </c>
      <c r="Q39" s="192">
        <v>0</v>
      </c>
      <c r="R39" s="193">
        <v>0</v>
      </c>
      <c r="S39" s="193">
        <v>521123.97</v>
      </c>
      <c r="T39" s="193">
        <v>0</v>
      </c>
      <c r="U39" s="193">
        <v>0</v>
      </c>
      <c r="V39" s="193">
        <v>0</v>
      </c>
      <c r="W39" s="193">
        <v>0</v>
      </c>
      <c r="X39" s="193">
        <v>0</v>
      </c>
      <c r="Y39" s="137" t="b">
        <f t="shared" si="8"/>
        <v>1</v>
      </c>
      <c r="Z39" s="142">
        <f t="shared" si="9"/>
        <v>0.8</v>
      </c>
      <c r="AA39" s="143" t="b">
        <f t="shared" si="10"/>
        <v>1</v>
      </c>
      <c r="AB39" s="143" t="b">
        <f t="shared" si="11"/>
        <v>1</v>
      </c>
    </row>
    <row r="40" spans="1:28" ht="46.5" customHeight="1" x14ac:dyDescent="0.25">
      <c r="A40" s="183" t="s">
        <v>385</v>
      </c>
      <c r="B40" s="183" t="s">
        <v>821</v>
      </c>
      <c r="C40" s="183" t="s">
        <v>135</v>
      </c>
      <c r="D40" s="184" t="s">
        <v>310</v>
      </c>
      <c r="E40" s="185" t="s">
        <v>311</v>
      </c>
      <c r="F40" s="183" t="s">
        <v>186</v>
      </c>
      <c r="G40" s="186" t="s">
        <v>318</v>
      </c>
      <c r="H40" s="183" t="s">
        <v>52</v>
      </c>
      <c r="I40" s="187">
        <v>0.30523</v>
      </c>
      <c r="J40" s="188" t="s">
        <v>474</v>
      </c>
      <c r="K40" s="192">
        <v>1780644.06</v>
      </c>
      <c r="L40" s="192">
        <v>1424515.24</v>
      </c>
      <c r="M40" s="193">
        <v>356128.82000000007</v>
      </c>
      <c r="N40" s="189">
        <v>0.8</v>
      </c>
      <c r="O40" s="192">
        <v>0</v>
      </c>
      <c r="P40" s="192">
        <v>0</v>
      </c>
      <c r="Q40" s="192">
        <v>0</v>
      </c>
      <c r="R40" s="192">
        <v>0</v>
      </c>
      <c r="S40" s="192">
        <v>1424515.24</v>
      </c>
      <c r="T40" s="192">
        <v>0</v>
      </c>
      <c r="U40" s="192">
        <v>0</v>
      </c>
      <c r="V40" s="192">
        <v>0</v>
      </c>
      <c r="W40" s="192">
        <v>0</v>
      </c>
      <c r="X40" s="192">
        <v>0</v>
      </c>
      <c r="Y40" s="137" t="b">
        <f t="shared" si="8"/>
        <v>1</v>
      </c>
      <c r="Z40" s="142">
        <f t="shared" si="9"/>
        <v>0.8</v>
      </c>
      <c r="AA40" s="143" t="b">
        <f t="shared" si="10"/>
        <v>1</v>
      </c>
      <c r="AB40" s="143" t="b">
        <f t="shared" si="11"/>
        <v>1</v>
      </c>
    </row>
    <row r="41" spans="1:28" ht="31.5" customHeight="1" x14ac:dyDescent="0.25">
      <c r="A41" s="183" t="s">
        <v>386</v>
      </c>
      <c r="B41" s="183" t="s">
        <v>822</v>
      </c>
      <c r="C41" s="183" t="s">
        <v>135</v>
      </c>
      <c r="D41" s="184" t="s">
        <v>291</v>
      </c>
      <c r="E41" s="185" t="s">
        <v>292</v>
      </c>
      <c r="F41" s="183" t="s">
        <v>86</v>
      </c>
      <c r="G41" s="186" t="s">
        <v>823</v>
      </c>
      <c r="H41" s="183" t="s">
        <v>51</v>
      </c>
      <c r="I41" s="187">
        <v>1.81585</v>
      </c>
      <c r="J41" s="188" t="s">
        <v>824</v>
      </c>
      <c r="K41" s="192">
        <v>1628069.26</v>
      </c>
      <c r="L41" s="192">
        <v>1139648.48</v>
      </c>
      <c r="M41" s="193">
        <v>488420.78</v>
      </c>
      <c r="N41" s="189">
        <v>0.7</v>
      </c>
      <c r="O41" s="192">
        <v>0</v>
      </c>
      <c r="P41" s="192">
        <v>0</v>
      </c>
      <c r="Q41" s="192">
        <v>0</v>
      </c>
      <c r="R41" s="193">
        <v>0</v>
      </c>
      <c r="S41" s="193">
        <v>1139648.48</v>
      </c>
      <c r="T41" s="193">
        <v>0</v>
      </c>
      <c r="U41" s="193">
        <v>0</v>
      </c>
      <c r="V41" s="193">
        <v>0</v>
      </c>
      <c r="W41" s="193">
        <v>0</v>
      </c>
      <c r="X41" s="193">
        <v>0</v>
      </c>
      <c r="Y41" s="137" t="b">
        <f t="shared" si="8"/>
        <v>1</v>
      </c>
      <c r="Z41" s="142">
        <f t="shared" si="9"/>
        <v>0.7</v>
      </c>
      <c r="AA41" s="143" t="b">
        <f t="shared" si="10"/>
        <v>1</v>
      </c>
      <c r="AB41" s="143" t="b">
        <f t="shared" si="11"/>
        <v>1</v>
      </c>
    </row>
    <row r="42" spans="1:28" ht="30.75" customHeight="1" x14ac:dyDescent="0.25">
      <c r="A42" s="183" t="s">
        <v>387</v>
      </c>
      <c r="B42" s="183" t="s">
        <v>825</v>
      </c>
      <c r="C42" s="183" t="s">
        <v>135</v>
      </c>
      <c r="D42" s="184" t="s">
        <v>121</v>
      </c>
      <c r="E42" s="185" t="s">
        <v>199</v>
      </c>
      <c r="F42" s="183" t="s">
        <v>84</v>
      </c>
      <c r="G42" s="186" t="s">
        <v>826</v>
      </c>
      <c r="H42" s="183" t="s">
        <v>52</v>
      </c>
      <c r="I42" s="187">
        <v>0.995</v>
      </c>
      <c r="J42" s="188" t="s">
        <v>480</v>
      </c>
      <c r="K42" s="192">
        <v>1288660.42</v>
      </c>
      <c r="L42" s="192">
        <v>902062.29</v>
      </c>
      <c r="M42" s="193">
        <v>386598.12999999989</v>
      </c>
      <c r="N42" s="189">
        <v>0.7</v>
      </c>
      <c r="O42" s="192">
        <v>0</v>
      </c>
      <c r="P42" s="192">
        <v>0</v>
      </c>
      <c r="Q42" s="192">
        <v>0</v>
      </c>
      <c r="R42" s="193">
        <v>0</v>
      </c>
      <c r="S42" s="193">
        <v>902062.29</v>
      </c>
      <c r="T42" s="193">
        <v>0</v>
      </c>
      <c r="U42" s="193">
        <v>0</v>
      </c>
      <c r="V42" s="193">
        <v>0</v>
      </c>
      <c r="W42" s="193">
        <v>0</v>
      </c>
      <c r="X42" s="193">
        <v>0</v>
      </c>
      <c r="Y42" s="137" t="b">
        <f t="shared" si="8"/>
        <v>1</v>
      </c>
      <c r="Z42" s="142">
        <f t="shared" si="9"/>
        <v>0.7</v>
      </c>
      <c r="AA42" s="143" t="b">
        <f t="shared" si="10"/>
        <v>1</v>
      </c>
      <c r="AB42" s="143" t="b">
        <f t="shared" si="11"/>
        <v>1</v>
      </c>
    </row>
    <row r="43" spans="1:28" ht="24" x14ac:dyDescent="0.25">
      <c r="A43" s="183" t="s">
        <v>388</v>
      </c>
      <c r="B43" s="158" t="s">
        <v>827</v>
      </c>
      <c r="C43" s="158" t="s">
        <v>135</v>
      </c>
      <c r="D43" s="159" t="s">
        <v>306</v>
      </c>
      <c r="E43" s="160" t="s">
        <v>307</v>
      </c>
      <c r="F43" s="158" t="s">
        <v>85</v>
      </c>
      <c r="G43" s="161" t="s">
        <v>828</v>
      </c>
      <c r="H43" s="158" t="s">
        <v>52</v>
      </c>
      <c r="I43" s="162">
        <v>0.88100000000000001</v>
      </c>
      <c r="J43" s="163" t="s">
        <v>735</v>
      </c>
      <c r="K43" s="194">
        <v>2963109.73</v>
      </c>
      <c r="L43" s="194">
        <v>1777865.83</v>
      </c>
      <c r="M43" s="195">
        <v>1185243.8999999999</v>
      </c>
      <c r="N43" s="164">
        <v>0.6</v>
      </c>
      <c r="O43" s="194">
        <v>0</v>
      </c>
      <c r="P43" s="194">
        <v>0</v>
      </c>
      <c r="Q43" s="194">
        <v>0</v>
      </c>
      <c r="R43" s="194">
        <v>0</v>
      </c>
      <c r="S43" s="194">
        <v>1777865.83</v>
      </c>
      <c r="T43" s="194">
        <v>0</v>
      </c>
      <c r="U43" s="194">
        <v>0</v>
      </c>
      <c r="V43" s="194">
        <v>0</v>
      </c>
      <c r="W43" s="194">
        <v>0</v>
      </c>
      <c r="X43" s="194">
        <v>0</v>
      </c>
      <c r="Y43" s="137" t="b">
        <f t="shared" si="8"/>
        <v>1</v>
      </c>
      <c r="Z43" s="142">
        <f t="shared" si="9"/>
        <v>0.6</v>
      </c>
      <c r="AA43" s="143" t="b">
        <f t="shared" si="10"/>
        <v>1</v>
      </c>
      <c r="AB43" s="143" t="b">
        <f t="shared" si="11"/>
        <v>1</v>
      </c>
    </row>
    <row r="44" spans="1:28" ht="36" x14ac:dyDescent="0.25">
      <c r="A44" s="183" t="s">
        <v>389</v>
      </c>
      <c r="B44" s="158" t="s">
        <v>829</v>
      </c>
      <c r="C44" s="158" t="s">
        <v>135</v>
      </c>
      <c r="D44" s="159" t="s">
        <v>105</v>
      </c>
      <c r="E44" s="160" t="s">
        <v>165</v>
      </c>
      <c r="F44" s="158" t="s">
        <v>141</v>
      </c>
      <c r="G44" s="161" t="s">
        <v>830</v>
      </c>
      <c r="H44" s="158" t="s">
        <v>51</v>
      </c>
      <c r="I44" s="162">
        <v>0.84448000000000001</v>
      </c>
      <c r="J44" s="163" t="s">
        <v>633</v>
      </c>
      <c r="K44" s="194">
        <v>7506985.0300000003</v>
      </c>
      <c r="L44" s="194">
        <v>4504191.01</v>
      </c>
      <c r="M44" s="195">
        <v>3002794.0200000005</v>
      </c>
      <c r="N44" s="164">
        <v>0.6</v>
      </c>
      <c r="O44" s="194">
        <v>0</v>
      </c>
      <c r="P44" s="194">
        <v>0</v>
      </c>
      <c r="Q44" s="194">
        <v>0</v>
      </c>
      <c r="R44" s="195">
        <v>0</v>
      </c>
      <c r="S44" s="195">
        <v>4504191.01</v>
      </c>
      <c r="T44" s="195">
        <v>0</v>
      </c>
      <c r="U44" s="195">
        <v>0</v>
      </c>
      <c r="V44" s="195">
        <v>0</v>
      </c>
      <c r="W44" s="195">
        <v>0</v>
      </c>
      <c r="X44" s="195">
        <v>0</v>
      </c>
      <c r="Y44" s="137" t="b">
        <f t="shared" si="8"/>
        <v>1</v>
      </c>
      <c r="Z44" s="142">
        <f t="shared" si="9"/>
        <v>0.6</v>
      </c>
      <c r="AA44" s="143" t="b">
        <f t="shared" si="10"/>
        <v>1</v>
      </c>
      <c r="AB44" s="143" t="b">
        <f t="shared" si="11"/>
        <v>1</v>
      </c>
    </row>
    <row r="45" spans="1:28" ht="24" x14ac:dyDescent="0.25">
      <c r="A45" s="183" t="s">
        <v>390</v>
      </c>
      <c r="B45" s="158" t="s">
        <v>836</v>
      </c>
      <c r="C45" s="158" t="s">
        <v>135</v>
      </c>
      <c r="D45" s="159" t="s">
        <v>286</v>
      </c>
      <c r="E45" s="160" t="s">
        <v>287</v>
      </c>
      <c r="F45" s="158" t="s">
        <v>164</v>
      </c>
      <c r="G45" s="161" t="s">
        <v>837</v>
      </c>
      <c r="H45" s="158" t="s">
        <v>51</v>
      </c>
      <c r="I45" s="162">
        <v>0.49340000000000001</v>
      </c>
      <c r="J45" s="163" t="s">
        <v>437</v>
      </c>
      <c r="K45" s="194">
        <v>1105082.1200000001</v>
      </c>
      <c r="L45" s="194">
        <v>773557.48</v>
      </c>
      <c r="M45" s="195">
        <v>331524.64000000013</v>
      </c>
      <c r="N45" s="164">
        <v>0.7</v>
      </c>
      <c r="O45" s="194">
        <v>0</v>
      </c>
      <c r="P45" s="194">
        <v>0</v>
      </c>
      <c r="Q45" s="194">
        <v>0</v>
      </c>
      <c r="R45" s="194">
        <v>0</v>
      </c>
      <c r="S45" s="194">
        <v>773557.48</v>
      </c>
      <c r="T45" s="194">
        <v>0</v>
      </c>
      <c r="U45" s="194">
        <v>0</v>
      </c>
      <c r="V45" s="194">
        <v>0</v>
      </c>
      <c r="W45" s="194">
        <v>0</v>
      </c>
      <c r="X45" s="194">
        <v>0</v>
      </c>
      <c r="Y45" s="137" t="b">
        <f t="shared" si="8"/>
        <v>1</v>
      </c>
      <c r="Z45" s="142">
        <f t="shared" si="9"/>
        <v>0.7</v>
      </c>
      <c r="AA45" s="143" t="b">
        <f t="shared" si="10"/>
        <v>1</v>
      </c>
      <c r="AB45" s="143" t="b">
        <f t="shared" si="11"/>
        <v>1</v>
      </c>
    </row>
    <row r="46" spans="1:28" ht="24" x14ac:dyDescent="0.25">
      <c r="A46" s="183" t="s">
        <v>391</v>
      </c>
      <c r="B46" s="158" t="s">
        <v>838</v>
      </c>
      <c r="C46" s="158" t="s">
        <v>144</v>
      </c>
      <c r="D46" s="159" t="s">
        <v>92</v>
      </c>
      <c r="E46" s="160" t="s">
        <v>229</v>
      </c>
      <c r="F46" s="158" t="s">
        <v>160</v>
      </c>
      <c r="G46" s="161" t="s">
        <v>839</v>
      </c>
      <c r="H46" s="158" t="s">
        <v>51</v>
      </c>
      <c r="I46" s="162">
        <v>0.37</v>
      </c>
      <c r="J46" s="163" t="s">
        <v>840</v>
      </c>
      <c r="K46" s="194">
        <v>1433479.44</v>
      </c>
      <c r="L46" s="194">
        <v>716739.72</v>
      </c>
      <c r="M46" s="195">
        <v>716739.72</v>
      </c>
      <c r="N46" s="164">
        <v>0.5</v>
      </c>
      <c r="O46" s="194">
        <v>0</v>
      </c>
      <c r="P46" s="194">
        <v>0</v>
      </c>
      <c r="Q46" s="194">
        <v>0</v>
      </c>
      <c r="R46" s="195">
        <v>0</v>
      </c>
      <c r="S46" s="195">
        <v>360000</v>
      </c>
      <c r="T46" s="195">
        <v>356739.72</v>
      </c>
      <c r="U46" s="195">
        <v>0</v>
      </c>
      <c r="V46" s="195">
        <v>0</v>
      </c>
      <c r="W46" s="195">
        <v>0</v>
      </c>
      <c r="X46" s="195">
        <v>0</v>
      </c>
      <c r="Y46" s="137" t="b">
        <f t="shared" si="8"/>
        <v>1</v>
      </c>
      <c r="Z46" s="142">
        <f t="shared" si="9"/>
        <v>0.5</v>
      </c>
      <c r="AA46" s="143" t="b">
        <f t="shared" si="10"/>
        <v>1</v>
      </c>
      <c r="AB46" s="143" t="b">
        <f t="shared" si="11"/>
        <v>1</v>
      </c>
    </row>
    <row r="47" spans="1:28" ht="24" x14ac:dyDescent="0.25">
      <c r="A47" s="183" t="s">
        <v>392</v>
      </c>
      <c r="B47" s="158" t="s">
        <v>841</v>
      </c>
      <c r="C47" s="158" t="s">
        <v>135</v>
      </c>
      <c r="D47" s="159" t="s">
        <v>108</v>
      </c>
      <c r="E47" s="160" t="s">
        <v>170</v>
      </c>
      <c r="F47" s="158" t="s">
        <v>87</v>
      </c>
      <c r="G47" s="161" t="s">
        <v>842</v>
      </c>
      <c r="H47" s="158" t="s">
        <v>52</v>
      </c>
      <c r="I47" s="162">
        <v>0.13500000000000001</v>
      </c>
      <c r="J47" s="163" t="s">
        <v>480</v>
      </c>
      <c r="K47" s="194">
        <v>159958.85</v>
      </c>
      <c r="L47" s="194">
        <v>127967.08</v>
      </c>
      <c r="M47" s="195">
        <v>31991.770000000004</v>
      </c>
      <c r="N47" s="164">
        <v>0.8</v>
      </c>
      <c r="O47" s="194">
        <v>0</v>
      </c>
      <c r="P47" s="194">
        <v>0</v>
      </c>
      <c r="Q47" s="194">
        <v>0</v>
      </c>
      <c r="R47" s="195">
        <v>0</v>
      </c>
      <c r="S47" s="195">
        <v>127967.08</v>
      </c>
      <c r="T47" s="195">
        <v>0</v>
      </c>
      <c r="U47" s="195">
        <v>0</v>
      </c>
      <c r="V47" s="195">
        <v>0</v>
      </c>
      <c r="W47" s="195">
        <v>0</v>
      </c>
      <c r="X47" s="195">
        <v>0</v>
      </c>
      <c r="Y47" s="137" t="b">
        <f t="shared" si="8"/>
        <v>1</v>
      </c>
      <c r="Z47" s="142">
        <f t="shared" si="9"/>
        <v>0.8</v>
      </c>
      <c r="AA47" s="143" t="b">
        <f t="shared" si="10"/>
        <v>1</v>
      </c>
      <c r="AB47" s="143" t="b">
        <f t="shared" si="11"/>
        <v>1</v>
      </c>
    </row>
    <row r="48" spans="1:28" ht="24" x14ac:dyDescent="0.25">
      <c r="A48" s="183" t="s">
        <v>393</v>
      </c>
      <c r="B48" s="158" t="s">
        <v>851</v>
      </c>
      <c r="C48" s="158" t="s">
        <v>135</v>
      </c>
      <c r="D48" s="159" t="s">
        <v>98</v>
      </c>
      <c r="E48" s="160" t="s">
        <v>228</v>
      </c>
      <c r="F48" s="158" t="s">
        <v>146</v>
      </c>
      <c r="G48" s="161" t="s">
        <v>852</v>
      </c>
      <c r="H48" s="158" t="s">
        <v>52</v>
      </c>
      <c r="I48" s="162">
        <v>0.97</v>
      </c>
      <c r="J48" s="163" t="s">
        <v>440</v>
      </c>
      <c r="K48" s="194">
        <v>784950.99</v>
      </c>
      <c r="L48" s="194">
        <v>627960.79</v>
      </c>
      <c r="M48" s="195">
        <v>156990.19999999995</v>
      </c>
      <c r="N48" s="164">
        <v>0.8</v>
      </c>
      <c r="O48" s="194">
        <v>0</v>
      </c>
      <c r="P48" s="194">
        <v>0</v>
      </c>
      <c r="Q48" s="194">
        <v>0</v>
      </c>
      <c r="R48" s="195">
        <v>0</v>
      </c>
      <c r="S48" s="195">
        <v>627960.79</v>
      </c>
      <c r="T48" s="195">
        <v>0</v>
      </c>
      <c r="U48" s="195">
        <v>0</v>
      </c>
      <c r="V48" s="195">
        <v>0</v>
      </c>
      <c r="W48" s="195">
        <v>0</v>
      </c>
      <c r="X48" s="195">
        <v>0</v>
      </c>
      <c r="Y48" s="137" t="b">
        <f t="shared" si="8"/>
        <v>1</v>
      </c>
      <c r="Z48" s="142">
        <f t="shared" si="9"/>
        <v>0.8</v>
      </c>
      <c r="AA48" s="143" t="b">
        <f t="shared" si="10"/>
        <v>1</v>
      </c>
      <c r="AB48" s="143" t="b">
        <f t="shared" si="11"/>
        <v>1</v>
      </c>
    </row>
    <row r="49" spans="1:28" ht="24" x14ac:dyDescent="0.25">
      <c r="A49" s="183" t="s">
        <v>394</v>
      </c>
      <c r="B49" s="158" t="s">
        <v>853</v>
      </c>
      <c r="C49" s="158" t="s">
        <v>135</v>
      </c>
      <c r="D49" s="159" t="s">
        <v>312</v>
      </c>
      <c r="E49" s="160" t="s">
        <v>313</v>
      </c>
      <c r="F49" s="158" t="s">
        <v>84</v>
      </c>
      <c r="G49" s="161" t="s">
        <v>854</v>
      </c>
      <c r="H49" s="158" t="s">
        <v>52</v>
      </c>
      <c r="I49" s="162">
        <v>0.76279999999999992</v>
      </c>
      <c r="J49" s="163" t="s">
        <v>440</v>
      </c>
      <c r="K49" s="194">
        <v>2085042.37</v>
      </c>
      <c r="L49" s="194">
        <v>1251025.42</v>
      </c>
      <c r="M49" s="195">
        <v>834016.95000000019</v>
      </c>
      <c r="N49" s="164">
        <v>0.6</v>
      </c>
      <c r="O49" s="194">
        <v>0</v>
      </c>
      <c r="P49" s="194">
        <v>0</v>
      </c>
      <c r="Q49" s="194">
        <v>0</v>
      </c>
      <c r="R49" s="195">
        <v>0</v>
      </c>
      <c r="S49" s="195">
        <v>1251025.42</v>
      </c>
      <c r="T49" s="195">
        <v>0</v>
      </c>
      <c r="U49" s="195">
        <v>0</v>
      </c>
      <c r="V49" s="195">
        <v>0</v>
      </c>
      <c r="W49" s="195">
        <v>0</v>
      </c>
      <c r="X49" s="195">
        <v>0</v>
      </c>
      <c r="Y49" s="137" t="b">
        <f t="shared" si="8"/>
        <v>1</v>
      </c>
      <c r="Z49" s="142">
        <f t="shared" si="9"/>
        <v>0.6</v>
      </c>
      <c r="AA49" s="143" t="b">
        <f t="shared" si="10"/>
        <v>1</v>
      </c>
      <c r="AB49" s="143" t="b">
        <f t="shared" si="11"/>
        <v>1</v>
      </c>
    </row>
    <row r="50" spans="1:28" ht="24" x14ac:dyDescent="0.25">
      <c r="A50" s="183" t="s">
        <v>395</v>
      </c>
      <c r="B50" s="158" t="s">
        <v>855</v>
      </c>
      <c r="C50" s="158" t="s">
        <v>135</v>
      </c>
      <c r="D50" s="159" t="s">
        <v>856</v>
      </c>
      <c r="E50" s="160" t="s">
        <v>857</v>
      </c>
      <c r="F50" s="158" t="s">
        <v>87</v>
      </c>
      <c r="G50" s="161" t="s">
        <v>858</v>
      </c>
      <c r="H50" s="158" t="s">
        <v>52</v>
      </c>
      <c r="I50" s="162">
        <v>0.68500000000000005</v>
      </c>
      <c r="J50" s="163" t="s">
        <v>437</v>
      </c>
      <c r="K50" s="194">
        <v>810669.8</v>
      </c>
      <c r="L50" s="194">
        <v>648535.84</v>
      </c>
      <c r="M50" s="195">
        <v>162133.96000000008</v>
      </c>
      <c r="N50" s="164">
        <v>0.8</v>
      </c>
      <c r="O50" s="194">
        <v>0</v>
      </c>
      <c r="P50" s="194">
        <v>0</v>
      </c>
      <c r="Q50" s="194">
        <v>0</v>
      </c>
      <c r="R50" s="194">
        <v>0</v>
      </c>
      <c r="S50" s="194">
        <v>648535.84</v>
      </c>
      <c r="T50" s="194">
        <v>0</v>
      </c>
      <c r="U50" s="194">
        <v>0</v>
      </c>
      <c r="V50" s="194">
        <v>0</v>
      </c>
      <c r="W50" s="194">
        <v>0</v>
      </c>
      <c r="X50" s="194">
        <v>0</v>
      </c>
      <c r="Y50" s="137" t="b">
        <f t="shared" si="8"/>
        <v>1</v>
      </c>
      <c r="Z50" s="142">
        <f t="shared" si="9"/>
        <v>0.8</v>
      </c>
      <c r="AA50" s="143" t="b">
        <f t="shared" si="10"/>
        <v>1</v>
      </c>
      <c r="AB50" s="143" t="b">
        <f t="shared" si="11"/>
        <v>1</v>
      </c>
    </row>
    <row r="51" spans="1:28" ht="24" x14ac:dyDescent="0.25">
      <c r="A51" s="183" t="s">
        <v>396</v>
      </c>
      <c r="B51" s="158" t="s">
        <v>859</v>
      </c>
      <c r="C51" s="158" t="s">
        <v>135</v>
      </c>
      <c r="D51" s="159" t="s">
        <v>67</v>
      </c>
      <c r="E51" s="160" t="s">
        <v>220</v>
      </c>
      <c r="F51" s="158" t="s">
        <v>200</v>
      </c>
      <c r="G51" s="161" t="s">
        <v>860</v>
      </c>
      <c r="H51" s="158" t="s">
        <v>52</v>
      </c>
      <c r="I51" s="162">
        <v>0.61199999999999999</v>
      </c>
      <c r="J51" s="163" t="s">
        <v>549</v>
      </c>
      <c r="K51" s="194">
        <v>1262638.32</v>
      </c>
      <c r="L51" s="194">
        <v>883846.82</v>
      </c>
      <c r="M51" s="195">
        <v>378791.50000000012</v>
      </c>
      <c r="N51" s="164">
        <v>0.7</v>
      </c>
      <c r="O51" s="194">
        <v>0</v>
      </c>
      <c r="P51" s="194">
        <v>0</v>
      </c>
      <c r="Q51" s="195">
        <v>0</v>
      </c>
      <c r="R51" s="195">
        <v>0</v>
      </c>
      <c r="S51" s="195">
        <v>883846.82</v>
      </c>
      <c r="T51" s="195">
        <v>0</v>
      </c>
      <c r="U51" s="195">
        <v>0</v>
      </c>
      <c r="V51" s="195">
        <v>0</v>
      </c>
      <c r="W51" s="195">
        <v>0</v>
      </c>
      <c r="X51" s="195">
        <v>0</v>
      </c>
      <c r="Y51" s="137" t="b">
        <f t="shared" si="8"/>
        <v>1</v>
      </c>
      <c r="Z51" s="142">
        <f t="shared" si="9"/>
        <v>0.7</v>
      </c>
      <c r="AA51" s="143" t="b">
        <f t="shared" si="10"/>
        <v>1</v>
      </c>
      <c r="AB51" s="143" t="b">
        <f t="shared" si="11"/>
        <v>1</v>
      </c>
    </row>
    <row r="52" spans="1:28" ht="36" x14ac:dyDescent="0.25">
      <c r="A52" s="183" t="s">
        <v>397</v>
      </c>
      <c r="B52" s="158" t="s">
        <v>861</v>
      </c>
      <c r="C52" s="158" t="s">
        <v>135</v>
      </c>
      <c r="D52" s="159" t="s">
        <v>862</v>
      </c>
      <c r="E52" s="160" t="s">
        <v>863</v>
      </c>
      <c r="F52" s="158" t="s">
        <v>141</v>
      </c>
      <c r="G52" s="161" t="s">
        <v>864</v>
      </c>
      <c r="H52" s="158" t="s">
        <v>52</v>
      </c>
      <c r="I52" s="162">
        <v>1.37</v>
      </c>
      <c r="J52" s="163" t="s">
        <v>633</v>
      </c>
      <c r="K52" s="194">
        <v>2765709.53</v>
      </c>
      <c r="L52" s="194">
        <v>1659425.71</v>
      </c>
      <c r="M52" s="195">
        <v>1106283.8199999998</v>
      </c>
      <c r="N52" s="164">
        <v>0.6</v>
      </c>
      <c r="O52" s="194">
        <v>0</v>
      </c>
      <c r="P52" s="194">
        <v>0</v>
      </c>
      <c r="Q52" s="194">
        <v>0</v>
      </c>
      <c r="R52" s="194">
        <v>0</v>
      </c>
      <c r="S52" s="194">
        <v>1659425.71</v>
      </c>
      <c r="T52" s="194">
        <v>0</v>
      </c>
      <c r="U52" s="194">
        <v>0</v>
      </c>
      <c r="V52" s="194">
        <v>0</v>
      </c>
      <c r="W52" s="194">
        <v>0</v>
      </c>
      <c r="X52" s="194">
        <v>0</v>
      </c>
      <c r="Y52" s="137" t="b">
        <f t="shared" si="8"/>
        <v>1</v>
      </c>
      <c r="Z52" s="142">
        <f t="shared" si="9"/>
        <v>0.6</v>
      </c>
      <c r="AA52" s="143" t="b">
        <f t="shared" si="10"/>
        <v>1</v>
      </c>
      <c r="AB52" s="143" t="b">
        <f t="shared" si="11"/>
        <v>1</v>
      </c>
    </row>
    <row r="53" spans="1:28" ht="32.450000000000003" customHeight="1" x14ac:dyDescent="0.25">
      <c r="A53" s="183" t="s">
        <v>398</v>
      </c>
      <c r="B53" s="158" t="s">
        <v>865</v>
      </c>
      <c r="C53" s="158" t="s">
        <v>135</v>
      </c>
      <c r="D53" s="159" t="s">
        <v>112</v>
      </c>
      <c r="E53" s="160" t="s">
        <v>208</v>
      </c>
      <c r="F53" s="158" t="s">
        <v>179</v>
      </c>
      <c r="G53" s="161" t="s">
        <v>319</v>
      </c>
      <c r="H53" s="158" t="s">
        <v>52</v>
      </c>
      <c r="I53" s="162">
        <v>1.2142999999999999</v>
      </c>
      <c r="J53" s="163" t="s">
        <v>533</v>
      </c>
      <c r="K53" s="194">
        <v>1872482.1</v>
      </c>
      <c r="L53" s="194">
        <v>1497985.68</v>
      </c>
      <c r="M53" s="195">
        <v>374496.42000000016</v>
      </c>
      <c r="N53" s="164">
        <v>0.8</v>
      </c>
      <c r="O53" s="194">
        <v>0</v>
      </c>
      <c r="P53" s="194">
        <v>0</v>
      </c>
      <c r="Q53" s="195">
        <v>0</v>
      </c>
      <c r="R53" s="195">
        <v>0</v>
      </c>
      <c r="S53" s="195">
        <v>1497985.68</v>
      </c>
      <c r="T53" s="195">
        <v>0</v>
      </c>
      <c r="U53" s="195">
        <v>0</v>
      </c>
      <c r="V53" s="195">
        <v>0</v>
      </c>
      <c r="W53" s="195">
        <v>0</v>
      </c>
      <c r="X53" s="195">
        <v>0</v>
      </c>
      <c r="Y53" s="137" t="b">
        <f t="shared" si="8"/>
        <v>1</v>
      </c>
      <c r="Z53" s="142">
        <f t="shared" si="9"/>
        <v>0.8</v>
      </c>
      <c r="AA53" s="143" t="b">
        <f t="shared" si="10"/>
        <v>1</v>
      </c>
      <c r="AB53" s="143" t="b">
        <f t="shared" si="11"/>
        <v>1</v>
      </c>
    </row>
    <row r="54" spans="1:28" ht="27.6" customHeight="1" x14ac:dyDescent="0.25">
      <c r="A54" s="183" t="s">
        <v>399</v>
      </c>
      <c r="B54" s="158" t="s">
        <v>866</v>
      </c>
      <c r="C54" s="158" t="s">
        <v>135</v>
      </c>
      <c r="D54" s="159" t="s">
        <v>867</v>
      </c>
      <c r="E54" s="160" t="s">
        <v>868</v>
      </c>
      <c r="F54" s="158" t="s">
        <v>200</v>
      </c>
      <c r="G54" s="161" t="s">
        <v>869</v>
      </c>
      <c r="H54" s="158" t="s">
        <v>52</v>
      </c>
      <c r="I54" s="162">
        <v>1.1500000000000001</v>
      </c>
      <c r="J54" s="163" t="s">
        <v>480</v>
      </c>
      <c r="K54" s="194">
        <v>1046704.12</v>
      </c>
      <c r="L54" s="194">
        <v>837363.29</v>
      </c>
      <c r="M54" s="195">
        <v>209340.82999999996</v>
      </c>
      <c r="N54" s="164">
        <v>0.8</v>
      </c>
      <c r="O54" s="194">
        <v>0</v>
      </c>
      <c r="P54" s="194">
        <v>0</v>
      </c>
      <c r="Q54" s="194">
        <v>0</v>
      </c>
      <c r="R54" s="194">
        <v>0</v>
      </c>
      <c r="S54" s="194">
        <v>837363.29</v>
      </c>
      <c r="T54" s="194">
        <v>0</v>
      </c>
      <c r="U54" s="194">
        <v>0</v>
      </c>
      <c r="V54" s="194">
        <v>0</v>
      </c>
      <c r="W54" s="194">
        <v>0</v>
      </c>
      <c r="X54" s="194">
        <v>0</v>
      </c>
      <c r="Y54" s="137" t="b">
        <f t="shared" si="8"/>
        <v>1</v>
      </c>
      <c r="Z54" s="142">
        <f t="shared" si="9"/>
        <v>0.8</v>
      </c>
      <c r="AA54" s="143" t="b">
        <f t="shared" si="10"/>
        <v>1</v>
      </c>
      <c r="AB54" s="143" t="b">
        <f t="shared" si="11"/>
        <v>1</v>
      </c>
    </row>
    <row r="55" spans="1:28" ht="36" x14ac:dyDescent="0.25">
      <c r="A55" s="183" t="s">
        <v>400</v>
      </c>
      <c r="B55" s="158" t="s">
        <v>870</v>
      </c>
      <c r="C55" s="158" t="s">
        <v>135</v>
      </c>
      <c r="D55" s="159" t="s">
        <v>294</v>
      </c>
      <c r="E55" s="160" t="s">
        <v>295</v>
      </c>
      <c r="F55" s="158" t="s">
        <v>139</v>
      </c>
      <c r="G55" s="161" t="s">
        <v>871</v>
      </c>
      <c r="H55" s="158" t="s">
        <v>202</v>
      </c>
      <c r="I55" s="162">
        <v>1</v>
      </c>
      <c r="J55" s="163" t="s">
        <v>477</v>
      </c>
      <c r="K55" s="194">
        <v>2512222.27</v>
      </c>
      <c r="L55" s="194">
        <v>1507333.36</v>
      </c>
      <c r="M55" s="195">
        <v>1004888.9099999999</v>
      </c>
      <c r="N55" s="164">
        <v>0.6</v>
      </c>
      <c r="O55" s="194">
        <v>0</v>
      </c>
      <c r="P55" s="194">
        <v>0</v>
      </c>
      <c r="Q55" s="195">
        <v>0</v>
      </c>
      <c r="R55" s="195">
        <v>0</v>
      </c>
      <c r="S55" s="195">
        <v>1507333.36</v>
      </c>
      <c r="T55" s="195">
        <v>0</v>
      </c>
      <c r="U55" s="195">
        <v>0</v>
      </c>
      <c r="V55" s="195">
        <v>0</v>
      </c>
      <c r="W55" s="195">
        <v>0</v>
      </c>
      <c r="X55" s="195">
        <v>0</v>
      </c>
      <c r="Y55" s="137" t="b">
        <f t="shared" si="8"/>
        <v>1</v>
      </c>
      <c r="Z55" s="142">
        <f t="shared" si="9"/>
        <v>0.6</v>
      </c>
      <c r="AA55" s="143" t="b">
        <f t="shared" si="10"/>
        <v>1</v>
      </c>
      <c r="AB55" s="143" t="b">
        <f t="shared" si="11"/>
        <v>1</v>
      </c>
    </row>
    <row r="56" spans="1:28" ht="36" x14ac:dyDescent="0.25">
      <c r="A56" s="183" t="s">
        <v>401</v>
      </c>
      <c r="B56" s="158" t="s">
        <v>872</v>
      </c>
      <c r="C56" s="158" t="s">
        <v>135</v>
      </c>
      <c r="D56" s="159" t="s">
        <v>873</v>
      </c>
      <c r="E56" s="160" t="s">
        <v>874</v>
      </c>
      <c r="F56" s="158" t="s">
        <v>148</v>
      </c>
      <c r="G56" s="161" t="s">
        <v>875</v>
      </c>
      <c r="H56" s="158" t="s">
        <v>52</v>
      </c>
      <c r="I56" s="162">
        <v>0.99</v>
      </c>
      <c r="J56" s="163" t="s">
        <v>443</v>
      </c>
      <c r="K56" s="194">
        <v>833288.53</v>
      </c>
      <c r="L56" s="194">
        <v>583301.97</v>
      </c>
      <c r="M56" s="195">
        <v>249986.56000000006</v>
      </c>
      <c r="N56" s="164">
        <v>0.7</v>
      </c>
      <c r="O56" s="194">
        <v>0</v>
      </c>
      <c r="P56" s="194">
        <v>0</v>
      </c>
      <c r="Q56" s="194">
        <v>0</v>
      </c>
      <c r="R56" s="194">
        <v>0</v>
      </c>
      <c r="S56" s="194">
        <v>583301.97</v>
      </c>
      <c r="T56" s="194">
        <v>0</v>
      </c>
      <c r="U56" s="194">
        <v>0</v>
      </c>
      <c r="V56" s="194">
        <v>0</v>
      </c>
      <c r="W56" s="194">
        <v>0</v>
      </c>
      <c r="X56" s="194">
        <v>0</v>
      </c>
      <c r="Y56" s="137" t="b">
        <f t="shared" si="8"/>
        <v>1</v>
      </c>
      <c r="Z56" s="142">
        <f t="shared" si="9"/>
        <v>0.7</v>
      </c>
      <c r="AA56" s="143" t="b">
        <f t="shared" si="10"/>
        <v>1</v>
      </c>
      <c r="AB56" s="143" t="b">
        <f t="shared" si="11"/>
        <v>1</v>
      </c>
    </row>
    <row r="57" spans="1:28" ht="24" x14ac:dyDescent="0.25">
      <c r="A57" s="183" t="s">
        <v>402</v>
      </c>
      <c r="B57" s="158" t="s">
        <v>881</v>
      </c>
      <c r="C57" s="158" t="s">
        <v>135</v>
      </c>
      <c r="D57" s="159" t="s">
        <v>284</v>
      </c>
      <c r="E57" s="160" t="s">
        <v>285</v>
      </c>
      <c r="F57" s="158" t="s">
        <v>156</v>
      </c>
      <c r="G57" s="161" t="s">
        <v>882</v>
      </c>
      <c r="H57" s="158" t="s">
        <v>52</v>
      </c>
      <c r="I57" s="162">
        <v>0.54442999999999997</v>
      </c>
      <c r="J57" s="163" t="s">
        <v>883</v>
      </c>
      <c r="K57" s="194">
        <v>2330659.7400000002</v>
      </c>
      <c r="L57" s="194">
        <v>1165329.8700000001</v>
      </c>
      <c r="M57" s="195">
        <v>1165329.8700000001</v>
      </c>
      <c r="N57" s="164">
        <v>0.5</v>
      </c>
      <c r="O57" s="194">
        <v>0</v>
      </c>
      <c r="P57" s="194">
        <v>0</v>
      </c>
      <c r="Q57" s="194">
        <v>0</v>
      </c>
      <c r="R57" s="194">
        <v>0</v>
      </c>
      <c r="S57" s="194">
        <v>1165329.8700000001</v>
      </c>
      <c r="T57" s="194">
        <v>0</v>
      </c>
      <c r="U57" s="194">
        <v>0</v>
      </c>
      <c r="V57" s="194">
        <v>0</v>
      </c>
      <c r="W57" s="194">
        <v>0</v>
      </c>
      <c r="X57" s="194">
        <v>0</v>
      </c>
      <c r="Y57" s="137" t="b">
        <f t="shared" si="8"/>
        <v>1</v>
      </c>
      <c r="Z57" s="142">
        <f t="shared" si="9"/>
        <v>0.5</v>
      </c>
      <c r="AA57" s="143" t="b">
        <f t="shared" si="10"/>
        <v>1</v>
      </c>
      <c r="AB57" s="143" t="b">
        <f t="shared" si="11"/>
        <v>1</v>
      </c>
    </row>
    <row r="58" spans="1:28" ht="24" x14ac:dyDescent="0.25">
      <c r="A58" s="183" t="s">
        <v>403</v>
      </c>
      <c r="B58" s="158" t="s">
        <v>884</v>
      </c>
      <c r="C58" s="158" t="s">
        <v>135</v>
      </c>
      <c r="D58" s="159" t="s">
        <v>101</v>
      </c>
      <c r="E58" s="160" t="s">
        <v>182</v>
      </c>
      <c r="F58" s="158" t="s">
        <v>183</v>
      </c>
      <c r="G58" s="161" t="s">
        <v>885</v>
      </c>
      <c r="H58" s="158" t="s">
        <v>52</v>
      </c>
      <c r="I58" s="162">
        <v>0.32918000000000003</v>
      </c>
      <c r="J58" s="163" t="s">
        <v>886</v>
      </c>
      <c r="K58" s="194">
        <v>845282.45</v>
      </c>
      <c r="L58" s="194">
        <v>676225.96</v>
      </c>
      <c r="M58" s="195">
        <v>169056.49</v>
      </c>
      <c r="N58" s="164">
        <v>0.8</v>
      </c>
      <c r="O58" s="194">
        <v>0</v>
      </c>
      <c r="P58" s="194">
        <v>0</v>
      </c>
      <c r="Q58" s="195">
        <v>0</v>
      </c>
      <c r="R58" s="195">
        <v>0</v>
      </c>
      <c r="S58" s="195">
        <v>676225.96</v>
      </c>
      <c r="T58" s="195">
        <v>0</v>
      </c>
      <c r="U58" s="195">
        <v>0</v>
      </c>
      <c r="V58" s="195">
        <v>0</v>
      </c>
      <c r="W58" s="195">
        <v>0</v>
      </c>
      <c r="X58" s="195">
        <v>0</v>
      </c>
      <c r="Y58" s="137" t="b">
        <f t="shared" si="8"/>
        <v>1</v>
      </c>
      <c r="Z58" s="142">
        <f t="shared" si="9"/>
        <v>0.8</v>
      </c>
      <c r="AA58" s="143" t="b">
        <f t="shared" si="10"/>
        <v>1</v>
      </c>
      <c r="AB58" s="143" t="b">
        <f t="shared" si="11"/>
        <v>1</v>
      </c>
    </row>
    <row r="59" spans="1:28" ht="39.950000000000003" customHeight="1" x14ac:dyDescent="0.25">
      <c r="A59" s="183" t="s">
        <v>404</v>
      </c>
      <c r="B59" s="158" t="s">
        <v>887</v>
      </c>
      <c r="C59" s="158" t="s">
        <v>135</v>
      </c>
      <c r="D59" s="159" t="s">
        <v>888</v>
      </c>
      <c r="E59" s="160" t="s">
        <v>889</v>
      </c>
      <c r="F59" s="158" t="s">
        <v>143</v>
      </c>
      <c r="G59" s="161" t="s">
        <v>890</v>
      </c>
      <c r="H59" s="158" t="s">
        <v>202</v>
      </c>
      <c r="I59" s="162">
        <v>2.8450000000000002</v>
      </c>
      <c r="J59" s="163" t="s">
        <v>886</v>
      </c>
      <c r="K59" s="194">
        <v>2530923.0299999998</v>
      </c>
      <c r="L59" s="194">
        <v>2024738.42</v>
      </c>
      <c r="M59" s="195">
        <v>506184.60999999987</v>
      </c>
      <c r="N59" s="164">
        <v>0.8</v>
      </c>
      <c r="O59" s="194">
        <v>0</v>
      </c>
      <c r="P59" s="194">
        <v>0</v>
      </c>
      <c r="Q59" s="194">
        <v>0</v>
      </c>
      <c r="R59" s="194">
        <v>0</v>
      </c>
      <c r="S59" s="194">
        <v>2024738.42</v>
      </c>
      <c r="T59" s="194">
        <v>0</v>
      </c>
      <c r="U59" s="194">
        <v>0</v>
      </c>
      <c r="V59" s="194">
        <v>0</v>
      </c>
      <c r="W59" s="194">
        <v>0</v>
      </c>
      <c r="X59" s="194">
        <v>0</v>
      </c>
      <c r="Y59" s="137" t="b">
        <f t="shared" si="8"/>
        <v>1</v>
      </c>
      <c r="Z59" s="142">
        <f t="shared" si="9"/>
        <v>0.8</v>
      </c>
      <c r="AA59" s="143" t="b">
        <f t="shared" si="10"/>
        <v>1</v>
      </c>
      <c r="AB59" s="143" t="b">
        <f t="shared" si="11"/>
        <v>1</v>
      </c>
    </row>
    <row r="60" spans="1:28" ht="24" x14ac:dyDescent="0.25">
      <c r="A60" s="183" t="s">
        <v>405</v>
      </c>
      <c r="B60" s="158" t="s">
        <v>891</v>
      </c>
      <c r="C60" s="158" t="s">
        <v>135</v>
      </c>
      <c r="D60" s="159" t="s">
        <v>892</v>
      </c>
      <c r="E60" s="160" t="s">
        <v>893</v>
      </c>
      <c r="F60" s="158" t="s">
        <v>85</v>
      </c>
      <c r="G60" s="161" t="s">
        <v>894</v>
      </c>
      <c r="H60" s="158" t="s">
        <v>52</v>
      </c>
      <c r="I60" s="162">
        <v>0.98</v>
      </c>
      <c r="J60" s="163" t="s">
        <v>440</v>
      </c>
      <c r="K60" s="194">
        <v>1002199.69</v>
      </c>
      <c r="L60" s="194">
        <v>701539.78</v>
      </c>
      <c r="M60" s="195">
        <v>300659.90999999992</v>
      </c>
      <c r="N60" s="164">
        <v>0.7</v>
      </c>
      <c r="O60" s="194">
        <v>0</v>
      </c>
      <c r="P60" s="194">
        <v>0</v>
      </c>
      <c r="Q60" s="195">
        <v>0</v>
      </c>
      <c r="R60" s="195">
        <v>0</v>
      </c>
      <c r="S60" s="195">
        <v>701539.78</v>
      </c>
      <c r="T60" s="195">
        <v>0</v>
      </c>
      <c r="U60" s="195">
        <v>0</v>
      </c>
      <c r="V60" s="195">
        <v>0</v>
      </c>
      <c r="W60" s="195">
        <v>0</v>
      </c>
      <c r="X60" s="195">
        <v>0</v>
      </c>
      <c r="Y60" s="137" t="b">
        <f t="shared" si="8"/>
        <v>1</v>
      </c>
      <c r="Z60" s="142">
        <f t="shared" si="9"/>
        <v>0.7</v>
      </c>
      <c r="AA60" s="143" t="b">
        <f t="shared" si="10"/>
        <v>1</v>
      </c>
      <c r="AB60" s="143" t="b">
        <f t="shared" si="11"/>
        <v>1</v>
      </c>
    </row>
    <row r="61" spans="1:28" ht="24" x14ac:dyDescent="0.25">
      <c r="A61" s="183" t="s">
        <v>406</v>
      </c>
      <c r="B61" s="158" t="s">
        <v>895</v>
      </c>
      <c r="C61" s="158" t="s">
        <v>135</v>
      </c>
      <c r="D61" s="159" t="s">
        <v>896</v>
      </c>
      <c r="E61" s="160" t="s">
        <v>897</v>
      </c>
      <c r="F61" s="158" t="s">
        <v>200</v>
      </c>
      <c r="G61" s="161" t="s">
        <v>898</v>
      </c>
      <c r="H61" s="158" t="s">
        <v>52</v>
      </c>
      <c r="I61" s="162">
        <v>0.77</v>
      </c>
      <c r="J61" s="163" t="s">
        <v>533</v>
      </c>
      <c r="K61" s="194">
        <v>954731.62</v>
      </c>
      <c r="L61" s="194">
        <v>763785.29</v>
      </c>
      <c r="M61" s="195">
        <v>190946.32999999996</v>
      </c>
      <c r="N61" s="164">
        <v>0.8</v>
      </c>
      <c r="O61" s="194">
        <v>0</v>
      </c>
      <c r="P61" s="194">
        <v>0</v>
      </c>
      <c r="Q61" s="194">
        <v>0</v>
      </c>
      <c r="R61" s="194">
        <v>0</v>
      </c>
      <c r="S61" s="194">
        <v>763785.29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37" t="b">
        <f t="shared" si="8"/>
        <v>1</v>
      </c>
      <c r="Z61" s="142">
        <f t="shared" si="9"/>
        <v>0.8</v>
      </c>
      <c r="AA61" s="143" t="b">
        <f t="shared" si="10"/>
        <v>1</v>
      </c>
      <c r="AB61" s="143" t="b">
        <f t="shared" si="11"/>
        <v>1</v>
      </c>
    </row>
    <row r="62" spans="1:28" ht="24" x14ac:dyDescent="0.25">
      <c r="A62" s="183" t="s">
        <v>407</v>
      </c>
      <c r="B62" s="158" t="s">
        <v>899</v>
      </c>
      <c r="C62" s="158" t="s">
        <v>135</v>
      </c>
      <c r="D62" s="159" t="s">
        <v>104</v>
      </c>
      <c r="E62" s="160" t="s">
        <v>218</v>
      </c>
      <c r="F62" s="158" t="s">
        <v>164</v>
      </c>
      <c r="G62" s="161" t="s">
        <v>900</v>
      </c>
      <c r="H62" s="158" t="s">
        <v>202</v>
      </c>
      <c r="I62" s="162">
        <v>0.33700000000000002</v>
      </c>
      <c r="J62" s="163" t="s">
        <v>552</v>
      </c>
      <c r="K62" s="194">
        <v>1625371.42</v>
      </c>
      <c r="L62" s="194">
        <v>975222.85</v>
      </c>
      <c r="M62" s="195">
        <v>650148.56999999995</v>
      </c>
      <c r="N62" s="164">
        <v>0.6</v>
      </c>
      <c r="O62" s="194">
        <v>0</v>
      </c>
      <c r="P62" s="194">
        <v>0</v>
      </c>
      <c r="Q62" s="195">
        <v>0</v>
      </c>
      <c r="R62" s="195">
        <v>0</v>
      </c>
      <c r="S62" s="195">
        <v>975222.85</v>
      </c>
      <c r="T62" s="195">
        <v>0</v>
      </c>
      <c r="U62" s="195">
        <v>0</v>
      </c>
      <c r="V62" s="195">
        <v>0</v>
      </c>
      <c r="W62" s="195">
        <v>0</v>
      </c>
      <c r="X62" s="195">
        <v>0</v>
      </c>
      <c r="Y62" s="137" t="b">
        <f t="shared" si="8"/>
        <v>1</v>
      </c>
      <c r="Z62" s="142">
        <f t="shared" si="9"/>
        <v>0.6</v>
      </c>
      <c r="AA62" s="143" t="b">
        <f t="shared" si="10"/>
        <v>1</v>
      </c>
      <c r="AB62" s="143" t="b">
        <f t="shared" si="11"/>
        <v>1</v>
      </c>
    </row>
    <row r="63" spans="1:28" ht="24" x14ac:dyDescent="0.25">
      <c r="A63" s="183" t="s">
        <v>408</v>
      </c>
      <c r="B63" s="158" t="s">
        <v>901</v>
      </c>
      <c r="C63" s="158" t="s">
        <v>135</v>
      </c>
      <c r="D63" s="159" t="s">
        <v>109</v>
      </c>
      <c r="E63" s="160" t="s">
        <v>173</v>
      </c>
      <c r="F63" s="158" t="s">
        <v>87</v>
      </c>
      <c r="G63" s="161" t="s">
        <v>902</v>
      </c>
      <c r="H63" s="158" t="s">
        <v>202</v>
      </c>
      <c r="I63" s="162">
        <v>1.7929999999999999</v>
      </c>
      <c r="J63" s="163" t="s">
        <v>525</v>
      </c>
      <c r="K63" s="194">
        <v>765458.5</v>
      </c>
      <c r="L63" s="194">
        <v>535820.94999999995</v>
      </c>
      <c r="M63" s="195">
        <v>229637.55000000005</v>
      </c>
      <c r="N63" s="164">
        <v>0.7</v>
      </c>
      <c r="O63" s="194">
        <v>0</v>
      </c>
      <c r="P63" s="194">
        <v>0</v>
      </c>
      <c r="Q63" s="194">
        <v>0</v>
      </c>
      <c r="R63" s="194">
        <v>0</v>
      </c>
      <c r="S63" s="194">
        <v>535820.94999999995</v>
      </c>
      <c r="T63" s="194">
        <v>0</v>
      </c>
      <c r="U63" s="194">
        <v>0</v>
      </c>
      <c r="V63" s="194">
        <v>0</v>
      </c>
      <c r="W63" s="194">
        <v>0</v>
      </c>
      <c r="X63" s="194">
        <v>0</v>
      </c>
      <c r="Y63" s="137" t="b">
        <f t="shared" si="8"/>
        <v>1</v>
      </c>
      <c r="Z63" s="142">
        <f t="shared" si="9"/>
        <v>0.7</v>
      </c>
      <c r="AA63" s="143" t="b">
        <f t="shared" si="10"/>
        <v>1</v>
      </c>
      <c r="AB63" s="143" t="b">
        <f t="shared" si="11"/>
        <v>1</v>
      </c>
    </row>
    <row r="64" spans="1:28" ht="24" x14ac:dyDescent="0.25">
      <c r="A64" s="183" t="s">
        <v>409</v>
      </c>
      <c r="B64" s="158" t="s">
        <v>903</v>
      </c>
      <c r="C64" s="158" t="s">
        <v>135</v>
      </c>
      <c r="D64" s="159" t="s">
        <v>302</v>
      </c>
      <c r="E64" s="160" t="s">
        <v>303</v>
      </c>
      <c r="F64" s="158" t="s">
        <v>197</v>
      </c>
      <c r="G64" s="161" t="s">
        <v>904</v>
      </c>
      <c r="H64" s="158" t="s">
        <v>52</v>
      </c>
      <c r="I64" s="162">
        <v>0.97499999999999998</v>
      </c>
      <c r="J64" s="163" t="s">
        <v>477</v>
      </c>
      <c r="K64" s="194">
        <v>695176.78</v>
      </c>
      <c r="L64" s="194">
        <v>486623.74</v>
      </c>
      <c r="M64" s="195">
        <v>208553.04000000004</v>
      </c>
      <c r="N64" s="164">
        <v>0.7</v>
      </c>
      <c r="O64" s="194">
        <v>0</v>
      </c>
      <c r="P64" s="194">
        <v>0</v>
      </c>
      <c r="Q64" s="195">
        <v>0</v>
      </c>
      <c r="R64" s="195">
        <v>0</v>
      </c>
      <c r="S64" s="195">
        <v>486623.74</v>
      </c>
      <c r="T64" s="195">
        <v>0</v>
      </c>
      <c r="U64" s="195">
        <v>0</v>
      </c>
      <c r="V64" s="195">
        <v>0</v>
      </c>
      <c r="W64" s="195">
        <v>0</v>
      </c>
      <c r="X64" s="195">
        <v>0</v>
      </c>
      <c r="Y64" s="137" t="b">
        <f t="shared" si="8"/>
        <v>1</v>
      </c>
      <c r="Z64" s="142">
        <f t="shared" si="9"/>
        <v>0.7</v>
      </c>
      <c r="AA64" s="143" t="b">
        <f t="shared" si="10"/>
        <v>1</v>
      </c>
      <c r="AB64" s="143" t="b">
        <f t="shared" si="11"/>
        <v>1</v>
      </c>
    </row>
    <row r="65" spans="1:28" ht="35.1" customHeight="1" x14ac:dyDescent="0.25">
      <c r="A65" s="183" t="s">
        <v>410</v>
      </c>
      <c r="B65" s="158" t="s">
        <v>905</v>
      </c>
      <c r="C65" s="158" t="s">
        <v>135</v>
      </c>
      <c r="D65" s="159" t="s">
        <v>274</v>
      </c>
      <c r="E65" s="160" t="s">
        <v>275</v>
      </c>
      <c r="F65" s="158" t="s">
        <v>197</v>
      </c>
      <c r="G65" s="161" t="s">
        <v>906</v>
      </c>
      <c r="H65" s="158" t="s">
        <v>202</v>
      </c>
      <c r="I65" s="162">
        <v>0.67</v>
      </c>
      <c r="J65" s="163" t="s">
        <v>525</v>
      </c>
      <c r="K65" s="194">
        <v>421493.39</v>
      </c>
      <c r="L65" s="194">
        <v>252896.03</v>
      </c>
      <c r="M65" s="195">
        <v>168597.36000000002</v>
      </c>
      <c r="N65" s="164">
        <v>0.6</v>
      </c>
      <c r="O65" s="194">
        <v>0</v>
      </c>
      <c r="P65" s="194">
        <v>0</v>
      </c>
      <c r="Q65" s="194">
        <v>0</v>
      </c>
      <c r="R65" s="194">
        <v>0</v>
      </c>
      <c r="S65" s="194">
        <v>252896.03</v>
      </c>
      <c r="T65" s="194">
        <v>0</v>
      </c>
      <c r="U65" s="194">
        <v>0</v>
      </c>
      <c r="V65" s="194">
        <v>0</v>
      </c>
      <c r="W65" s="194">
        <v>0</v>
      </c>
      <c r="X65" s="194">
        <v>0</v>
      </c>
      <c r="Y65" s="137" t="b">
        <f t="shared" si="8"/>
        <v>1</v>
      </c>
      <c r="Z65" s="142">
        <f t="shared" si="9"/>
        <v>0.6</v>
      </c>
      <c r="AA65" s="143" t="b">
        <f t="shared" si="10"/>
        <v>1</v>
      </c>
      <c r="AB65" s="143" t="b">
        <f t="shared" si="11"/>
        <v>1</v>
      </c>
    </row>
    <row r="66" spans="1:28" ht="24" x14ac:dyDescent="0.25">
      <c r="A66" s="183" t="s">
        <v>411</v>
      </c>
      <c r="B66" s="158" t="s">
        <v>907</v>
      </c>
      <c r="C66" s="158" t="s">
        <v>135</v>
      </c>
      <c r="D66" s="159" t="s">
        <v>908</v>
      </c>
      <c r="E66" s="160" t="s">
        <v>909</v>
      </c>
      <c r="F66" s="158" t="s">
        <v>152</v>
      </c>
      <c r="G66" s="161" t="s">
        <v>910</v>
      </c>
      <c r="H66" s="158" t="s">
        <v>202</v>
      </c>
      <c r="I66" s="162">
        <v>2.33</v>
      </c>
      <c r="J66" s="163" t="s">
        <v>911</v>
      </c>
      <c r="K66" s="194">
        <v>2105939.62</v>
      </c>
      <c r="L66" s="194">
        <v>1474157.73</v>
      </c>
      <c r="M66" s="195">
        <v>631781.89000000013</v>
      </c>
      <c r="N66" s="164">
        <v>0.7</v>
      </c>
      <c r="O66" s="194">
        <v>0</v>
      </c>
      <c r="P66" s="194">
        <v>0</v>
      </c>
      <c r="Q66" s="195">
        <v>0</v>
      </c>
      <c r="R66" s="195">
        <v>0</v>
      </c>
      <c r="S66" s="195">
        <v>1474157.73</v>
      </c>
      <c r="T66" s="195">
        <v>0</v>
      </c>
      <c r="U66" s="195">
        <v>0</v>
      </c>
      <c r="V66" s="195">
        <v>0</v>
      </c>
      <c r="W66" s="195">
        <v>0</v>
      </c>
      <c r="X66" s="195">
        <v>0</v>
      </c>
      <c r="Y66" s="137" t="b">
        <f t="shared" si="8"/>
        <v>1</v>
      </c>
      <c r="Z66" s="142">
        <f t="shared" si="9"/>
        <v>0.7</v>
      </c>
      <c r="AA66" s="143" t="b">
        <f t="shared" si="10"/>
        <v>1</v>
      </c>
      <c r="AB66" s="143" t="b">
        <f t="shared" si="11"/>
        <v>1</v>
      </c>
    </row>
    <row r="67" spans="1:28" ht="24" x14ac:dyDescent="0.25">
      <c r="A67" s="183" t="s">
        <v>412</v>
      </c>
      <c r="B67" s="158" t="s">
        <v>912</v>
      </c>
      <c r="C67" s="158" t="s">
        <v>135</v>
      </c>
      <c r="D67" s="159" t="s">
        <v>89</v>
      </c>
      <c r="E67" s="160" t="s">
        <v>174</v>
      </c>
      <c r="F67" s="158" t="s">
        <v>150</v>
      </c>
      <c r="G67" s="161" t="s">
        <v>913</v>
      </c>
      <c r="H67" s="158" t="s">
        <v>202</v>
      </c>
      <c r="I67" s="162">
        <v>0.56300000000000006</v>
      </c>
      <c r="J67" s="163" t="s">
        <v>474</v>
      </c>
      <c r="K67" s="194">
        <v>1662814.26</v>
      </c>
      <c r="L67" s="194">
        <v>1330251.3999999999</v>
      </c>
      <c r="M67" s="195">
        <v>332562.8600000001</v>
      </c>
      <c r="N67" s="164">
        <v>0.8</v>
      </c>
      <c r="O67" s="194">
        <v>0</v>
      </c>
      <c r="P67" s="194">
        <v>0</v>
      </c>
      <c r="Q67" s="194">
        <v>0</v>
      </c>
      <c r="R67" s="194">
        <v>0</v>
      </c>
      <c r="S67" s="194">
        <v>1330251.3999999999</v>
      </c>
      <c r="T67" s="194">
        <v>0</v>
      </c>
      <c r="U67" s="194">
        <v>0</v>
      </c>
      <c r="V67" s="194">
        <v>0</v>
      </c>
      <c r="W67" s="194">
        <v>0</v>
      </c>
      <c r="X67" s="194">
        <v>0</v>
      </c>
      <c r="Y67" s="137" t="b">
        <f t="shared" ref="Y67:Y68" si="12">L67=SUM(O67:X67)</f>
        <v>1</v>
      </c>
      <c r="Z67" s="142">
        <f t="shared" si="9"/>
        <v>0.8</v>
      </c>
      <c r="AA67" s="143" t="b">
        <f t="shared" ref="AA67:AA69" si="13">Z67=N67</f>
        <v>1</v>
      </c>
      <c r="AB67" s="143" t="b">
        <f t="shared" si="11"/>
        <v>1</v>
      </c>
    </row>
    <row r="68" spans="1:28" ht="51.95" customHeight="1" x14ac:dyDescent="0.25">
      <c r="A68" s="183" t="s">
        <v>413</v>
      </c>
      <c r="B68" s="158" t="s">
        <v>914</v>
      </c>
      <c r="C68" s="158" t="s">
        <v>135</v>
      </c>
      <c r="D68" s="159" t="s">
        <v>915</v>
      </c>
      <c r="E68" s="160" t="s">
        <v>916</v>
      </c>
      <c r="F68" s="158" t="s">
        <v>183</v>
      </c>
      <c r="G68" s="161" t="s">
        <v>917</v>
      </c>
      <c r="H68" s="158" t="s">
        <v>202</v>
      </c>
      <c r="I68" s="162">
        <v>1.2</v>
      </c>
      <c r="J68" s="163" t="s">
        <v>824</v>
      </c>
      <c r="K68" s="194">
        <v>2599569.56</v>
      </c>
      <c r="L68" s="194">
        <v>1559741.73</v>
      </c>
      <c r="M68" s="195">
        <v>1039827.8300000001</v>
      </c>
      <c r="N68" s="164">
        <v>0.6</v>
      </c>
      <c r="O68" s="194">
        <v>0</v>
      </c>
      <c r="P68" s="194">
        <v>0</v>
      </c>
      <c r="Q68" s="195">
        <v>0</v>
      </c>
      <c r="R68" s="195">
        <v>0</v>
      </c>
      <c r="S68" s="195">
        <v>1559741.73</v>
      </c>
      <c r="T68" s="195">
        <v>0</v>
      </c>
      <c r="U68" s="195">
        <v>0</v>
      </c>
      <c r="V68" s="195">
        <v>0</v>
      </c>
      <c r="W68" s="195">
        <v>0</v>
      </c>
      <c r="X68" s="195">
        <v>0</v>
      </c>
      <c r="Y68" s="137" t="b">
        <f t="shared" si="12"/>
        <v>1</v>
      </c>
      <c r="Z68" s="142">
        <f t="shared" si="9"/>
        <v>0.6</v>
      </c>
      <c r="AA68" s="143" t="b">
        <f t="shared" si="13"/>
        <v>1</v>
      </c>
      <c r="AB68" s="143" t="b">
        <f t="shared" si="11"/>
        <v>1</v>
      </c>
    </row>
    <row r="69" spans="1:28" ht="50.25" customHeight="1" x14ac:dyDescent="0.25">
      <c r="A69" s="183" t="s">
        <v>414</v>
      </c>
      <c r="B69" s="158" t="s">
        <v>419</v>
      </c>
      <c r="C69" s="158" t="s">
        <v>135</v>
      </c>
      <c r="D69" s="159" t="s">
        <v>116</v>
      </c>
      <c r="E69" s="160" t="s">
        <v>234</v>
      </c>
      <c r="F69" s="158" t="s">
        <v>156</v>
      </c>
      <c r="G69" s="161" t="s">
        <v>235</v>
      </c>
      <c r="H69" s="158" t="s">
        <v>202</v>
      </c>
      <c r="I69" s="162">
        <v>0.85660000000000003</v>
      </c>
      <c r="J69" s="163" t="s">
        <v>716</v>
      </c>
      <c r="K69" s="194">
        <v>851616.75</v>
      </c>
      <c r="L69" s="194">
        <v>425808.37</v>
      </c>
      <c r="M69" s="195">
        <v>425808.38</v>
      </c>
      <c r="N69" s="164">
        <v>0.5</v>
      </c>
      <c r="O69" s="194">
        <v>0</v>
      </c>
      <c r="P69" s="194">
        <v>0</v>
      </c>
      <c r="Q69" s="194">
        <v>0</v>
      </c>
      <c r="R69" s="194">
        <v>0</v>
      </c>
      <c r="S69" s="194">
        <v>425808.37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37" t="b">
        <f t="shared" ref="Y69:Y72" si="14">L69=SUM(O69:X69)</f>
        <v>1</v>
      </c>
      <c r="Z69" s="142">
        <f t="shared" ref="Z69:Z72" si="15">ROUND(L69/K69,4)</f>
        <v>0.5</v>
      </c>
      <c r="AA69" s="143" t="b">
        <f t="shared" si="13"/>
        <v>1</v>
      </c>
      <c r="AB69" s="143" t="b">
        <f t="shared" ref="AB69:AB72" si="16">K69=L69+M69</f>
        <v>1</v>
      </c>
    </row>
    <row r="70" spans="1:28" ht="20.100000000000001" customHeight="1" x14ac:dyDescent="0.25">
      <c r="A70" s="264" t="s">
        <v>42</v>
      </c>
      <c r="B70" s="264"/>
      <c r="C70" s="264"/>
      <c r="D70" s="264"/>
      <c r="E70" s="264"/>
      <c r="F70" s="264"/>
      <c r="G70" s="264"/>
      <c r="H70" s="264"/>
      <c r="I70" s="113">
        <f>SUM(I3:I69)</f>
        <v>57.955590000000001</v>
      </c>
      <c r="J70" s="146" t="s">
        <v>13</v>
      </c>
      <c r="K70" s="147">
        <f>SUM(K3:K69)</f>
        <v>166492482.50999996</v>
      </c>
      <c r="L70" s="147">
        <f>SUM(L3:L69)</f>
        <v>107761793.45000005</v>
      </c>
      <c r="M70" s="147">
        <f>SUM(M3:M69)</f>
        <v>58730689.06000001</v>
      </c>
      <c r="N70" s="114" t="s">
        <v>13</v>
      </c>
      <c r="O70" s="153">
        <f t="shared" ref="O70:X70" si="17">SUM(O3:O69)</f>
        <v>0</v>
      </c>
      <c r="P70" s="153">
        <f t="shared" si="17"/>
        <v>0</v>
      </c>
      <c r="Q70" s="153">
        <f t="shared" si="17"/>
        <v>0</v>
      </c>
      <c r="R70" s="153">
        <f t="shared" si="17"/>
        <v>0</v>
      </c>
      <c r="S70" s="153">
        <f t="shared" si="17"/>
        <v>91744240.640000045</v>
      </c>
      <c r="T70" s="153">
        <f t="shared" si="17"/>
        <v>15681445.640000002</v>
      </c>
      <c r="U70" s="153">
        <f t="shared" si="17"/>
        <v>336107.16999999993</v>
      </c>
      <c r="V70" s="153">
        <f t="shared" si="17"/>
        <v>0</v>
      </c>
      <c r="W70" s="153">
        <f t="shared" si="17"/>
        <v>0</v>
      </c>
      <c r="X70" s="153">
        <f t="shared" si="17"/>
        <v>0</v>
      </c>
      <c r="Y70" s="137" t="b">
        <f t="shared" si="14"/>
        <v>1</v>
      </c>
      <c r="Z70" s="142">
        <f t="shared" si="15"/>
        <v>0.6472</v>
      </c>
      <c r="AA70" s="143" t="s">
        <v>13</v>
      </c>
      <c r="AB70" s="143" t="b">
        <f t="shared" si="16"/>
        <v>1</v>
      </c>
    </row>
    <row r="71" spans="1:28" ht="20.100000000000001" customHeight="1" x14ac:dyDescent="0.25">
      <c r="A71" s="264" t="s">
        <v>36</v>
      </c>
      <c r="B71" s="264"/>
      <c r="C71" s="264"/>
      <c r="D71" s="264"/>
      <c r="E71" s="264"/>
      <c r="F71" s="264"/>
      <c r="G71" s="264"/>
      <c r="H71" s="264"/>
      <c r="I71" s="113">
        <f>SUMIF($C$3:$C$69,"N",I3:I69)</f>
        <v>50.769420000000004</v>
      </c>
      <c r="J71" s="146" t="s">
        <v>13</v>
      </c>
      <c r="K71" s="147">
        <f>SUMIF($C$3:$C$69,"N",K3:K69)</f>
        <v>122407540.33000003</v>
      </c>
      <c r="L71" s="147">
        <f>SUMIF($C$3:$C$69,"N",L3:L69)</f>
        <v>82397657.040000007</v>
      </c>
      <c r="M71" s="147">
        <f>SUMIF($C$3:$C$69,"N",M3:M69)</f>
        <v>40009883.289999992</v>
      </c>
      <c r="N71" s="114" t="s">
        <v>13</v>
      </c>
      <c r="O71" s="153">
        <f t="shared" ref="O71:X71" si="18">SUMIF($C$3:$C$69,"N",O3:O69)</f>
        <v>0</v>
      </c>
      <c r="P71" s="153">
        <f t="shared" si="18"/>
        <v>0</v>
      </c>
      <c r="Q71" s="153">
        <f t="shared" si="18"/>
        <v>0</v>
      </c>
      <c r="R71" s="153">
        <f t="shared" si="18"/>
        <v>0</v>
      </c>
      <c r="S71" s="153">
        <f t="shared" si="18"/>
        <v>82397657.040000007</v>
      </c>
      <c r="T71" s="153">
        <f t="shared" si="18"/>
        <v>0</v>
      </c>
      <c r="U71" s="153">
        <f t="shared" si="18"/>
        <v>0</v>
      </c>
      <c r="V71" s="153">
        <f t="shared" si="18"/>
        <v>0</v>
      </c>
      <c r="W71" s="153">
        <f t="shared" si="18"/>
        <v>0</v>
      </c>
      <c r="X71" s="153">
        <f t="shared" si="18"/>
        <v>0</v>
      </c>
      <c r="Y71" s="137" t="b">
        <f t="shared" si="14"/>
        <v>1</v>
      </c>
      <c r="Z71" s="142">
        <f t="shared" si="15"/>
        <v>0.67310000000000003</v>
      </c>
      <c r="AA71" s="143" t="s">
        <v>13</v>
      </c>
      <c r="AB71" s="143" t="b">
        <f t="shared" si="16"/>
        <v>1</v>
      </c>
    </row>
    <row r="72" spans="1:28" ht="20.100000000000001" customHeight="1" x14ac:dyDescent="0.25">
      <c r="A72" s="265" t="s">
        <v>37</v>
      </c>
      <c r="B72" s="265"/>
      <c r="C72" s="265"/>
      <c r="D72" s="265"/>
      <c r="E72" s="265"/>
      <c r="F72" s="265"/>
      <c r="G72" s="265"/>
      <c r="H72" s="265"/>
      <c r="I72" s="115">
        <f>SUMIF($C$3:$C$69,"W",I3:I69)</f>
        <v>7.1861700000000006</v>
      </c>
      <c r="J72" s="148" t="s">
        <v>13</v>
      </c>
      <c r="K72" s="149">
        <f>SUMIF($C$3:$C$69,"W",K3:K69)</f>
        <v>44084942.18</v>
      </c>
      <c r="L72" s="149">
        <f>SUMIF($C$3:$C$69,"W",L3:L69)</f>
        <v>25364136.409999996</v>
      </c>
      <c r="M72" s="149">
        <f>SUMIF($C$3:$C$69,"W",M3:M69)</f>
        <v>18720805.77</v>
      </c>
      <c r="N72" s="116" t="s">
        <v>13</v>
      </c>
      <c r="O72" s="155">
        <f t="shared" ref="O72:X72" si="19">SUMIF($C$3:$C$69,"W",O3:O69)</f>
        <v>0</v>
      </c>
      <c r="P72" s="155">
        <f t="shared" si="19"/>
        <v>0</v>
      </c>
      <c r="Q72" s="155">
        <f t="shared" si="19"/>
        <v>0</v>
      </c>
      <c r="R72" s="155">
        <f t="shared" si="19"/>
        <v>0</v>
      </c>
      <c r="S72" s="155">
        <f t="shared" si="19"/>
        <v>9346583.6000000015</v>
      </c>
      <c r="T72" s="155">
        <f t="shared" si="19"/>
        <v>15681445.640000002</v>
      </c>
      <c r="U72" s="155">
        <f t="shared" si="19"/>
        <v>336107.16999999993</v>
      </c>
      <c r="V72" s="155">
        <f t="shared" si="19"/>
        <v>0</v>
      </c>
      <c r="W72" s="155">
        <f t="shared" si="19"/>
        <v>0</v>
      </c>
      <c r="X72" s="155">
        <f t="shared" si="19"/>
        <v>0</v>
      </c>
      <c r="Y72" s="137" t="b">
        <f t="shared" si="14"/>
        <v>1</v>
      </c>
      <c r="Z72" s="142">
        <f t="shared" si="15"/>
        <v>0.57530000000000003</v>
      </c>
      <c r="AA72" s="143" t="s">
        <v>13</v>
      </c>
      <c r="AB72" s="143" t="b">
        <f t="shared" si="16"/>
        <v>1</v>
      </c>
    </row>
    <row r="73" spans="1:28" x14ac:dyDescent="0.25">
      <c r="A73" s="156"/>
      <c r="AB73" s="154"/>
    </row>
    <row r="74" spans="1:28" x14ac:dyDescent="0.25">
      <c r="A74" s="150" t="s">
        <v>22</v>
      </c>
    </row>
    <row r="75" spans="1:28" x14ac:dyDescent="0.25">
      <c r="A75" s="152" t="s">
        <v>23</v>
      </c>
    </row>
    <row r="76" spans="1:28" x14ac:dyDescent="0.25">
      <c r="A76" s="150" t="s">
        <v>33</v>
      </c>
    </row>
    <row r="77" spans="1:28" x14ac:dyDescent="0.25">
      <c r="A77" s="157"/>
    </row>
  </sheetData>
  <mergeCells count="18">
    <mergeCell ref="A71:H71"/>
    <mergeCell ref="D1:D2"/>
    <mergeCell ref="A72:H72"/>
    <mergeCell ref="E1:E2"/>
    <mergeCell ref="C1:C2"/>
    <mergeCell ref="F1:F2"/>
    <mergeCell ref="O1:X1"/>
    <mergeCell ref="M1:M2"/>
    <mergeCell ref="N1:N2"/>
    <mergeCell ref="A70:H70"/>
    <mergeCell ref="I1:I2"/>
    <mergeCell ref="J1:J2"/>
    <mergeCell ref="K1:K2"/>
    <mergeCell ref="L1:L2"/>
    <mergeCell ref="A1:A2"/>
    <mergeCell ref="B1:B2"/>
    <mergeCell ref="G1:G2"/>
    <mergeCell ref="H1:H2"/>
  </mergeCells>
  <conditionalFormatting sqref="AB73 Y70:AB70 Y9:AB27 Y46:AB68">
    <cfRule type="cellIs" dxfId="36" priority="207" operator="equal">
      <formula>FALSE</formula>
    </cfRule>
  </conditionalFormatting>
  <conditionalFormatting sqref="Y70:AA70 Y9:AA27 Y46:AA68">
    <cfRule type="containsText" dxfId="35" priority="200" operator="containsText" text="fałsz">
      <formula>NOT(ISERROR(SEARCH("fałsz",Y9)))</formula>
    </cfRule>
  </conditionalFormatting>
  <conditionalFormatting sqref="Z72:AA72">
    <cfRule type="cellIs" dxfId="34" priority="197" operator="equal">
      <formula>FALSE</formula>
    </cfRule>
  </conditionalFormatting>
  <conditionalFormatting sqref="Y72">
    <cfRule type="cellIs" dxfId="33" priority="196" operator="equal">
      <formula>FALSE</formula>
    </cfRule>
  </conditionalFormatting>
  <conditionalFormatting sqref="Y72:AA72">
    <cfRule type="containsText" dxfId="32" priority="195" operator="containsText" text="fałsz">
      <formula>NOT(ISERROR(SEARCH("fałsz",Y72)))</formula>
    </cfRule>
  </conditionalFormatting>
  <conditionalFormatting sqref="AB72">
    <cfRule type="cellIs" dxfId="31" priority="194" operator="equal">
      <formula>FALSE</formula>
    </cfRule>
  </conditionalFormatting>
  <conditionalFormatting sqref="AB72">
    <cfRule type="cellIs" dxfId="30" priority="193" operator="equal">
      <formula>FALSE</formula>
    </cfRule>
  </conditionalFormatting>
  <conditionalFormatting sqref="Y71:AA71">
    <cfRule type="containsText" dxfId="29" priority="190" operator="containsText" text="fałsz">
      <formula>NOT(ISERROR(SEARCH("fałsz",Y71)))</formula>
    </cfRule>
  </conditionalFormatting>
  <conditionalFormatting sqref="Z71:AA71">
    <cfRule type="cellIs" dxfId="28" priority="192" operator="equal">
      <formula>FALSE</formula>
    </cfRule>
  </conditionalFormatting>
  <conditionalFormatting sqref="Y71">
    <cfRule type="cellIs" dxfId="27" priority="191" operator="equal">
      <formula>FALSE</formula>
    </cfRule>
  </conditionalFormatting>
  <conditionalFormatting sqref="AB71">
    <cfRule type="cellIs" dxfId="26" priority="189" operator="equal">
      <formula>FALSE</formula>
    </cfRule>
  </conditionalFormatting>
  <conditionalFormatting sqref="AB71">
    <cfRule type="cellIs" dxfId="25" priority="188" operator="equal">
      <formula>FALSE</formula>
    </cfRule>
  </conditionalFormatting>
  <conditionalFormatting sqref="B8:X69 A44:A69">
    <cfRule type="expression" dxfId="24" priority="32">
      <formula>$C8="W"</formula>
    </cfRule>
  </conditionalFormatting>
  <conditionalFormatting sqref="Y28:AB41 Y69:AB69">
    <cfRule type="cellIs" dxfId="23" priority="31" operator="equal">
      <formula>FALSE</formula>
    </cfRule>
  </conditionalFormatting>
  <conditionalFormatting sqref="Y28:AA41 Y69:AA69">
    <cfRule type="containsText" dxfId="22" priority="30" operator="containsText" text="fałsz">
      <formula>NOT(ISERROR(SEARCH("fałsz",Y28)))</formula>
    </cfRule>
  </conditionalFormatting>
  <conditionalFormatting sqref="Y42:AB45">
    <cfRule type="cellIs" dxfId="21" priority="25" operator="equal">
      <formula>FALSE</formula>
    </cfRule>
  </conditionalFormatting>
  <conditionalFormatting sqref="Y42:AA45">
    <cfRule type="containsText" dxfId="20" priority="24" operator="containsText" text="fałsz">
      <formula>NOT(ISERROR(SEARCH("fałsz",Y42)))</formula>
    </cfRule>
  </conditionalFormatting>
  <conditionalFormatting sqref="Y4:AB8">
    <cfRule type="cellIs" dxfId="19" priority="22" operator="equal">
      <formula>FALSE</formula>
    </cfRule>
  </conditionalFormatting>
  <conditionalFormatting sqref="Y4:AA8">
    <cfRule type="containsText" dxfId="18" priority="21" operator="containsText" text="fałsz">
      <formula>NOT(ISERROR(SEARCH("fałsz",Y4)))</formula>
    </cfRule>
  </conditionalFormatting>
  <conditionalFormatting sqref="A4:N4 R4:X4 A7 A9 A11 A13 A15 A17 A19 A21 A23 A25 A27 A29 A31 A33 A35 A37 A39 A41 A43">
    <cfRule type="expression" dxfId="17" priority="20">
      <formula>$C4="W"</formula>
    </cfRule>
  </conditionalFormatting>
  <conditionalFormatting sqref="A3:N3 R3:X3 A5 A8 A10 A12 A14 A16 A18 A20 A22 A24 A26 A28 A30 A32 A34 A36 A38 A40 A42">
    <cfRule type="expression" dxfId="16" priority="19">
      <formula>$C3="W"</formula>
    </cfRule>
  </conditionalFormatting>
  <conditionalFormatting sqref="Y3:AB3">
    <cfRule type="cellIs" dxfId="15" priority="18" operator="equal">
      <formula>FALSE</formula>
    </cfRule>
  </conditionalFormatting>
  <conditionalFormatting sqref="Y3:AA3">
    <cfRule type="containsText" dxfId="14" priority="17" operator="containsText" text="fałsz">
      <formula>NOT(ISERROR(SEARCH("fałsz",Y3)))</formula>
    </cfRule>
  </conditionalFormatting>
  <conditionalFormatting sqref="O3:Q4">
    <cfRule type="expression" dxfId="13" priority="16">
      <formula>$C3="W"</formula>
    </cfRule>
  </conditionalFormatting>
  <conditionalFormatting sqref="B5:N5 R5:X5">
    <cfRule type="expression" dxfId="12" priority="15">
      <formula>$C5="W"</formula>
    </cfRule>
  </conditionalFormatting>
  <conditionalFormatting sqref="O5:Q5">
    <cfRule type="expression" dxfId="11" priority="13">
      <formula>$C5="W"</formula>
    </cfRule>
  </conditionalFormatting>
  <conditionalFormatting sqref="B7:F7 H7:I7 K7:N7 R7:S7">
    <cfRule type="expression" dxfId="10" priority="12">
      <formula>$C7="W"</formula>
    </cfRule>
  </conditionalFormatting>
  <conditionalFormatting sqref="G7">
    <cfRule type="expression" dxfId="9" priority="9">
      <formula>$C7="K"</formula>
    </cfRule>
    <cfRule type="expression" dxfId="8" priority="10">
      <formula>$C7="W"</formula>
    </cfRule>
  </conditionalFormatting>
  <conditionalFormatting sqref="J7">
    <cfRule type="expression" dxfId="7" priority="7">
      <formula>$C7="K"</formula>
    </cfRule>
    <cfRule type="expression" dxfId="6" priority="8">
      <formula>$C7="W"</formula>
    </cfRule>
  </conditionalFormatting>
  <conditionalFormatting sqref="O7:Q7">
    <cfRule type="expression" dxfId="5" priority="5">
      <formula>$C7="K"</formula>
    </cfRule>
    <cfRule type="expression" dxfId="4" priority="6">
      <formula>$C7="W"</formula>
    </cfRule>
  </conditionalFormatting>
  <conditionalFormatting sqref="T7:X7">
    <cfRule type="expression" dxfId="3" priority="3">
      <formula>$C7="K"</formula>
    </cfRule>
    <cfRule type="expression" dxfId="2" priority="4">
      <formula>$C7="W"</formula>
    </cfRule>
  </conditionalFormatting>
  <conditionalFormatting sqref="B6:X6">
    <cfRule type="expression" dxfId="1" priority="2">
      <formula>$C6="W"</formula>
    </cfRule>
  </conditionalFormatting>
  <conditionalFormatting sqref="A6">
    <cfRule type="expression" dxfId="0" priority="1">
      <formula>$C6="W"</formula>
    </cfRule>
  </conditionalFormatting>
  <dataValidations count="2">
    <dataValidation type="list" allowBlank="1" showInputMessage="1" showErrorMessage="1" sqref="G3:G69" xr:uid="{00000000-0002-0000-0400-000000000000}">
      <formula1>"B,P,R"</formula1>
    </dataValidation>
    <dataValidation type="list" allowBlank="1" showInputMessage="1" showErrorMessage="1" sqref="C3:C69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Header>&amp;LWojewództwo Mazowieckie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2022-11-28T15:23:06Z</cp:lastPrinted>
  <dcterms:created xsi:type="dcterms:W3CDTF">2019-02-25T10:53:14Z</dcterms:created>
  <dcterms:modified xsi:type="dcterms:W3CDTF">2023-02-02T10:33:11Z</dcterms:modified>
</cp:coreProperties>
</file>