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" windowWidth="19440" windowHeight="1176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A1" i="22" l="1"/>
  <c r="A1" i="20" s="1"/>
  <c r="A1" i="19" s="1"/>
  <c r="A1" i="18" s="1"/>
  <c r="A1" i="17" s="1"/>
  <c r="A1" i="16" s="1"/>
  <c r="A1" i="15" s="1"/>
  <c r="A1" i="14" s="1"/>
  <c r="A1" i="13" s="1"/>
  <c r="A1" i="12" s="1"/>
  <c r="A1" i="11" s="1"/>
  <c r="A1" i="10" s="1"/>
  <c r="A1" i="9" s="1"/>
  <c r="A1" i="8" s="1"/>
  <c r="A1" i="7" s="1"/>
  <c r="A1" i="6" s="1"/>
  <c r="A1" i="5" s="1"/>
  <c r="A1" i="3" s="1"/>
  <c r="D9" i="3" l="1"/>
  <c r="D9" i="5"/>
  <c r="D9" i="6"/>
  <c r="D9" i="7"/>
  <c r="D9" i="8"/>
  <c r="D9" i="9"/>
  <c r="D9" i="10"/>
  <c r="D9" i="11"/>
  <c r="D9" i="12"/>
  <c r="D9" i="13"/>
  <c r="D9" i="14"/>
  <c r="D9" i="15"/>
  <c r="D9" i="16"/>
  <c r="D9" i="17"/>
  <c r="D9" i="18"/>
  <c r="D9" i="19"/>
  <c r="C34" i="20" l="1"/>
  <c r="D22" i="23" l="1"/>
  <c r="D81" i="23"/>
  <c r="C60" i="3"/>
  <c r="D17" i="3"/>
  <c r="C38" i="3"/>
  <c r="C6" i="3"/>
  <c r="D65" i="5"/>
  <c r="D61" i="5"/>
  <c r="D56" i="5"/>
  <c r="D51" i="5"/>
  <c r="D47" i="5"/>
  <c r="D43" i="5"/>
  <c r="D36" i="5"/>
  <c r="D32" i="5"/>
  <c r="D28" i="5"/>
  <c r="D20" i="5"/>
  <c r="D16" i="5"/>
  <c r="D12" i="5"/>
  <c r="D8" i="5"/>
  <c r="C52" i="6"/>
  <c r="D20" i="6"/>
  <c r="D16" i="6"/>
  <c r="D12" i="6"/>
  <c r="C6" i="6"/>
  <c r="D65" i="7"/>
  <c r="D61" i="7"/>
  <c r="D56" i="7"/>
  <c r="D51" i="7"/>
  <c r="D47" i="7"/>
  <c r="D43" i="7"/>
  <c r="D36" i="7"/>
  <c r="D32" i="7"/>
  <c r="D28" i="7"/>
  <c r="D20" i="7"/>
  <c r="D16" i="7"/>
  <c r="D15" i="7"/>
  <c r="D12" i="7"/>
  <c r="D11" i="7"/>
  <c r="D8" i="7"/>
  <c r="D7" i="7"/>
  <c r="D51" i="8"/>
  <c r="D47" i="8"/>
  <c r="D43" i="8"/>
  <c r="D36" i="8"/>
  <c r="D32" i="8"/>
  <c r="D28" i="8"/>
  <c r="C38" i="8"/>
  <c r="C6" i="8"/>
  <c r="D62" i="9"/>
  <c r="D48" i="9"/>
  <c r="D44" i="9"/>
  <c r="D37" i="9"/>
  <c r="D33" i="9"/>
  <c r="D29" i="9"/>
  <c r="D25" i="9"/>
  <c r="D21" i="9"/>
  <c r="D17" i="9"/>
  <c r="D13" i="9"/>
  <c r="D7" i="9"/>
  <c r="D62" i="10"/>
  <c r="D57" i="10"/>
  <c r="D53" i="10"/>
  <c r="D44" i="10"/>
  <c r="D37" i="10"/>
  <c r="D33" i="10"/>
  <c r="D29" i="10"/>
  <c r="D25" i="10"/>
  <c r="D23" i="10"/>
  <c r="D21" i="10"/>
  <c r="D19" i="10"/>
  <c r="D17" i="10"/>
  <c r="D15" i="10"/>
  <c r="D13" i="10"/>
  <c r="D65" i="11"/>
  <c r="D61" i="11"/>
  <c r="D51" i="11"/>
  <c r="D47" i="11"/>
  <c r="D43" i="11"/>
  <c r="D21" i="11"/>
  <c r="D20" i="11"/>
  <c r="D17" i="11"/>
  <c r="D16" i="11"/>
  <c r="D13" i="11"/>
  <c r="D12" i="11"/>
  <c r="D8" i="11"/>
  <c r="D65" i="12"/>
  <c r="D61" i="12"/>
  <c r="D56" i="12"/>
  <c r="D51" i="12"/>
  <c r="D47" i="12"/>
  <c r="D43" i="12"/>
  <c r="D36" i="12"/>
  <c r="D32" i="12"/>
  <c r="D28" i="12"/>
  <c r="D65" i="13"/>
  <c r="D56" i="13"/>
  <c r="D36" i="13"/>
  <c r="D32" i="13"/>
  <c r="D30" i="13"/>
  <c r="D28" i="13"/>
  <c r="D26" i="13"/>
  <c r="D21" i="13"/>
  <c r="D20" i="13"/>
  <c r="D17" i="13"/>
  <c r="D16" i="13"/>
  <c r="D13" i="13"/>
  <c r="D12" i="13"/>
  <c r="D8" i="13"/>
  <c r="D65" i="14"/>
  <c r="D56" i="14"/>
  <c r="D51" i="14"/>
  <c r="D47" i="14"/>
  <c r="D21" i="14"/>
  <c r="D20" i="14"/>
  <c r="D17" i="14"/>
  <c r="D16" i="14"/>
  <c r="D13" i="14"/>
  <c r="D12" i="14"/>
  <c r="D8" i="14"/>
  <c r="D61" i="15"/>
  <c r="D56" i="15"/>
  <c r="D21" i="15"/>
  <c r="D20" i="15"/>
  <c r="D17" i="15"/>
  <c r="D16" i="15"/>
  <c r="D13" i="15"/>
  <c r="D12" i="15"/>
  <c r="D8" i="15"/>
  <c r="D63" i="16"/>
  <c r="D58" i="16"/>
  <c r="D54" i="16"/>
  <c r="D41" i="16"/>
  <c r="D34" i="16"/>
  <c r="D30" i="16"/>
  <c r="D26" i="16"/>
  <c r="D22" i="16"/>
  <c r="D21" i="16"/>
  <c r="D18" i="16"/>
  <c r="D17" i="16"/>
  <c r="D14" i="16"/>
  <c r="D13" i="16"/>
  <c r="D7" i="16"/>
  <c r="C60" i="17"/>
  <c r="D56" i="17"/>
  <c r="D51" i="17"/>
  <c r="D47" i="17"/>
  <c r="D43" i="17"/>
  <c r="D36" i="17"/>
  <c r="D35" i="17"/>
  <c r="D32" i="17"/>
  <c r="D31" i="17"/>
  <c r="D28" i="17"/>
  <c r="D27" i="17"/>
  <c r="C38" i="17"/>
  <c r="C60" i="18"/>
  <c r="D58" i="18"/>
  <c r="C52" i="18"/>
  <c r="D49" i="18"/>
  <c r="D45" i="18"/>
  <c r="D40" i="18"/>
  <c r="C38" i="18"/>
  <c r="D23" i="22"/>
  <c r="D21" i="22"/>
  <c r="D19" i="22"/>
  <c r="D17" i="22"/>
  <c r="D15" i="22"/>
  <c r="D13" i="22"/>
  <c r="D11" i="22"/>
  <c r="D9" i="22"/>
  <c r="C6" i="22"/>
  <c r="D65" i="22"/>
  <c r="D64" i="22"/>
  <c r="D63" i="22"/>
  <c r="D62" i="22"/>
  <c r="D61" i="22"/>
  <c r="C60" i="22"/>
  <c r="D59" i="22"/>
  <c r="D58" i="22"/>
  <c r="D57" i="22"/>
  <c r="D56" i="22"/>
  <c r="D55" i="22"/>
  <c r="D54" i="22"/>
  <c r="D53" i="22"/>
  <c r="C52" i="22"/>
  <c r="D51" i="22"/>
  <c r="D50" i="22"/>
  <c r="D49" i="22"/>
  <c r="D48" i="22"/>
  <c r="D47" i="22"/>
  <c r="D46" i="22"/>
  <c r="D45" i="22"/>
  <c r="D44" i="22"/>
  <c r="C42" i="22"/>
  <c r="D41" i="22"/>
  <c r="D40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2" i="22"/>
  <c r="D20" i="22"/>
  <c r="D18" i="22"/>
  <c r="D16" i="22"/>
  <c r="D14" i="22"/>
  <c r="D12" i="22"/>
  <c r="D10" i="22"/>
  <c r="D8" i="22"/>
  <c r="D65" i="17"/>
  <c r="D64" i="17"/>
  <c r="D63" i="17"/>
  <c r="D62" i="17"/>
  <c r="D61" i="17"/>
  <c r="D59" i="17"/>
  <c r="D58" i="17"/>
  <c r="D57" i="17"/>
  <c r="D55" i="17"/>
  <c r="D54" i="17"/>
  <c r="D53" i="17"/>
  <c r="D50" i="17"/>
  <c r="D49" i="17"/>
  <c r="D48" i="17"/>
  <c r="D46" i="17"/>
  <c r="D45" i="17"/>
  <c r="D44" i="17"/>
  <c r="D41" i="17"/>
  <c r="D40" i="17"/>
  <c r="D37" i="17"/>
  <c r="D34" i="17"/>
  <c r="D33" i="17"/>
  <c r="D30" i="17"/>
  <c r="D29" i="17"/>
  <c r="D26" i="17"/>
  <c r="D25" i="17"/>
  <c r="D23" i="17"/>
  <c r="D22" i="17"/>
  <c r="D21" i="17"/>
  <c r="D20" i="17"/>
  <c r="D19" i="17"/>
  <c r="D18" i="17"/>
  <c r="D17" i="17"/>
  <c r="D16" i="17"/>
  <c r="D15" i="17"/>
  <c r="D14" i="17"/>
  <c r="D12" i="17"/>
  <c r="D11" i="17"/>
  <c r="D10" i="17"/>
  <c r="D8" i="17"/>
  <c r="D65" i="16"/>
  <c r="D64" i="16"/>
  <c r="D62" i="16"/>
  <c r="D61" i="16"/>
  <c r="D59" i="16"/>
  <c r="D57" i="16"/>
  <c r="D56" i="16"/>
  <c r="D55" i="16"/>
  <c r="D53" i="16"/>
  <c r="D51" i="16"/>
  <c r="D50" i="16"/>
  <c r="D49" i="16"/>
  <c r="D48" i="16"/>
  <c r="D47" i="16"/>
  <c r="D46" i="16"/>
  <c r="D45" i="16"/>
  <c r="D44" i="16"/>
  <c r="D37" i="16"/>
  <c r="D36" i="16"/>
  <c r="D35" i="16"/>
  <c r="D33" i="16"/>
  <c r="D32" i="16"/>
  <c r="D31" i="16"/>
  <c r="D29" i="16"/>
  <c r="D28" i="16"/>
  <c r="D27" i="16"/>
  <c r="D25" i="16"/>
  <c r="D23" i="16"/>
  <c r="D20" i="16"/>
  <c r="D19" i="16"/>
  <c r="D16" i="16"/>
  <c r="D15" i="16"/>
  <c r="D12" i="16"/>
  <c r="D10" i="16"/>
  <c r="D65" i="15"/>
  <c r="D64" i="15"/>
  <c r="D62" i="15"/>
  <c r="D59" i="15"/>
  <c r="D58" i="15"/>
  <c r="D57" i="15"/>
  <c r="D55" i="15"/>
  <c r="D54" i="15"/>
  <c r="D53" i="15"/>
  <c r="D51" i="15"/>
  <c r="D50" i="15"/>
  <c r="D49" i="15"/>
  <c r="D48" i="15"/>
  <c r="D47" i="15"/>
  <c r="D46" i="15"/>
  <c r="D45" i="15"/>
  <c r="D44" i="15"/>
  <c r="D43" i="15"/>
  <c r="D41" i="15"/>
  <c r="D40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3" i="15"/>
  <c r="D22" i="15"/>
  <c r="D19" i="15"/>
  <c r="D18" i="15"/>
  <c r="D15" i="15"/>
  <c r="D14" i="15"/>
  <c r="D10" i="15"/>
  <c r="D64" i="14"/>
  <c r="D63" i="14"/>
  <c r="D62" i="14"/>
  <c r="D59" i="14"/>
  <c r="D58" i="14"/>
  <c r="D57" i="14"/>
  <c r="D55" i="14"/>
  <c r="D54" i="14"/>
  <c r="D50" i="14"/>
  <c r="D49" i="14"/>
  <c r="D48" i="14"/>
  <c r="D46" i="14"/>
  <c r="D45" i="14"/>
  <c r="D44" i="14"/>
  <c r="D41" i="14"/>
  <c r="D40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3" i="14"/>
  <c r="D22" i="14"/>
  <c r="D19" i="14"/>
  <c r="D18" i="14"/>
  <c r="D15" i="14"/>
  <c r="D14" i="14"/>
  <c r="D10" i="14"/>
  <c r="D64" i="13"/>
  <c r="D63" i="13"/>
  <c r="D62" i="13"/>
  <c r="D59" i="13"/>
  <c r="D58" i="13"/>
  <c r="D57" i="13"/>
  <c r="D55" i="13"/>
  <c r="D54" i="13"/>
  <c r="D51" i="13"/>
  <c r="D50" i="13"/>
  <c r="D49" i="13"/>
  <c r="D48" i="13"/>
  <c r="D47" i="13"/>
  <c r="D46" i="13"/>
  <c r="D45" i="13"/>
  <c r="D44" i="13"/>
  <c r="D41" i="13"/>
  <c r="D40" i="13"/>
  <c r="D37" i="13"/>
  <c r="D35" i="13"/>
  <c r="D34" i="13"/>
  <c r="D33" i="13"/>
  <c r="D31" i="13"/>
  <c r="D29" i="13"/>
  <c r="D27" i="13"/>
  <c r="D25" i="13"/>
  <c r="D23" i="13"/>
  <c r="D22" i="13"/>
  <c r="D19" i="13"/>
  <c r="D18" i="13"/>
  <c r="D15" i="13"/>
  <c r="D14" i="13"/>
  <c r="D11" i="13"/>
  <c r="D10" i="13"/>
  <c r="D7" i="13"/>
  <c r="D64" i="12"/>
  <c r="D63" i="12"/>
  <c r="D62" i="12"/>
  <c r="D59" i="12"/>
  <c r="D58" i="12"/>
  <c r="D57" i="12"/>
  <c r="D55" i="12"/>
  <c r="D54" i="12"/>
  <c r="D53" i="12"/>
  <c r="D50" i="12"/>
  <c r="D49" i="12"/>
  <c r="D46" i="12"/>
  <c r="D45" i="12"/>
  <c r="D44" i="12"/>
  <c r="D41" i="12"/>
  <c r="D37" i="12"/>
  <c r="D35" i="12"/>
  <c r="D34" i="12"/>
  <c r="D33" i="12"/>
  <c r="D31" i="12"/>
  <c r="D30" i="12"/>
  <c r="D29" i="12"/>
  <c r="D27" i="12"/>
  <c r="D26" i="12"/>
  <c r="D25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8" i="12"/>
  <c r="D7" i="12"/>
  <c r="D64" i="11"/>
  <c r="D63" i="11"/>
  <c r="D62" i="11"/>
  <c r="C60" i="11"/>
  <c r="D59" i="11"/>
  <c r="D58" i="11"/>
  <c r="D57" i="11"/>
  <c r="D56" i="11"/>
  <c r="D55" i="11"/>
  <c r="D54" i="11"/>
  <c r="D53" i="11"/>
  <c r="C52" i="11"/>
  <c r="D50" i="11"/>
  <c r="D49" i="11"/>
  <c r="D48" i="11"/>
  <c r="D46" i="11"/>
  <c r="D45" i="11"/>
  <c r="D44" i="11"/>
  <c r="D41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3" i="11"/>
  <c r="D22" i="11"/>
  <c r="D19" i="11"/>
  <c r="D18" i="11"/>
  <c r="D15" i="11"/>
  <c r="D14" i="11"/>
  <c r="D11" i="11"/>
  <c r="D10" i="11"/>
  <c r="D7" i="11"/>
  <c r="D65" i="10"/>
  <c r="D64" i="10"/>
  <c r="D63" i="10"/>
  <c r="D61" i="10"/>
  <c r="C60" i="10"/>
  <c r="D59" i="10"/>
  <c r="D58" i="10"/>
  <c r="D56" i="10"/>
  <c r="D55" i="10"/>
  <c r="D54" i="10"/>
  <c r="C52" i="10"/>
  <c r="D51" i="10"/>
  <c r="D50" i="10"/>
  <c r="D49" i="10"/>
  <c r="D47" i="10"/>
  <c r="D46" i="10"/>
  <c r="D45" i="10"/>
  <c r="D43" i="10"/>
  <c r="D40" i="10"/>
  <c r="D36" i="10"/>
  <c r="D35" i="10"/>
  <c r="D34" i="10"/>
  <c r="D32" i="10"/>
  <c r="D31" i="10"/>
  <c r="D30" i="10"/>
  <c r="D28" i="10"/>
  <c r="D27" i="10"/>
  <c r="D26" i="10"/>
  <c r="D22" i="10"/>
  <c r="D20" i="10"/>
  <c r="D18" i="10"/>
  <c r="D16" i="10"/>
  <c r="D14" i="10"/>
  <c r="D12" i="10"/>
  <c r="D10" i="10"/>
  <c r="D8" i="10"/>
  <c r="D65" i="9"/>
  <c r="D64" i="9"/>
  <c r="D63" i="9"/>
  <c r="D59" i="9"/>
  <c r="D58" i="9"/>
  <c r="D57" i="9"/>
  <c r="D56" i="9"/>
  <c r="D55" i="9"/>
  <c r="D54" i="9"/>
  <c r="D51" i="9"/>
  <c r="D50" i="9"/>
  <c r="D49" i="9"/>
  <c r="D47" i="9"/>
  <c r="D46" i="9"/>
  <c r="D45" i="9"/>
  <c r="D41" i="9"/>
  <c r="D40" i="9"/>
  <c r="D36" i="9"/>
  <c r="D35" i="9"/>
  <c r="D34" i="9"/>
  <c r="D32" i="9"/>
  <c r="D31" i="9"/>
  <c r="D30" i="9"/>
  <c r="D28" i="9"/>
  <c r="D27" i="9"/>
  <c r="D26" i="9"/>
  <c r="D23" i="9"/>
  <c r="D22" i="9"/>
  <c r="D20" i="9"/>
  <c r="D19" i="9"/>
  <c r="D18" i="9"/>
  <c r="D16" i="9"/>
  <c r="D15" i="9"/>
  <c r="D14" i="9"/>
  <c r="D12" i="9"/>
  <c r="D10" i="9"/>
  <c r="D8" i="9"/>
  <c r="D65" i="8"/>
  <c r="D64" i="8"/>
  <c r="D63" i="8"/>
  <c r="D62" i="8"/>
  <c r="D61" i="8"/>
  <c r="D59" i="8"/>
  <c r="D58" i="8"/>
  <c r="D57" i="8"/>
  <c r="D56" i="8"/>
  <c r="D55" i="8"/>
  <c r="D54" i="8"/>
  <c r="D53" i="8"/>
  <c r="C52" i="8"/>
  <c r="D50" i="8"/>
  <c r="D49" i="8"/>
  <c r="D48" i="8"/>
  <c r="D46" i="8"/>
  <c r="D45" i="8"/>
  <c r="D44" i="8"/>
  <c r="D41" i="8"/>
  <c r="D40" i="8"/>
  <c r="D37" i="8"/>
  <c r="D35" i="8"/>
  <c r="D34" i="8"/>
  <c r="D33" i="8"/>
  <c r="D31" i="8"/>
  <c r="D30" i="8"/>
  <c r="D29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8" i="8"/>
  <c r="D7" i="8"/>
  <c r="D64" i="7"/>
  <c r="D63" i="7"/>
  <c r="D62" i="7"/>
  <c r="D59" i="7"/>
  <c r="D58" i="7"/>
  <c r="D57" i="7"/>
  <c r="D55" i="7"/>
  <c r="D54" i="7"/>
  <c r="D53" i="7"/>
  <c r="D50" i="7"/>
  <c r="D49" i="7"/>
  <c r="D48" i="7"/>
  <c r="D46" i="7"/>
  <c r="D45" i="7"/>
  <c r="D44" i="7"/>
  <c r="D41" i="7"/>
  <c r="D40" i="7"/>
  <c r="D37" i="7"/>
  <c r="D35" i="7"/>
  <c r="D34" i="7"/>
  <c r="D33" i="7"/>
  <c r="D31" i="7"/>
  <c r="D30" i="7"/>
  <c r="D29" i="7"/>
  <c r="D27" i="7"/>
  <c r="D26" i="7"/>
  <c r="D25" i="7"/>
  <c r="D23" i="7"/>
  <c r="D22" i="7"/>
  <c r="D21" i="7"/>
  <c r="D19" i="7"/>
  <c r="D18" i="7"/>
  <c r="D17" i="7"/>
  <c r="D14" i="7"/>
  <c r="D13" i="7"/>
  <c r="D10" i="7"/>
  <c r="D65" i="6"/>
  <c r="D64" i="6"/>
  <c r="D63" i="6"/>
  <c r="D62" i="6"/>
  <c r="C60" i="6"/>
  <c r="D59" i="6"/>
  <c r="D58" i="6"/>
  <c r="D57" i="6"/>
  <c r="D56" i="6"/>
  <c r="D55" i="6"/>
  <c r="D54" i="6"/>
  <c r="D51" i="6"/>
  <c r="D50" i="6"/>
  <c r="D49" i="6"/>
  <c r="D48" i="6"/>
  <c r="D47" i="6"/>
  <c r="D46" i="6"/>
  <c r="D45" i="6"/>
  <c r="D44" i="6"/>
  <c r="D43" i="6"/>
  <c r="D41" i="6"/>
  <c r="D40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3" i="6"/>
  <c r="D22" i="6"/>
  <c r="D21" i="6"/>
  <c r="D19" i="6"/>
  <c r="D18" i="6"/>
  <c r="D17" i="6"/>
  <c r="D15" i="6"/>
  <c r="D14" i="6"/>
  <c r="D13" i="6"/>
  <c r="C38" i="6"/>
  <c r="D10" i="6"/>
  <c r="D7" i="6"/>
  <c r="D64" i="5"/>
  <c r="D63" i="5"/>
  <c r="D62" i="5"/>
  <c r="D59" i="5"/>
  <c r="D58" i="5"/>
  <c r="D57" i="5"/>
  <c r="D55" i="5"/>
  <c r="D54" i="5"/>
  <c r="D53" i="5"/>
  <c r="D50" i="5"/>
  <c r="D49" i="5"/>
  <c r="D48" i="5"/>
  <c r="D46" i="5"/>
  <c r="D45" i="5"/>
  <c r="D44" i="5"/>
  <c r="D41" i="5"/>
  <c r="D40" i="5"/>
  <c r="D37" i="5"/>
  <c r="D35" i="5"/>
  <c r="D34" i="5"/>
  <c r="D33" i="5"/>
  <c r="D31" i="5"/>
  <c r="D30" i="5"/>
  <c r="D29" i="5"/>
  <c r="D27" i="5"/>
  <c r="D26" i="5"/>
  <c r="D25" i="5"/>
  <c r="D23" i="5"/>
  <c r="D22" i="5"/>
  <c r="D21" i="5"/>
  <c r="D19" i="5"/>
  <c r="D18" i="5"/>
  <c r="D17" i="5"/>
  <c r="D15" i="5"/>
  <c r="D14" i="5"/>
  <c r="D13" i="5"/>
  <c r="D11" i="5"/>
  <c r="D10" i="5"/>
  <c r="D7" i="5"/>
  <c r="D65" i="3"/>
  <c r="D64" i="3"/>
  <c r="D63" i="3"/>
  <c r="D62" i="3"/>
  <c r="D59" i="3"/>
  <c r="D58" i="3"/>
  <c r="D57" i="3"/>
  <c r="D56" i="3"/>
  <c r="D55" i="3"/>
  <c r="D54" i="3"/>
  <c r="C52" i="3"/>
  <c r="D51" i="3"/>
  <c r="D50" i="3"/>
  <c r="D49" i="3"/>
  <c r="D48" i="3"/>
  <c r="D47" i="3"/>
  <c r="D46" i="3"/>
  <c r="D45" i="3"/>
  <c r="D44" i="3"/>
  <c r="D43" i="3"/>
  <c r="D41" i="3"/>
  <c r="D40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3" i="3"/>
  <c r="D22" i="3"/>
  <c r="D20" i="3"/>
  <c r="D19" i="3"/>
  <c r="D18" i="3"/>
  <c r="D16" i="3"/>
  <c r="D15" i="3"/>
  <c r="D14" i="3"/>
  <c r="D12" i="3"/>
  <c r="D10" i="3"/>
  <c r="D8" i="3"/>
  <c r="D7" i="3"/>
  <c r="D65" i="18"/>
  <c r="D64" i="18"/>
  <c r="D63" i="18"/>
  <c r="D62" i="18"/>
  <c r="D61" i="18"/>
  <c r="D59" i="18"/>
  <c r="D57" i="18"/>
  <c r="D56" i="18"/>
  <c r="D55" i="18"/>
  <c r="D53" i="18"/>
  <c r="D51" i="18"/>
  <c r="D50" i="18"/>
  <c r="D48" i="18"/>
  <c r="D47" i="18"/>
  <c r="D46" i="18"/>
  <c r="D44" i="18"/>
  <c r="D43" i="18"/>
  <c r="D41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8" i="18"/>
  <c r="D7" i="18"/>
  <c r="C6" i="18"/>
  <c r="D29" i="19"/>
  <c r="D37" i="19"/>
  <c r="D24" i="9" l="1"/>
  <c r="D24" i="11"/>
  <c r="D24" i="13"/>
  <c r="D38" i="13" s="1"/>
  <c r="D24" i="15"/>
  <c r="D42" i="8"/>
  <c r="D42" i="6"/>
  <c r="D24" i="12"/>
  <c r="D6" i="12" s="1"/>
  <c r="D24" i="14"/>
  <c r="D13" i="3"/>
  <c r="C42" i="5"/>
  <c r="D24" i="5"/>
  <c r="D38" i="5" s="1"/>
  <c r="D8" i="6"/>
  <c r="D6" i="6" s="1"/>
  <c r="C42" i="7"/>
  <c r="D24" i="7"/>
  <c r="D38" i="7" s="1"/>
  <c r="C38" i="9"/>
  <c r="D6" i="13"/>
  <c r="C52" i="15"/>
  <c r="D52" i="15"/>
  <c r="D52" i="16"/>
  <c r="C52" i="16"/>
  <c r="D60" i="16"/>
  <c r="D24" i="16"/>
  <c r="D52" i="17"/>
  <c r="D24" i="17"/>
  <c r="C42" i="18"/>
  <c r="C39" i="18" s="1"/>
  <c r="D54" i="18"/>
  <c r="D52" i="18"/>
  <c r="D60" i="22"/>
  <c r="D24" i="22"/>
  <c r="D38" i="22" s="1"/>
  <c r="D52" i="22"/>
  <c r="D7" i="22"/>
  <c r="C38" i="22"/>
  <c r="C39" i="22"/>
  <c r="D43" i="22"/>
  <c r="D42" i="22" s="1"/>
  <c r="D39" i="22" s="1"/>
  <c r="D6" i="5"/>
  <c r="D42" i="18"/>
  <c r="D42" i="3"/>
  <c r="D6" i="7"/>
  <c r="D24" i="18"/>
  <c r="D6" i="18" s="1"/>
  <c r="D60" i="18"/>
  <c r="C42" i="3"/>
  <c r="C39" i="3" s="1"/>
  <c r="C6" i="5"/>
  <c r="D42" i="7"/>
  <c r="C42" i="8"/>
  <c r="C39" i="8" s="1"/>
  <c r="D53" i="3"/>
  <c r="D52" i="3" s="1"/>
  <c r="D61" i="3"/>
  <c r="D60" i="3" s="1"/>
  <c r="C60" i="5"/>
  <c r="C52" i="7"/>
  <c r="C60" i="7"/>
  <c r="D11" i="9"/>
  <c r="D38" i="9" s="1"/>
  <c r="C42" i="9"/>
  <c r="C6" i="10"/>
  <c r="D7" i="10"/>
  <c r="D48" i="10"/>
  <c r="C42" i="10"/>
  <c r="C39" i="10" s="1"/>
  <c r="C38" i="5"/>
  <c r="D42" i="5"/>
  <c r="C42" i="6"/>
  <c r="C39" i="6" s="1"/>
  <c r="C6" i="7"/>
  <c r="C38" i="7"/>
  <c r="D52" i="8"/>
  <c r="C52" i="9"/>
  <c r="D53" i="9"/>
  <c r="D52" i="9" s="1"/>
  <c r="D42" i="10"/>
  <c r="D21" i="3"/>
  <c r="C52" i="5"/>
  <c r="C39" i="5" s="1"/>
  <c r="D53" i="6"/>
  <c r="D52" i="6" s="1"/>
  <c r="D61" i="6"/>
  <c r="D60" i="6" s="1"/>
  <c r="D11" i="3"/>
  <c r="D11" i="6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C42" i="14"/>
  <c r="D43" i="14"/>
  <c r="D42" i="14" s="1"/>
  <c r="C38" i="15"/>
  <c r="D11" i="15"/>
  <c r="D24" i="3"/>
  <c r="D52" i="5"/>
  <c r="D60" i="5"/>
  <c r="D24" i="6"/>
  <c r="D52" i="7"/>
  <c r="D60" i="7"/>
  <c r="D24" i="8"/>
  <c r="D6" i="8" s="1"/>
  <c r="D60" i="8"/>
  <c r="D6" i="9"/>
  <c r="D11" i="10"/>
  <c r="C38" i="10"/>
  <c r="D24" i="10"/>
  <c r="D41" i="10"/>
  <c r="D6" i="11"/>
  <c r="D38" i="11"/>
  <c r="D42" i="11"/>
  <c r="D40" i="12"/>
  <c r="C6" i="13"/>
  <c r="D52" i="10"/>
  <c r="D60" i="10"/>
  <c r="D52" i="11"/>
  <c r="D60" i="11"/>
  <c r="D52" i="12"/>
  <c r="D60" i="12"/>
  <c r="C60" i="13"/>
  <c r="D61" i="13"/>
  <c r="D60" i="13" s="1"/>
  <c r="C6" i="11"/>
  <c r="C38" i="11"/>
  <c r="C42" i="11"/>
  <c r="C39" i="11" s="1"/>
  <c r="C6" i="12"/>
  <c r="C38" i="12"/>
  <c r="C52" i="12"/>
  <c r="C60" i="12"/>
  <c r="D63" i="15"/>
  <c r="D60" i="15" s="1"/>
  <c r="C60" i="15"/>
  <c r="C6" i="17"/>
  <c r="D7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D11" i="14"/>
  <c r="C6" i="15"/>
  <c r="D7" i="15"/>
  <c r="D8" i="16"/>
  <c r="D6" i="16" s="1"/>
  <c r="C6" i="16"/>
  <c r="C42" i="15"/>
  <c r="C42" i="17"/>
  <c r="D13" i="17"/>
  <c r="D42" i="15"/>
  <c r="D42" i="17"/>
  <c r="D39" i="15" l="1"/>
  <c r="D38" i="14"/>
  <c r="D38" i="12"/>
  <c r="C39" i="12"/>
  <c r="C39" i="13"/>
  <c r="D38" i="16"/>
  <c r="C39" i="17"/>
  <c r="C39" i="16"/>
  <c r="D39" i="17"/>
  <c r="D6" i="17"/>
  <c r="D38" i="15"/>
  <c r="D6" i="14"/>
  <c r="C39" i="7"/>
  <c r="D39" i="6"/>
  <c r="D39" i="7"/>
  <c r="D38" i="17"/>
  <c r="D39" i="9"/>
  <c r="D38" i="6"/>
  <c r="D6" i="22"/>
  <c r="D6" i="15"/>
  <c r="D39" i="14"/>
  <c r="D39" i="13"/>
  <c r="D39" i="8"/>
  <c r="D38" i="3"/>
  <c r="D6" i="3"/>
  <c r="D39" i="5"/>
  <c r="C39" i="9"/>
  <c r="D38" i="10"/>
  <c r="D39" i="10"/>
  <c r="C39" i="15"/>
  <c r="D38" i="18"/>
  <c r="D39" i="18"/>
  <c r="D39" i="11"/>
  <c r="D39" i="3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37" i="20" l="1"/>
  <c r="F57" i="23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D62" i="19"/>
  <c r="F62" i="19" s="1"/>
  <c r="D63" i="19"/>
  <c r="E63" i="19" s="1"/>
  <c r="D64" i="19"/>
  <c r="F64" i="19" s="1"/>
  <c r="D65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F21" i="23"/>
  <c r="D25" i="23"/>
  <c r="C87" i="23"/>
  <c r="D88" i="23"/>
  <c r="E88" i="23" s="1"/>
  <c r="D89" i="23"/>
  <c r="E89" i="23" s="1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D54" i="23" l="1"/>
  <c r="F34" i="20"/>
  <c r="F25" i="19"/>
  <c r="D24" i="19"/>
  <c r="E24" i="19" s="1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F55" i="23" s="1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8" i="19"/>
  <c r="E10" i="11"/>
  <c r="E25" i="13"/>
  <c r="E52" i="13"/>
  <c r="F36" i="19"/>
  <c r="E54" i="23" l="1"/>
  <c r="F54" i="23"/>
  <c r="F61" i="20"/>
  <c r="D83" i="23"/>
  <c r="F83" i="23" s="1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E84" i="23" l="1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<sst xmlns="http://schemas.openxmlformats.org/spreadsheetml/2006/main" count="2484" uniqueCount="202">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</sst>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showGridLines="0" tabSelected="1" view="pageBreakPreview" zoomScale="55" zoomScaleNormal="55" zoomScaleSheetLayoutView="55" workbookViewId="0">
      <selection sqref="A1:F1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73.5" customHeight="1" x14ac:dyDescent="0.35">
      <c r="A1" s="111" t="s">
        <v>201</v>
      </c>
      <c r="B1" s="111"/>
      <c r="C1" s="111"/>
      <c r="D1" s="111"/>
      <c r="E1" s="111"/>
      <c r="F1" s="111"/>
    </row>
    <row r="2" spans="1:6" s="21" customFormat="1" ht="35.25" customHeight="1" x14ac:dyDescent="0.3">
      <c r="A2" s="110" t="s">
        <v>166</v>
      </c>
      <c r="B2" s="110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73780182</v>
      </c>
      <c r="D6" s="83">
        <f>D7+D8</f>
        <v>73780182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70406150</v>
      </c>
      <c r="D7" s="7">
        <f>C7</f>
        <v>70406150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3374032</v>
      </c>
      <c r="D8" s="7">
        <f>C8</f>
        <v>3374032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143836</v>
      </c>
      <c r="D15" s="83">
        <f>D16+D17</f>
        <v>143836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140812</v>
      </c>
      <c r="D16" s="7">
        <f>C16</f>
        <v>140812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3024</v>
      </c>
      <c r="D17" s="7">
        <f>C17</f>
        <v>3024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25812</v>
      </c>
      <c r="D18" s="83">
        <f>C18</f>
        <v>25812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77168857</v>
      </c>
      <c r="D19" s="83">
        <f>(D6-D9+D12-D15-D18)+D20+D21+D22+D23</f>
        <v>77168857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199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1890210</v>
      </c>
      <c r="D23" s="7">
        <f>C23</f>
        <v>1890210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76334999</v>
      </c>
      <c r="D24" s="83">
        <f>D25+D26+D55+D56+D57</f>
        <v>76392093</v>
      </c>
      <c r="E24" s="83">
        <f t="shared" si="0"/>
        <v>57094</v>
      </c>
      <c r="F24" s="84">
        <f t="shared" si="1"/>
        <v>1.0006999999999999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737802</v>
      </c>
      <c r="D25" s="83">
        <f>C25</f>
        <v>737802</v>
      </c>
      <c r="E25" s="83" t="str">
        <f t="shared" si="0"/>
        <v>-</v>
      </c>
      <c r="F25" s="84">
        <f t="shared" si="1"/>
        <v>1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73142687</v>
      </c>
      <c r="D26" s="87">
        <f>D27+D28+D29+D34+D35+D36+D37+D38+D39+D40+D41+D42+D43+D44+D48+D49+D51+D52+D53+D54</f>
        <v>73199781</v>
      </c>
      <c r="E26" s="88">
        <f>IF(C26=D26,"-",D26-C26)</f>
        <v>57094</v>
      </c>
      <c r="F26" s="89">
        <f t="shared" si="1"/>
        <v>1.0007999999999999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9925337</v>
      </c>
      <c r="D27" s="7">
        <f>CENTRALA!D7+'Razem OW'!D7</f>
        <v>9925337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5838998</v>
      </c>
      <c r="D28" s="7">
        <f>CENTRALA!D8+'Razem OW'!D8</f>
        <v>5838998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34914458</v>
      </c>
      <c r="D29" s="7">
        <f>CENTRALA!D9+'Razem OW'!D9</f>
        <v>34971552</v>
      </c>
      <c r="E29" s="7">
        <f t="shared" si="0"/>
        <v>57094</v>
      </c>
      <c r="F29" s="42">
        <f t="shared" si="1"/>
        <v>1.0016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3321830</v>
      </c>
      <c r="D30" s="7">
        <f>CENTRALA!D10+'Razem OW'!D10</f>
        <v>3321830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3025075</v>
      </c>
      <c r="D31" s="7">
        <f>CENTRALA!D11+'Razem OW'!D11</f>
        <v>3025075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1431321</v>
      </c>
      <c r="D32" s="7">
        <f>CENTRALA!D12+'Razem OW'!D12</f>
        <v>1431321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646445</v>
      </c>
      <c r="D33" s="7">
        <f>CENTRALA!D13+'Razem OW'!D13</f>
        <v>646445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2693174</v>
      </c>
      <c r="D34" s="7">
        <f>CENTRALA!D14+'Razem OW'!D14</f>
        <v>2693174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2263143</v>
      </c>
      <c r="D35" s="7">
        <f>CENTRALA!D15+'Razem OW'!D15</f>
        <v>2263143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1390657</v>
      </c>
      <c r="D36" s="7">
        <f>CENTRALA!D16+'Razem OW'!D16</f>
        <v>1390657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653019</v>
      </c>
      <c r="D37" s="7">
        <f>CENTRALA!D17+'Razem OW'!D17</f>
        <v>653019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1849336</v>
      </c>
      <c r="D38" s="7">
        <f>CENTRALA!D18+'Razem OW'!D18</f>
        <v>1849336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656991</v>
      </c>
      <c r="D39" s="7">
        <f>CENTRALA!D19+'Razem OW'!D19</f>
        <v>656991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48665</v>
      </c>
      <c r="D40" s="7">
        <f>CENTRALA!D20+'Razem OW'!D20</f>
        <v>48665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192003</v>
      </c>
      <c r="D41" s="7">
        <f>CENTRALA!D21+'Razem OW'!D21</f>
        <v>192003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2017948</v>
      </c>
      <c r="D42" s="7">
        <f>CENTRALA!D22+'Razem OW'!D22</f>
        <v>2017948</v>
      </c>
      <c r="E42" s="7" t="str">
        <f t="shared" si="0"/>
        <v>-</v>
      </c>
      <c r="F42" s="42">
        <f t="shared" si="1"/>
        <v>1</v>
      </c>
    </row>
    <row r="43" spans="1:6" ht="25.5" x14ac:dyDescent="0.2">
      <c r="A43" s="57" t="s">
        <v>13</v>
      </c>
      <c r="B43" s="58" t="s">
        <v>147</v>
      </c>
      <c r="C43" s="7">
        <f>CENTRALA!C23+'Razem OW'!C23</f>
        <v>982941</v>
      </c>
      <c r="D43" s="7">
        <f>CENTRALA!D23+'Razem OW'!D23</f>
        <v>982941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8167116</v>
      </c>
      <c r="D44" s="7">
        <f>CENTRALA!D24+'Razem OW'!D24</f>
        <v>8167116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8136670</v>
      </c>
      <c r="D45" s="7">
        <f>CENTRALA!D25+'Razem OW'!D25</f>
        <v>8136670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20414</v>
      </c>
      <c r="D46" s="7">
        <f>CENTRALA!D26+'Razem OW'!D26</f>
        <v>20414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10032</v>
      </c>
      <c r="D47" s="7">
        <f>CENTRALA!D27+'Razem OW'!D27</f>
        <v>10032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148590</v>
      </c>
      <c r="D49" s="7">
        <f>CENTRALA!D29+'Razem OW'!D29</f>
        <v>148590</v>
      </c>
      <c r="E49" s="7" t="str">
        <f t="shared" si="0"/>
        <v>-</v>
      </c>
      <c r="F49" s="42">
        <f t="shared" si="1"/>
        <v>1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385152</v>
      </c>
      <c r="D52" s="7">
        <f>CENTRALA!D32+'Razem OW'!D32</f>
        <v>385152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395507</v>
      </c>
      <c r="D53" s="7">
        <f>CENTRALA!D33+'Razem OW'!D33</f>
        <v>395507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74560</v>
      </c>
      <c r="D54" s="7">
        <f>CENTRALA!D34+'Razem OW'!D34</f>
        <v>74560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0</v>
      </c>
      <c r="D55" s="92">
        <f>C55</f>
        <v>0</v>
      </c>
      <c r="E55" s="92" t="str">
        <f t="shared" si="0"/>
        <v>-</v>
      </c>
      <c r="F55" s="93" t="str">
        <f t="shared" si="1"/>
        <v>-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1890210</v>
      </c>
      <c r="D56" s="83">
        <f>CENTRALA!D36+'Razem OW'!D36</f>
        <v>1890210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11838636</v>
      </c>
      <c r="D58" s="83">
        <f>CENTRALA!D38+'Razem OW'!D38</f>
        <v>11838636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833858</v>
      </c>
      <c r="D59" s="83">
        <f>D19-D24</f>
        <v>776764</v>
      </c>
      <c r="E59" s="83">
        <f t="shared" si="0"/>
        <v>-57094</v>
      </c>
      <c r="F59" s="84">
        <f t="shared" si="1"/>
        <v>0.93149999999999999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752529</v>
      </c>
      <c r="D60" s="83">
        <f>D61+D62+D63+D71+D73+D78+D79+D80</f>
        <v>752529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26326</v>
      </c>
      <c r="D61" s="7">
        <f>CENTRALA!D40+'Razem OW'!D40</f>
        <v>26326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184815</v>
      </c>
      <c r="D62" s="7">
        <f>CENTRALA!D41+'Razem OW'!D41</f>
        <v>184815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4656</v>
      </c>
      <c r="D63" s="7">
        <f>D64+D66+D67+D68+D69+D70</f>
        <v>4656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622</v>
      </c>
      <c r="D64" s="7">
        <f>CENTRALA!D43+'Razem OW'!D43</f>
        <v>622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619</v>
      </c>
      <c r="D65" s="7">
        <f>CENTRALA!D44+'Razem OW'!D44</f>
        <v>619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676</v>
      </c>
      <c r="D66" s="7">
        <f>CENTRALA!D45+'Razem OW'!D45</f>
        <v>676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52</v>
      </c>
      <c r="D67" s="7">
        <f>CENTRALA!D46+'Razem OW'!D46</f>
        <v>52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2941</v>
      </c>
      <c r="D69" s="7">
        <f>CENTRALA!D48+'Razem OW'!D48</f>
        <v>2941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365</v>
      </c>
      <c r="D70" s="7">
        <f>CENTRALA!D49+'Razem OW'!D49</f>
        <v>365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340723</v>
      </c>
      <c r="D71" s="7">
        <f>CENTRALA!D50+'Razem OW'!D50</f>
        <v>340723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1474</v>
      </c>
      <c r="D72" s="7">
        <f>CENTRALA!D51+'Razem OW'!D51</f>
        <v>1474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77457</v>
      </c>
      <c r="D73" s="7">
        <f>SUM(D74:D77)</f>
        <v>77457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58323</v>
      </c>
      <c r="D74" s="7">
        <f>CENTRALA!D53+'Razem OW'!D53</f>
        <v>58323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8172</v>
      </c>
      <c r="D75" s="7">
        <f>CENTRALA!D54+'Razem OW'!D54</f>
        <v>8172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10962</v>
      </c>
      <c r="D77" s="7">
        <f>CENTRALA!D56+'Razem OW'!D56</f>
        <v>10962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112067</v>
      </c>
      <c r="D79" s="7">
        <f>CENTRALA!D58+'Razem OW'!D58</f>
        <v>112067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6435</v>
      </c>
      <c r="D80" s="7">
        <f>CENTRALA!D59+'Razem OW'!D59</f>
        <v>6435</v>
      </c>
      <c r="E80" s="7" t="str">
        <f t="shared" si="0"/>
        <v>-</v>
      </c>
      <c r="F80" s="42">
        <f t="shared" si="1"/>
        <v>1</v>
      </c>
    </row>
    <row r="81" spans="1:6" s="10" customFormat="1" ht="33" customHeight="1" x14ac:dyDescent="0.4">
      <c r="A81" s="96" t="s">
        <v>132</v>
      </c>
      <c r="B81" s="97" t="s">
        <v>162</v>
      </c>
      <c r="C81" s="83">
        <v>186258</v>
      </c>
      <c r="D81" s="83">
        <f>C81</f>
        <v>186258</v>
      </c>
      <c r="E81" s="83" t="str">
        <f t="shared" si="0"/>
        <v>-</v>
      </c>
      <c r="F81" s="84">
        <f t="shared" si="1"/>
        <v>1</v>
      </c>
    </row>
    <row r="82" spans="1:6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233676</v>
      </c>
      <c r="E82" s="83" t="str">
        <f t="shared" ref="E82:E93" si="2">IF(C82=D82,"-",D82-C82)</f>
        <v>-</v>
      </c>
      <c r="F82" s="84">
        <f t="shared" ref="F82:F93" si="3">IF(C82=0,"-",D82/C82)</f>
        <v>1</v>
      </c>
    </row>
    <row r="83" spans="1:6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1269</v>
      </c>
      <c r="E83" s="7" t="str">
        <f t="shared" si="2"/>
        <v>-</v>
      </c>
      <c r="F83" s="42">
        <f t="shared" si="3"/>
        <v>1</v>
      </c>
    </row>
    <row r="84" spans="1:6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192338</v>
      </c>
      <c r="E84" s="7" t="str">
        <f t="shared" si="2"/>
        <v>-</v>
      </c>
      <c r="F84" s="42">
        <f t="shared" si="3"/>
        <v>1</v>
      </c>
    </row>
    <row r="85" spans="1:6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6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40069</v>
      </c>
      <c r="E86" s="7" t="str">
        <f t="shared" si="2"/>
        <v>-</v>
      </c>
      <c r="F86" s="42">
        <f t="shared" si="3"/>
        <v>1</v>
      </c>
    </row>
    <row r="87" spans="1:6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52142</v>
      </c>
      <c r="E87" s="83" t="str">
        <f t="shared" si="2"/>
        <v>-</v>
      </c>
      <c r="F87" s="84">
        <f t="shared" si="3"/>
        <v>1</v>
      </c>
    </row>
    <row r="88" spans="1:6" ht="30" customHeight="1" x14ac:dyDescent="0.2">
      <c r="A88" s="55" t="s">
        <v>104</v>
      </c>
      <c r="B88" s="24" t="s">
        <v>105</v>
      </c>
      <c r="C88" s="7">
        <v>44370</v>
      </c>
      <c r="D88" s="7">
        <f t="shared" ref="D88:D89" si="4">C88</f>
        <v>44370</v>
      </c>
      <c r="E88" s="7" t="str">
        <f t="shared" si="2"/>
        <v>-</v>
      </c>
      <c r="F88" s="42">
        <f t="shared" si="3"/>
        <v>1</v>
      </c>
    </row>
    <row r="89" spans="1:6" ht="30" customHeight="1" x14ac:dyDescent="0.2">
      <c r="A89" s="55" t="s">
        <v>106</v>
      </c>
      <c r="B89" s="25" t="s">
        <v>107</v>
      </c>
      <c r="C89" s="7">
        <v>7772</v>
      </c>
      <c r="D89" s="7">
        <f t="shared" si="4"/>
        <v>7772</v>
      </c>
      <c r="E89" s="7" t="str">
        <f t="shared" si="2"/>
        <v>-</v>
      </c>
      <c r="F89" s="42">
        <f t="shared" si="3"/>
        <v>1</v>
      </c>
    </row>
    <row r="90" spans="1:6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86053</v>
      </c>
      <c r="E90" s="83" t="str">
        <f t="shared" si="2"/>
        <v>-</v>
      </c>
      <c r="F90" s="84">
        <f t="shared" si="3"/>
        <v>1</v>
      </c>
    </row>
    <row r="91" spans="1:6" s="10" customFormat="1" ht="64.5" customHeight="1" x14ac:dyDescent="0.4">
      <c r="A91" s="74" t="s">
        <v>136</v>
      </c>
      <c r="B91" s="75" t="s">
        <v>195</v>
      </c>
      <c r="C91" s="71">
        <f>C59-C60+C81-C82+C87-C90</f>
        <v>0</v>
      </c>
      <c r="D91" s="71">
        <f>D59-D60+D81-D82+D87-D90</f>
        <v>-57094</v>
      </c>
      <c r="E91" s="71">
        <f t="shared" si="2"/>
        <v>-57094</v>
      </c>
      <c r="F91" s="73" t="str">
        <f t="shared" si="3"/>
        <v>-</v>
      </c>
    </row>
    <row r="92" spans="1:6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77551093</v>
      </c>
      <c r="D92" s="99">
        <f>D6+D12+D20+D21+D22+D23+D81+D87-D18</f>
        <v>77551093</v>
      </c>
      <c r="E92" s="99" t="str">
        <f t="shared" si="2"/>
        <v>-</v>
      </c>
      <c r="F92" s="100">
        <f t="shared" si="3"/>
        <v>1</v>
      </c>
    </row>
    <row r="93" spans="1:6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77551093</v>
      </c>
      <c r="D93" s="99">
        <f>D9+D15+D25+D26+D55+D56+D57+D60+D82+D90</f>
        <v>77608187</v>
      </c>
      <c r="E93" s="99">
        <f t="shared" si="2"/>
        <v>57094</v>
      </c>
      <c r="F93" s="100">
        <f t="shared" si="3"/>
        <v>1.0006999999999999</v>
      </c>
    </row>
    <row r="94" spans="1:6" ht="26.25" x14ac:dyDescent="0.2">
      <c r="C94" s="11"/>
    </row>
    <row r="95" spans="1:6" ht="26.25" x14ac:dyDescent="0.2">
      <c r="C95" s="11"/>
    </row>
    <row r="96" spans="1:6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B25" sqref="B25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9.5" customHeight="1" x14ac:dyDescent="0.2">
      <c r="A1" s="111" t="str">
        <f>Małopolski!A1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10495117</v>
      </c>
      <c r="D6" s="102">
        <f>D7+D8+D9+D14+D15+D16+D17+D18+D19+D20+D21+D22+D23+D24+D28+D29+D31+D32+D33+D34</f>
        <v>10502541</v>
      </c>
      <c r="E6" s="83">
        <f>IF(C6=D6,"-",D6-C6)</f>
        <v>7424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1412554</v>
      </c>
      <c r="D7" s="13">
        <f>C7</f>
        <v>1412554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829058</v>
      </c>
      <c r="D8" s="13">
        <f>C8</f>
        <v>829058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5245601</v>
      </c>
      <c r="D9" s="13">
        <f>C9+7424</f>
        <v>5253025</v>
      </c>
      <c r="E9" s="38">
        <f t="shared" si="0"/>
        <v>7424</v>
      </c>
      <c r="F9" s="39">
        <f t="shared" si="1"/>
        <v>1.0014000000000001</v>
      </c>
    </row>
    <row r="10" spans="1:6" ht="31.5" customHeight="1" x14ac:dyDescent="0.2">
      <c r="A10" s="49" t="s">
        <v>55</v>
      </c>
      <c r="B10" s="45" t="s">
        <v>140</v>
      </c>
      <c r="C10" s="31">
        <v>534572</v>
      </c>
      <c r="D10" s="13">
        <f t="shared" ref="D10:D34" si="2">C10</f>
        <v>534572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488395</v>
      </c>
      <c r="D11" s="13">
        <f t="shared" si="2"/>
        <v>488395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232974</v>
      </c>
      <c r="D12" s="13">
        <f t="shared" si="2"/>
        <v>232974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106702</v>
      </c>
      <c r="D13" s="13">
        <f t="shared" si="2"/>
        <v>106702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384250</v>
      </c>
      <c r="D14" s="13">
        <f t="shared" si="2"/>
        <v>384250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423922</v>
      </c>
      <c r="D15" s="13">
        <f t="shared" si="2"/>
        <v>423922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175477</v>
      </c>
      <c r="D16" s="13">
        <f t="shared" si="2"/>
        <v>175477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73518</v>
      </c>
      <c r="D17" s="13">
        <f t="shared" si="2"/>
        <v>73518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215457</v>
      </c>
      <c r="D18" s="13">
        <f t="shared" si="2"/>
        <v>215457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8138</v>
      </c>
      <c r="D20" s="13">
        <f t="shared" si="2"/>
        <v>8138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268410</v>
      </c>
      <c r="D22" s="13">
        <f t="shared" si="2"/>
        <v>268410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1147984</v>
      </c>
      <c r="D24" s="31">
        <f>SUM(D25:D27)</f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1142378</v>
      </c>
      <c r="D25" s="13">
        <f t="shared" si="2"/>
        <v>1142378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2548</v>
      </c>
      <c r="D27" s="13">
        <f t="shared" si="2"/>
        <v>2548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30769</v>
      </c>
      <c r="D32" s="13">
        <f t="shared" si="2"/>
        <v>30769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233743</v>
      </c>
      <c r="D36" s="37">
        <f>C36</f>
        <v>233743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85178</v>
      </c>
      <c r="D37" s="37">
        <f>C37</f>
        <v>85178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1743081</v>
      </c>
      <c r="D38" s="32">
        <f>D11+D13+D24+D30</f>
        <v>1743081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69881</v>
      </c>
      <c r="D39" s="87">
        <f>D40+D41+D42+D50+D52+D58+D59+D57</f>
        <v>69881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43485</v>
      </c>
      <c r="D50" s="33">
        <f t="shared" si="3"/>
        <v>43485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71</v>
      </c>
      <c r="D51" s="33">
        <f t="shared" si="3"/>
        <v>71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9749</v>
      </c>
      <c r="D52" s="29">
        <f>D53+D54+D55+D56</f>
        <v>9749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7463</v>
      </c>
      <c r="D53" s="33">
        <f t="shared" si="3"/>
        <v>7463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1065</v>
      </c>
      <c r="D54" s="33">
        <f t="shared" si="3"/>
        <v>1065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1837</v>
      </c>
      <c r="D58" s="33">
        <f t="shared" si="3"/>
        <v>1837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21960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</f>
        <v>13828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</f>
        <v>8132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9640</v>
      </c>
      <c r="D65" s="107">
        <f>C65</f>
        <v>9640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1" t="str">
        <f>Mazowiecki!A1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1750845</v>
      </c>
      <c r="D6" s="102">
        <f>D7+D8+D9+D14+D15+D16+D17+D18+D19+D20+D21+D22+D23+D24+D28+D29+D31+D32+D33+D34</f>
        <v>1752975</v>
      </c>
      <c r="E6" s="83">
        <f>IF(C6=D6,"-",D6-C6)</f>
        <v>2130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239379</v>
      </c>
      <c r="D7" s="13">
        <f>C7</f>
        <v>239379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127150</v>
      </c>
      <c r="D8" s="13">
        <f>C8</f>
        <v>127150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841558</v>
      </c>
      <c r="D9" s="13">
        <f>C9+2130</f>
        <v>843688</v>
      </c>
      <c r="E9" s="38">
        <f t="shared" si="0"/>
        <v>2130</v>
      </c>
      <c r="F9" s="39">
        <f t="shared" si="1"/>
        <v>1.0024999999999999</v>
      </c>
    </row>
    <row r="10" spans="1:6" ht="31.5" customHeight="1" x14ac:dyDescent="0.2">
      <c r="A10" s="49" t="s">
        <v>55</v>
      </c>
      <c r="B10" s="45" t="s">
        <v>140</v>
      </c>
      <c r="C10" s="31">
        <v>66050</v>
      </c>
      <c r="D10" s="13">
        <f t="shared" ref="D10:D34" si="2">C10</f>
        <v>66050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60476</v>
      </c>
      <c r="D11" s="13">
        <f t="shared" si="2"/>
        <v>60476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35170</v>
      </c>
      <c r="D12" s="13">
        <f t="shared" si="2"/>
        <v>35170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64987</v>
      </c>
      <c r="D14" s="13">
        <f t="shared" si="2"/>
        <v>64987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54179</v>
      </c>
      <c r="D15" s="13">
        <f t="shared" si="2"/>
        <v>54179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52734</v>
      </c>
      <c r="D16" s="13">
        <f t="shared" si="2"/>
        <v>52734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16132</v>
      </c>
      <c r="D17" s="13">
        <f t="shared" si="2"/>
        <v>16132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1299</v>
      </c>
      <c r="D20" s="13">
        <f t="shared" si="2"/>
        <v>1299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4129</v>
      </c>
      <c r="D21" s="13">
        <f t="shared" si="2"/>
        <v>4129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45040</v>
      </c>
      <c r="D22" s="13">
        <f t="shared" si="2"/>
        <v>45040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25375</v>
      </c>
      <c r="D23" s="13">
        <f t="shared" si="2"/>
        <v>25375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200000</v>
      </c>
      <c r="D24" s="31">
        <f>SUM(D25:D27)</f>
        <v>200000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199290</v>
      </c>
      <c r="D25" s="13">
        <f t="shared" si="2"/>
        <v>199290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110</v>
      </c>
      <c r="D27" s="13">
        <f t="shared" si="2"/>
        <v>110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12005</v>
      </c>
      <c r="D32" s="13">
        <f t="shared" si="2"/>
        <v>12005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8782</v>
      </c>
      <c r="D34" s="13">
        <f t="shared" si="2"/>
        <v>8782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53191</v>
      </c>
      <c r="D36" s="37">
        <f>C36</f>
        <v>53191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15128</v>
      </c>
      <c r="D37" s="37">
        <f>C37</f>
        <v>15128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276393</v>
      </c>
      <c r="D38" s="32">
        <f>D11+D13+D24+D30</f>
        <v>276393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16020</v>
      </c>
      <c r="D39" s="87">
        <f>D40+D41+D42+D50+D52+D58+D59+D57</f>
        <v>16020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826</v>
      </c>
      <c r="D40" s="33">
        <f>C40</f>
        <v>826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2155</v>
      </c>
      <c r="D41" s="33">
        <f t="shared" ref="D41:D59" si="3">C41</f>
        <v>2155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166</v>
      </c>
      <c r="D42" s="33">
        <f>D43+D45+D46+D47+D48+D49</f>
        <v>166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31</v>
      </c>
      <c r="D51" s="33">
        <f t="shared" si="3"/>
        <v>31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1319</v>
      </c>
      <c r="D58" s="33">
        <f t="shared" si="3"/>
        <v>1319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185</v>
      </c>
      <c r="D59" s="33">
        <f t="shared" si="3"/>
        <v>185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7720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</f>
        <v>5700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</f>
        <v>2020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1238</v>
      </c>
      <c r="D65" s="107">
        <f>C65</f>
        <v>1238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80.25" customHeight="1" x14ac:dyDescent="0.2">
      <c r="A1" s="111" t="str">
        <f>Opolski!A1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3821696</v>
      </c>
      <c r="D6" s="102">
        <f>D7+D8+D9+D14+D15+D16+D17+D18+D19+D20+D21+D22+D23+D24+D28+D29+D31+D32+D33+D34</f>
        <v>3823885</v>
      </c>
      <c r="E6" s="83">
        <f>IF(C6=D6,"-",D6-C6)</f>
        <v>2189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529361</v>
      </c>
      <c r="D7" s="13">
        <f>C7</f>
        <v>529361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296251</v>
      </c>
      <c r="D8" s="13">
        <f>C8</f>
        <v>296251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1820372</v>
      </c>
      <c r="D9" s="13">
        <f>C9+2189</f>
        <v>1822561</v>
      </c>
      <c r="E9" s="38">
        <f t="shared" si="0"/>
        <v>2189</v>
      </c>
      <c r="F9" s="39">
        <f t="shared" si="1"/>
        <v>1.0012000000000001</v>
      </c>
    </row>
    <row r="10" spans="1:6" ht="31.5" customHeight="1" x14ac:dyDescent="0.2">
      <c r="A10" s="49" t="s">
        <v>55</v>
      </c>
      <c r="B10" s="45" t="s">
        <v>140</v>
      </c>
      <c r="C10" s="31">
        <v>171195</v>
      </c>
      <c r="D10" s="13">
        <f t="shared" ref="D10:D34" si="2">C10</f>
        <v>171195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159717</v>
      </c>
      <c r="D11" s="13">
        <f t="shared" si="2"/>
        <v>159717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70729</v>
      </c>
      <c r="D12" s="13">
        <f t="shared" si="2"/>
        <v>70729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32596</v>
      </c>
      <c r="D13" s="13">
        <f t="shared" si="2"/>
        <v>32596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145131</v>
      </c>
      <c r="D15" s="13">
        <f t="shared" si="2"/>
        <v>145131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107713</v>
      </c>
      <c r="D16" s="13">
        <f t="shared" si="2"/>
        <v>107713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39634</v>
      </c>
      <c r="D17" s="13">
        <f t="shared" si="2"/>
        <v>39634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105444</v>
      </c>
      <c r="D18" s="13">
        <f t="shared" si="2"/>
        <v>105444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3186</v>
      </c>
      <c r="D20" s="13">
        <f t="shared" si="2"/>
        <v>3186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105875</v>
      </c>
      <c r="D22" s="13">
        <f t="shared" si="2"/>
        <v>105875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48447</v>
      </c>
      <c r="D23" s="13">
        <f t="shared" si="2"/>
        <v>48447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402252</v>
      </c>
      <c r="D24" s="31">
        <f>SUM(D25:D27)</f>
        <v>402252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398752</v>
      </c>
      <c r="D25" s="13">
        <f t="shared" si="2"/>
        <v>398752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28113</v>
      </c>
      <c r="D32" s="13">
        <f t="shared" si="2"/>
        <v>28113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19159</v>
      </c>
      <c r="D34" s="13">
        <f t="shared" si="2"/>
        <v>19159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109065</v>
      </c>
      <c r="D36" s="37">
        <f>C36</f>
        <v>109065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31154</v>
      </c>
      <c r="D37" s="37">
        <f>C37</f>
        <v>31154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594565</v>
      </c>
      <c r="D38" s="32">
        <f>D11+D13+D24+D30</f>
        <v>594565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25899</v>
      </c>
      <c r="D39" s="87">
        <f>D40+D41+D42+D50+D52+D58+D59+D57</f>
        <v>25899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14572</v>
      </c>
      <c r="D50" s="33">
        <f t="shared" si="3"/>
        <v>14572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3275</v>
      </c>
      <c r="D52" s="29">
        <f>D53+D54+D55+D56</f>
        <v>3275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2499</v>
      </c>
      <c r="D53" s="33">
        <f t="shared" si="3"/>
        <v>2499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357</v>
      </c>
      <c r="D54" s="33">
        <f t="shared" si="3"/>
        <v>357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4000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</f>
        <v>3000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</f>
        <v>1000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810</v>
      </c>
      <c r="D65" s="107">
        <f>C65</f>
        <v>810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6.5" customHeight="1" x14ac:dyDescent="0.2">
      <c r="A1" s="111" t="str">
        <f>Podkarpacki!A1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2172525</v>
      </c>
      <c r="D6" s="102">
        <f>D7+D8+D9+D14+D15+D16+D17+D18+D19+D20+D21+D22+D23+D24+D28+D29+D31+D32+D33+D34</f>
        <v>2174303</v>
      </c>
      <c r="E6" s="83">
        <f>IF(C6=D6,"-",D6-C6)</f>
        <v>1778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301713</v>
      </c>
      <c r="D7" s="13">
        <f>C7</f>
        <v>301713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197783</v>
      </c>
      <c r="D8" s="13">
        <f>C8</f>
        <v>197783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1056960</v>
      </c>
      <c r="D9" s="13">
        <f>C9+1778</f>
        <v>1058738</v>
      </c>
      <c r="E9" s="38">
        <f t="shared" si="0"/>
        <v>1778</v>
      </c>
      <c r="F9" s="39">
        <f t="shared" si="1"/>
        <v>1.0017</v>
      </c>
    </row>
    <row r="10" spans="1:6" ht="31.5" customHeight="1" x14ac:dyDescent="0.2">
      <c r="A10" s="49" t="s">
        <v>55</v>
      </c>
      <c r="B10" s="45" t="s">
        <v>140</v>
      </c>
      <c r="C10" s="31">
        <v>93428</v>
      </c>
      <c r="D10" s="13">
        <f t="shared" ref="D10:D34" si="2">C10</f>
        <v>93428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84465</v>
      </c>
      <c r="D11" s="13">
        <f t="shared" si="2"/>
        <v>84465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43056</v>
      </c>
      <c r="D12" s="13">
        <f t="shared" si="2"/>
        <v>43056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21019</v>
      </c>
      <c r="D13" s="13">
        <f t="shared" si="2"/>
        <v>21019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88210</v>
      </c>
      <c r="D14" s="13">
        <f t="shared" si="2"/>
        <v>88210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63349</v>
      </c>
      <c r="D15" s="13">
        <f t="shared" si="2"/>
        <v>63349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35554</v>
      </c>
      <c r="D16" s="13">
        <f t="shared" si="2"/>
        <v>35554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21423</v>
      </c>
      <c r="D17" s="13">
        <f t="shared" si="2"/>
        <v>21423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65791</v>
      </c>
      <c r="D18" s="13">
        <f t="shared" si="2"/>
        <v>65791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1500</v>
      </c>
      <c r="D20" s="13">
        <f t="shared" si="2"/>
        <v>1500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5379</v>
      </c>
      <c r="D21" s="13">
        <f t="shared" si="2"/>
        <v>5379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48790</v>
      </c>
      <c r="D22" s="13">
        <f t="shared" si="2"/>
        <v>48790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29000</v>
      </c>
      <c r="D23" s="13">
        <f t="shared" si="2"/>
        <v>29000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224967</v>
      </c>
      <c r="D24" s="31">
        <f>SUM(D25:D27)</f>
        <v>224967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222957</v>
      </c>
      <c r="D25" s="13">
        <f t="shared" si="2"/>
        <v>222957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460</v>
      </c>
      <c r="D27" s="13">
        <f t="shared" si="2"/>
        <v>460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11506</v>
      </c>
      <c r="D32" s="13">
        <f t="shared" si="2"/>
        <v>11506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70656</v>
      </c>
      <c r="D36" s="37">
        <f>C36</f>
        <v>70656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19664</v>
      </c>
      <c r="D37" s="37">
        <f>C37</f>
        <v>19664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330451</v>
      </c>
      <c r="D38" s="32">
        <f>D11+D13+D24+D30</f>
        <v>330451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17825</v>
      </c>
      <c r="D39" s="87">
        <f>D40+D41+D42+D50+D52+D58+D59+D57</f>
        <v>17825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679</v>
      </c>
      <c r="D40" s="33">
        <f>C40</f>
        <v>679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950</v>
      </c>
      <c r="D41" s="33">
        <f t="shared" ref="D41:D59" si="3">C41</f>
        <v>950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10323</v>
      </c>
      <c r="D50" s="33">
        <f t="shared" si="3"/>
        <v>10323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2324</v>
      </c>
      <c r="D52" s="29">
        <f>D53+D54+D55+D56</f>
        <v>2324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1770</v>
      </c>
      <c r="D53" s="33">
        <f t="shared" si="3"/>
        <v>1770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253</v>
      </c>
      <c r="D54" s="33">
        <f t="shared" si="3"/>
        <v>253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301</v>
      </c>
      <c r="D56" s="33">
        <f t="shared" si="3"/>
        <v>301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215</v>
      </c>
      <c r="D59" s="33">
        <f t="shared" si="3"/>
        <v>215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2289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</f>
        <v>1110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</f>
        <v>1179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372</v>
      </c>
      <c r="D65" s="107">
        <f>C65</f>
        <v>372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80.25" customHeight="1" x14ac:dyDescent="0.2">
      <c r="A1" s="111" t="str">
        <f>Podlaski!A1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4183517</v>
      </c>
      <c r="D6" s="102">
        <f>D7+D8+D9+D14+D15+D16+D17+D18+D19+D20+D21+D22+D23+D24+D28+D29+D31+D32+D33+D34</f>
        <v>4187239</v>
      </c>
      <c r="E6" s="83">
        <f>IF(C6=D6,"-",D6-C6)</f>
        <v>3722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590000</v>
      </c>
      <c r="D7" s="13">
        <f>C7</f>
        <v>590000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347914</v>
      </c>
      <c r="D8" s="13">
        <f>C8</f>
        <v>347914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1987501</v>
      </c>
      <c r="D9" s="13">
        <f>C9+3722</f>
        <v>1991223</v>
      </c>
      <c r="E9" s="38">
        <f t="shared" si="0"/>
        <v>3722</v>
      </c>
      <c r="F9" s="39">
        <f t="shared" si="1"/>
        <v>1.0019</v>
      </c>
    </row>
    <row r="10" spans="1:6" ht="31.5" customHeight="1" x14ac:dyDescent="0.2">
      <c r="A10" s="49" t="s">
        <v>55</v>
      </c>
      <c r="B10" s="45" t="s">
        <v>140</v>
      </c>
      <c r="C10" s="31">
        <v>203592</v>
      </c>
      <c r="D10" s="13">
        <f t="shared" ref="D10:D34" si="2">C10</f>
        <v>203592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187671</v>
      </c>
      <c r="D11" s="13">
        <f t="shared" si="2"/>
        <v>187671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84076</v>
      </c>
      <c r="D12" s="13">
        <f t="shared" si="2"/>
        <v>84076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46386</v>
      </c>
      <c r="D13" s="13">
        <f t="shared" si="2"/>
        <v>46386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169587</v>
      </c>
      <c r="D14" s="13">
        <f t="shared" si="2"/>
        <v>169587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114999</v>
      </c>
      <c r="D15" s="13">
        <f t="shared" si="2"/>
        <v>114999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50081</v>
      </c>
      <c r="D16" s="13">
        <f t="shared" si="2"/>
        <v>50081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40910</v>
      </c>
      <c r="D17" s="13">
        <f t="shared" si="2"/>
        <v>40910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129467</v>
      </c>
      <c r="D22" s="13">
        <f t="shared" si="2"/>
        <v>129467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536512</v>
      </c>
      <c r="D24" s="31">
        <f>SUM(D25:D27)</f>
        <v>536512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534815</v>
      </c>
      <c r="D25" s="13">
        <f t="shared" si="2"/>
        <v>534815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9299</v>
      </c>
      <c r="D32" s="13">
        <f t="shared" si="2"/>
        <v>9299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106532</v>
      </c>
      <c r="D36" s="37">
        <f>C36</f>
        <v>106532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30305</v>
      </c>
      <c r="D37" s="37">
        <f>C37</f>
        <v>30305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770569</v>
      </c>
      <c r="D38" s="32">
        <f>D11+D13+D24+D30</f>
        <v>770569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32461</v>
      </c>
      <c r="D39" s="87">
        <f>D40+D41+D42+D50+D52+D58+D59+D57</f>
        <v>32461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1599</v>
      </c>
      <c r="D40" s="33">
        <f>C40</f>
        <v>1599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3289</v>
      </c>
      <c r="D41" s="33">
        <f t="shared" ref="D41:D59" si="3">C41</f>
        <v>3289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152</v>
      </c>
      <c r="D42" s="33">
        <f>D43+D45+D46+D47+D48+D49</f>
        <v>152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44</v>
      </c>
      <c r="D48" s="33">
        <f t="shared" si="3"/>
        <v>44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20</v>
      </c>
      <c r="D49" s="33">
        <f t="shared" si="3"/>
        <v>20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19778</v>
      </c>
      <c r="D50" s="33">
        <f t="shared" si="3"/>
        <v>19778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3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4451</v>
      </c>
      <c r="D52" s="29">
        <f>D53+D54+D55+D56</f>
        <v>4451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3394</v>
      </c>
      <c r="D53" s="33">
        <f t="shared" si="3"/>
        <v>3394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485</v>
      </c>
      <c r="D54" s="33">
        <f t="shared" si="3"/>
        <v>485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572</v>
      </c>
      <c r="D56" s="33">
        <f t="shared" si="3"/>
        <v>572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2927</v>
      </c>
      <c r="D58" s="33">
        <f t="shared" si="3"/>
        <v>2927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265</v>
      </c>
      <c r="D59" s="33">
        <f t="shared" si="3"/>
        <v>265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8332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</f>
        <v>6273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3970</v>
      </c>
      <c r="D65" s="107">
        <f>C65</f>
        <v>3970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N48" sqref="N48"/>
      <selection pane="topRight" activeCell="N48" sqref="N48"/>
      <selection pane="bottomLeft" activeCell="N48" sqref="N48"/>
      <selection pane="bottomRight" activeCell="A2" sqref="A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81.75" customHeight="1" x14ac:dyDescent="0.2">
      <c r="A1" s="111" t="str">
        <f>Pomorski!A1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109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8793351</v>
      </c>
      <c r="D6" s="102">
        <f>D7+D8+D9+D14+D15+D16+D17+D18+D19+D20+D21+D22+D23+D24+D28+D29+D31+D32+D33+D34</f>
        <v>8802094</v>
      </c>
      <c r="E6" s="83">
        <f>IF(C6=D6,"-",D6-C6)</f>
        <v>8743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1195269</v>
      </c>
      <c r="D7" s="13">
        <f>C7</f>
        <v>1195269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752898</v>
      </c>
      <c r="D8" s="13">
        <f>C8</f>
        <v>752898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4170597</v>
      </c>
      <c r="D9" s="13">
        <f>C9+8743</f>
        <v>4179340</v>
      </c>
      <c r="E9" s="38">
        <f t="shared" si="0"/>
        <v>8743</v>
      </c>
      <c r="F9" s="39">
        <f t="shared" si="1"/>
        <v>1.0021</v>
      </c>
    </row>
    <row r="10" spans="1:6" ht="31.5" customHeight="1" x14ac:dyDescent="0.2">
      <c r="A10" s="49" t="s">
        <v>55</v>
      </c>
      <c r="B10" s="45" t="s">
        <v>140</v>
      </c>
      <c r="C10" s="31">
        <v>409636</v>
      </c>
      <c r="D10" s="13">
        <f t="shared" ref="D10:D34" si="2">C10</f>
        <v>409636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371137</v>
      </c>
      <c r="D11" s="13">
        <f t="shared" si="2"/>
        <v>371137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170375</v>
      </c>
      <c r="D12" s="13">
        <f t="shared" si="2"/>
        <v>170375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74643</v>
      </c>
      <c r="D13" s="13">
        <f t="shared" si="2"/>
        <v>74643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334493</v>
      </c>
      <c r="D14" s="13">
        <f t="shared" si="2"/>
        <v>334493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267782</v>
      </c>
      <c r="D15" s="13">
        <f t="shared" si="2"/>
        <v>267782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242587</v>
      </c>
      <c r="D16" s="13">
        <f t="shared" si="2"/>
        <v>242587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75105</v>
      </c>
      <c r="D17" s="13">
        <f t="shared" si="2"/>
        <v>75105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206654</v>
      </c>
      <c r="D18" s="13">
        <f t="shared" si="2"/>
        <v>206654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71496</v>
      </c>
      <c r="D19" s="13">
        <f t="shared" si="2"/>
        <v>71496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29975</v>
      </c>
      <c r="D21" s="13">
        <f t="shared" si="2"/>
        <v>29975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258995</v>
      </c>
      <c r="D22" s="13">
        <f t="shared" si="2"/>
        <v>258995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977671</v>
      </c>
      <c r="D24" s="31">
        <f>SUM(D25:D27)</f>
        <v>977671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976534</v>
      </c>
      <c r="D25" s="13">
        <f t="shared" si="2"/>
        <v>976534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966</v>
      </c>
      <c r="D26" s="13">
        <f t="shared" si="2"/>
        <v>966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171</v>
      </c>
      <c r="D27" s="13">
        <f t="shared" si="2"/>
        <v>171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40094</v>
      </c>
      <c r="D32" s="13">
        <f t="shared" si="2"/>
        <v>40094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15504</v>
      </c>
      <c r="D34" s="13">
        <f t="shared" si="2"/>
        <v>15504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202876</v>
      </c>
      <c r="D36" s="37">
        <f>C36</f>
        <v>202876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66496</v>
      </c>
      <c r="D37" s="37">
        <f>C37</f>
        <v>66496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1423451</v>
      </c>
      <c r="D38" s="32">
        <f>D11+D13+D24+D30</f>
        <v>1423451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65907</v>
      </c>
      <c r="D39" s="87">
        <f>D40+D41+D42+D50+D52+D58+D59+D57</f>
        <v>65907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39736</v>
      </c>
      <c r="D50" s="33">
        <f t="shared" si="3"/>
        <v>39736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250</v>
      </c>
      <c r="D51" s="33">
        <f t="shared" si="3"/>
        <v>250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8927</v>
      </c>
      <c r="D52" s="29">
        <f>D53+D54+D55+D56</f>
        <v>8927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6822</v>
      </c>
      <c r="D53" s="33">
        <f t="shared" si="3"/>
        <v>6822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973</v>
      </c>
      <c r="D54" s="33">
        <f t="shared" si="3"/>
        <v>973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2968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</f>
        <v>280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</f>
        <v>1828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1355</v>
      </c>
      <c r="D65" s="107">
        <f>C65</f>
        <v>1355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N48" sqref="N48"/>
      <selection pane="bottomLef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81.75" customHeight="1" x14ac:dyDescent="0.2">
      <c r="A1" s="111" t="str">
        <f>Śląski!A1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2404777</v>
      </c>
      <c r="D6" s="102">
        <f>D7+D8+D9+D14+D15+D16+D17+D18+D19+D20+D21+D22+D23+D24+D28+D29+D31+D32+D33+D34</f>
        <v>2406611</v>
      </c>
      <c r="E6" s="83">
        <f>IF(C6=D6,"-",D6-C6)</f>
        <v>1834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307973</v>
      </c>
      <c r="D7" s="13">
        <f>C7</f>
        <v>307973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173659</v>
      </c>
      <c r="D8" s="13">
        <f>C8</f>
        <v>173659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1146769</v>
      </c>
      <c r="D9" s="13">
        <f>C9+1834</f>
        <v>1148603</v>
      </c>
      <c r="E9" s="38">
        <f t="shared" si="0"/>
        <v>1834</v>
      </c>
      <c r="F9" s="39">
        <f t="shared" si="1"/>
        <v>1.0016</v>
      </c>
    </row>
    <row r="10" spans="1:6" ht="31.5" customHeight="1" x14ac:dyDescent="0.2">
      <c r="A10" s="49" t="s">
        <v>55</v>
      </c>
      <c r="B10" s="45" t="s">
        <v>140</v>
      </c>
      <c r="C10" s="31">
        <v>102323</v>
      </c>
      <c r="D10" s="13">
        <f t="shared" ref="D10:D34" si="2">C10</f>
        <v>102323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88036</v>
      </c>
      <c r="D11" s="13">
        <f t="shared" si="2"/>
        <v>88036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51098</v>
      </c>
      <c r="D12" s="13">
        <f t="shared" si="2"/>
        <v>51098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22571</v>
      </c>
      <c r="D13" s="13">
        <f t="shared" si="2"/>
        <v>22571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77656</v>
      </c>
      <c r="D15" s="13">
        <f t="shared" si="2"/>
        <v>77656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54301</v>
      </c>
      <c r="D16" s="13">
        <f t="shared" si="2"/>
        <v>54301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25678</v>
      </c>
      <c r="D17" s="13">
        <f t="shared" si="2"/>
        <v>25678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57885</v>
      </c>
      <c r="D22" s="13">
        <f t="shared" si="2"/>
        <v>57885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30040</v>
      </c>
      <c r="D23" s="13">
        <f t="shared" si="2"/>
        <v>30040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272961</v>
      </c>
      <c r="D24" s="31">
        <f>SUM(D25:D27)</f>
        <v>272961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272371</v>
      </c>
      <c r="D25" s="13">
        <f t="shared" si="2"/>
        <v>272371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390</v>
      </c>
      <c r="D26" s="13">
        <f t="shared" si="2"/>
        <v>390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71923</v>
      </c>
      <c r="D32" s="13">
        <f t="shared" si="2"/>
        <v>71923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57746</v>
      </c>
      <c r="D36" s="37">
        <f>C36</f>
        <v>57746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20997</v>
      </c>
      <c r="D37" s="37">
        <f>C37</f>
        <v>20997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383568</v>
      </c>
      <c r="D38" s="32">
        <f>D11+D13+D24+D30</f>
        <v>383568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16819</v>
      </c>
      <c r="D39" s="87">
        <f>D40+D41+D42+D50+D52+D58+D59+D57</f>
        <v>16819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569</v>
      </c>
      <c r="D40" s="33">
        <f>C40</f>
        <v>569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1725</v>
      </c>
      <c r="D41" s="33">
        <f t="shared" ref="D41:D59" si="3">C41</f>
        <v>1725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11169</v>
      </c>
      <c r="D50" s="33">
        <f t="shared" si="3"/>
        <v>11169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</v>
      </c>
      <c r="D51" s="33">
        <f t="shared" si="3"/>
        <v>35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2514</v>
      </c>
      <c r="D52" s="29">
        <f>D53+D54+D55+D56</f>
        <v>2514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1917</v>
      </c>
      <c r="D53" s="33">
        <f t="shared" si="3"/>
        <v>1917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274</v>
      </c>
      <c r="D54" s="33">
        <f t="shared" si="3"/>
        <v>274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10839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</f>
        <v>10239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3885</v>
      </c>
      <c r="D65" s="107">
        <f>C65</f>
        <v>3885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80.25" customHeight="1" x14ac:dyDescent="0.2">
      <c r="A1" s="111" t="str">
        <f>Świętokrzyski!A1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2518324</v>
      </c>
      <c r="D6" s="102">
        <f>D7+D8+D9+D14+D15+D16+D17+D18+D19+D20+D21+D22+D23+D24+D28+D29+D31+D32+D33+D34</f>
        <v>2520214</v>
      </c>
      <c r="E6" s="83">
        <f>IF(C6=D6,"-",D6-C6)</f>
        <v>1890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362423</v>
      </c>
      <c r="D7" s="13">
        <f>C7</f>
        <v>362423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209126</v>
      </c>
      <c r="D8" s="13">
        <f>C8</f>
        <v>209126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1200787</v>
      </c>
      <c r="D9" s="13">
        <f>C9+1890</f>
        <v>1202677</v>
      </c>
      <c r="E9" s="38">
        <f t="shared" si="0"/>
        <v>1890</v>
      </c>
      <c r="F9" s="39">
        <f t="shared" si="1"/>
        <v>1.0016</v>
      </c>
    </row>
    <row r="10" spans="1:6" ht="31.5" customHeight="1" x14ac:dyDescent="0.2">
      <c r="A10" s="49" t="s">
        <v>55</v>
      </c>
      <c r="B10" s="45" t="s">
        <v>140</v>
      </c>
      <c r="C10" s="31">
        <v>97046</v>
      </c>
      <c r="D10" s="13">
        <f t="shared" ref="D10:D34" si="2">C10</f>
        <v>97046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87075</v>
      </c>
      <c r="D11" s="13">
        <f t="shared" si="2"/>
        <v>87075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45008</v>
      </c>
      <c r="D12" s="13">
        <f t="shared" si="2"/>
        <v>45008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21877</v>
      </c>
      <c r="D13" s="13">
        <f t="shared" si="2"/>
        <v>21877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99127</v>
      </c>
      <c r="D14" s="13">
        <f t="shared" si="2"/>
        <v>99127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76245</v>
      </c>
      <c r="D15" s="13">
        <f t="shared" si="2"/>
        <v>76245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43207</v>
      </c>
      <c r="D16" s="13">
        <f t="shared" si="2"/>
        <v>43207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21878</v>
      </c>
      <c r="D17" s="13">
        <f t="shared" si="2"/>
        <v>21878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84599</v>
      </c>
      <c r="D18" s="13">
        <f t="shared" si="2"/>
        <v>84599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75339</v>
      </c>
      <c r="D22" s="13">
        <f t="shared" si="2"/>
        <v>75339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34008</v>
      </c>
      <c r="D23" s="13">
        <f t="shared" si="2"/>
        <v>34008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272874</v>
      </c>
      <c r="D24" s="31">
        <f>SUM(D25:D27)</f>
        <v>272874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272204</v>
      </c>
      <c r="D25" s="13">
        <f t="shared" si="2"/>
        <v>272204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7668</v>
      </c>
      <c r="D32" s="13">
        <f t="shared" si="2"/>
        <v>7668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94076</v>
      </c>
      <c r="D36" s="37">
        <f>C36</f>
        <v>94076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18622</v>
      </c>
      <c r="D37" s="37">
        <f>C37</f>
        <v>18622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381826</v>
      </c>
      <c r="D38" s="32">
        <f>D11+D13+D24+D30</f>
        <v>381826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19451</v>
      </c>
      <c r="D39" s="87">
        <f>D40+D41+D42+D50+D52+D58+D59+D57</f>
        <v>19451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813</v>
      </c>
      <c r="D40" s="33">
        <f>C40</f>
        <v>813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2077</v>
      </c>
      <c r="D41" s="33">
        <f t="shared" ref="D41:D59" si="3">C41</f>
        <v>2077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96</v>
      </c>
      <c r="D42" s="33">
        <f>D43+D45+D46+D47+D48+D49</f>
        <v>96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</v>
      </c>
      <c r="D45" s="33">
        <f t="shared" si="3"/>
        <v>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58</v>
      </c>
      <c r="D48" s="33">
        <f t="shared" si="3"/>
        <v>58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11696</v>
      </c>
      <c r="D50" s="33">
        <f t="shared" si="3"/>
        <v>11696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2624</v>
      </c>
      <c r="D52" s="29">
        <f>D53+D54+D55+D56</f>
        <v>2624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2009</v>
      </c>
      <c r="D53" s="33">
        <f t="shared" si="3"/>
        <v>2009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286</v>
      </c>
      <c r="D54" s="33">
        <f t="shared" si="3"/>
        <v>286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946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</f>
        <v>209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45</v>
      </c>
      <c r="D65" s="107">
        <f>C65</f>
        <v>45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9.5" customHeight="1" x14ac:dyDescent="0.2">
      <c r="A1" s="111" t="str">
        <f>WarmińskoMazurski!A1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6468328</v>
      </c>
      <c r="D6" s="102">
        <f>D7+D8+D9+D14+D15+D16+D17+D18+D19+D20+D21+D22+D23+D24+D28+D29+D31+D32+D33+D34</f>
        <v>6470969</v>
      </c>
      <c r="E6" s="83">
        <f>IF(C6=D6,"-",D6-C6)</f>
        <v>2641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930844</v>
      </c>
      <c r="D7" s="13">
        <f>C7</f>
        <v>930844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530025</v>
      </c>
      <c r="D8" s="13">
        <f>C8</f>
        <v>530025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3111082</v>
      </c>
      <c r="D9" s="13">
        <f>C9+2641</f>
        <v>3113723</v>
      </c>
      <c r="E9" s="38">
        <f t="shared" si="0"/>
        <v>2641</v>
      </c>
      <c r="F9" s="39">
        <f t="shared" si="1"/>
        <v>1.0007999999999999</v>
      </c>
    </row>
    <row r="10" spans="1:6" ht="31.5" customHeight="1" x14ac:dyDescent="0.2">
      <c r="A10" s="49" t="s">
        <v>55</v>
      </c>
      <c r="B10" s="45" t="s">
        <v>140</v>
      </c>
      <c r="C10" s="31">
        <v>301590</v>
      </c>
      <c r="D10" s="13">
        <f t="shared" ref="D10:D34" si="2">C10</f>
        <v>301590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278652</v>
      </c>
      <c r="D11" s="13">
        <f t="shared" si="2"/>
        <v>278652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126768</v>
      </c>
      <c r="D12" s="13">
        <f t="shared" si="2"/>
        <v>126768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56344</v>
      </c>
      <c r="D13" s="13">
        <f t="shared" si="2"/>
        <v>56344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230238</v>
      </c>
      <c r="D14" s="13">
        <f t="shared" si="2"/>
        <v>230238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178293</v>
      </c>
      <c r="D15" s="13">
        <f t="shared" si="2"/>
        <v>178293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85978</v>
      </c>
      <c r="D16" s="13">
        <f t="shared" si="2"/>
        <v>85978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62823</v>
      </c>
      <c r="D17" s="13">
        <f t="shared" si="2"/>
        <v>62823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149636</v>
      </c>
      <c r="D18" s="13">
        <f t="shared" si="2"/>
        <v>149636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208335</v>
      </c>
      <c r="D22" s="13">
        <f t="shared" si="2"/>
        <v>208335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82000</v>
      </c>
      <c r="D23" s="13">
        <f t="shared" si="2"/>
        <v>82000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765414</v>
      </c>
      <c r="D24" s="31">
        <f>SUM(D25:D27)</f>
        <v>765414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763164</v>
      </c>
      <c r="D25" s="13">
        <f t="shared" si="2"/>
        <v>763164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750</v>
      </c>
      <c r="D27" s="13">
        <f t="shared" si="2"/>
        <v>750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45332</v>
      </c>
      <c r="D32" s="13">
        <f t="shared" si="2"/>
        <v>45332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4883</v>
      </c>
      <c r="D34" s="13">
        <f t="shared" si="2"/>
        <v>4883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148552</v>
      </c>
      <c r="D36" s="37">
        <f>C36</f>
        <v>148552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44594</v>
      </c>
      <c r="D37" s="37">
        <f>C37</f>
        <v>44594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1100410</v>
      </c>
      <c r="D38" s="32">
        <f>D11+D13+D24+D30</f>
        <v>1100410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44272</v>
      </c>
      <c r="D39" s="87">
        <f>D40+D41+D42+D50+D52+D58+D59+D57</f>
        <v>44272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24448</v>
      </c>
      <c r="D50" s="33">
        <f t="shared" si="3"/>
        <v>24448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5488</v>
      </c>
      <c r="D52" s="29">
        <f>D53+D54+D55+D56</f>
        <v>5488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4197</v>
      </c>
      <c r="D53" s="33">
        <f t="shared" si="3"/>
        <v>4197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598</v>
      </c>
      <c r="D54" s="33">
        <f t="shared" si="3"/>
        <v>598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21250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</f>
        <v>20000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3200</v>
      </c>
      <c r="D65" s="107">
        <f>C65</f>
        <v>3200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N48" sqref="N48"/>
      <selection pane="topRight" activeCell="N48" sqref="N48"/>
      <selection pane="bottomLeft" activeCell="N48" sqref="N48"/>
      <selection pane="bottomRight" activeCell="C9" sqref="C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8" customHeight="1" x14ac:dyDescent="0.2">
      <c r="A1" s="111" t="str">
        <f>Wielkopolski!A1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3135618</v>
      </c>
      <c r="D6" s="102">
        <f>D7+D8+D9+D14+D15+D16+D17+D18+D19+D20+D21+D22+D23+D24+D28+D29+D31+D32+D33+D34</f>
        <v>3136943</v>
      </c>
      <c r="E6" s="83">
        <f>IF(C6=D6,"-",D6-C6)</f>
        <v>1325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437285</v>
      </c>
      <c r="D7" s="13">
        <f>C7</f>
        <v>437285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275101</v>
      </c>
      <c r="D8" s="13">
        <f>C8</f>
        <v>275101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1548362</v>
      </c>
      <c r="D9" s="13">
        <f>C9+1325</f>
        <v>1549687</v>
      </c>
      <c r="E9" s="38">
        <f t="shared" si="0"/>
        <v>1325</v>
      </c>
      <c r="F9" s="39">
        <f t="shared" si="1"/>
        <v>1.0008999999999999</v>
      </c>
    </row>
    <row r="10" spans="1:6" ht="31.5" customHeight="1" x14ac:dyDescent="0.2">
      <c r="A10" s="49" t="s">
        <v>55</v>
      </c>
      <c r="B10" s="45" t="s">
        <v>140</v>
      </c>
      <c r="C10" s="31">
        <v>126003</v>
      </c>
      <c r="D10" s="13">
        <f t="shared" ref="D10:D34" si="2">C10</f>
        <v>126003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114583</v>
      </c>
      <c r="D11" s="13">
        <f t="shared" si="2"/>
        <v>114583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60369</v>
      </c>
      <c r="D12" s="13">
        <f t="shared" si="2"/>
        <v>60369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26990</v>
      </c>
      <c r="D13" s="13">
        <f t="shared" si="2"/>
        <v>26990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102252</v>
      </c>
      <c r="D14" s="13">
        <f t="shared" si="2"/>
        <v>102252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77979</v>
      </c>
      <c r="D15" s="13">
        <f t="shared" si="2"/>
        <v>77979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45776</v>
      </c>
      <c r="D16" s="13">
        <f t="shared" si="2"/>
        <v>45776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16261</v>
      </c>
      <c r="D17" s="13">
        <f t="shared" si="2"/>
        <v>16261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87779</v>
      </c>
      <c r="D18" s="13">
        <f t="shared" si="2"/>
        <v>87779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26864</v>
      </c>
      <c r="D19" s="13">
        <f t="shared" si="2"/>
        <v>26864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92952</v>
      </c>
      <c r="D22" s="13">
        <f t="shared" si="2"/>
        <v>92952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41800</v>
      </c>
      <c r="D23" s="13">
        <f t="shared" si="2"/>
        <v>41800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362624</v>
      </c>
      <c r="D24" s="31">
        <f>SUM(D25:D27)</f>
        <v>362624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362094</v>
      </c>
      <c r="D25" s="13">
        <f t="shared" si="2"/>
        <v>362094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120</v>
      </c>
      <c r="D27" s="13">
        <f t="shared" si="2"/>
        <v>120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6174</v>
      </c>
      <c r="D32" s="13">
        <f t="shared" si="2"/>
        <v>6174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102204</v>
      </c>
      <c r="D36" s="37">
        <f>C36</f>
        <v>102204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23032</v>
      </c>
      <c r="D37" s="37">
        <f>C37</f>
        <v>23032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504197</v>
      </c>
      <c r="D38" s="32">
        <f>D11+D13+D24+D30</f>
        <v>504197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21833</v>
      </c>
      <c r="D39" s="87">
        <f>D40+D41+D42+D50+D52+D58+D59+D57</f>
        <v>21833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2820</v>
      </c>
      <c r="D41" s="33">
        <f t="shared" ref="D41:D59" si="3">C41</f>
        <v>2820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210</v>
      </c>
      <c r="D42" s="33">
        <f>D43+D45+D46+D47+D48+D49</f>
        <v>210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137</v>
      </c>
      <c r="D48" s="33">
        <f t="shared" si="3"/>
        <v>137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25</v>
      </c>
      <c r="D49" s="33">
        <f t="shared" si="3"/>
        <v>25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3094</v>
      </c>
      <c r="D52" s="29">
        <f>D53+D54+D55+D56</f>
        <v>3094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398</v>
      </c>
      <c r="D56" s="33">
        <f t="shared" si="3"/>
        <v>398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1011</v>
      </c>
      <c r="D58" s="33">
        <f t="shared" si="3"/>
        <v>1011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956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</f>
        <v>956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66</v>
      </c>
      <c r="D65" s="107">
        <f>C65</f>
        <v>66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topLeftCell="A25" zoomScale="55" zoomScaleNormal="70" zoomScaleSheetLayoutView="55" workbookViewId="0">
      <selection activeCell="D45" sqref="D45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69.75" customHeight="1" x14ac:dyDescent="0.2">
      <c r="A1" s="111" t="str">
        <f>NFZ!A1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48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1084410</v>
      </c>
      <c r="D6" s="102">
        <f>D7+D8+D9+D14+D15+D16+D17+D18+D19+D20+D21+D22+D23+D24+D28+D29+D31+D32+D33+D34</f>
        <v>1084410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143811</v>
      </c>
      <c r="D29" s="13">
        <f>C29</f>
        <v>143811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395507</v>
      </c>
      <c r="D33" s="13">
        <f t="shared" si="2"/>
        <v>395507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40.5" x14ac:dyDescent="0.2">
      <c r="A37" s="52" t="s">
        <v>192</v>
      </c>
      <c r="B37" s="17" t="s">
        <v>193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237952</v>
      </c>
      <c r="D39" s="87">
        <f>D40+D41+D42+D50+D52+D58+D59+D57</f>
        <v>237952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3689</v>
      </c>
      <c r="D40" s="33">
        <f>C40</f>
        <v>3689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117528</v>
      </c>
      <c r="D41" s="33">
        <f t="shared" ref="D41:D59" si="3">C41</f>
        <v>117528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738</v>
      </c>
      <c r="D42" s="33">
        <f>D43+D45+D46+D47+D48+D49</f>
        <v>738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47</v>
      </c>
      <c r="D46" s="33">
        <f t="shared" si="3"/>
        <v>47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37590</v>
      </c>
      <c r="D50" s="33">
        <f t="shared" si="3"/>
        <v>37590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366</v>
      </c>
      <c r="D51" s="33">
        <f t="shared" si="3"/>
        <v>366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9342</v>
      </c>
      <c r="D52" s="29">
        <f>D53+D54+D55+D56</f>
        <v>9342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6457</v>
      </c>
      <c r="D53" s="33">
        <f t="shared" si="3"/>
        <v>6457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920</v>
      </c>
      <c r="D54" s="33">
        <f t="shared" si="3"/>
        <v>920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1965</v>
      </c>
      <c r="D56" s="33">
        <f t="shared" si="3"/>
        <v>1965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67144</v>
      </c>
      <c r="D58" s="33">
        <f t="shared" si="3"/>
        <v>67144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1871</v>
      </c>
      <c r="D59" s="33">
        <f t="shared" si="3"/>
        <v>1871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7555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</f>
        <v>875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</f>
        <v>1180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</f>
        <v>5500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30182</v>
      </c>
      <c r="D65" s="107">
        <f>C65</f>
        <v>30182</v>
      </c>
      <c r="E65" s="83" t="str">
        <f t="shared" si="0"/>
        <v>-</v>
      </c>
      <c r="F65" s="108">
        <f t="shared" si="1"/>
        <v>1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selection activeCell="B17" sqref="B17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68.25" customHeight="1" x14ac:dyDescent="0.2">
      <c r="A1" s="111" t="str">
        <f>CENTRALA!A1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72058277</v>
      </c>
      <c r="D6" s="102">
        <f>D7+D8+D9+D14+D15+D16+D17+D18+D19+D20+D21+D22+D23+D24+D28+D29+D31+D32+D33+D34</f>
        <v>72115371</v>
      </c>
      <c r="E6" s="83">
        <f>IF(C6=D6,"-",D6-C6)</f>
        <v>57094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9925337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9925337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5838998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5838998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34914458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34971552</v>
      </c>
      <c r="E9" s="38">
        <f t="shared" si="0"/>
        <v>57094</v>
      </c>
      <c r="F9" s="39">
        <f t="shared" si="1"/>
        <v>1.0016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3321830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3321830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3025075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3025075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1431321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1431321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646445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646445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2693174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2693174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2263143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2263143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1390657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1390657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653019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653019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1849336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1849336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656991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656991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48665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48665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192003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192003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2017948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2017948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982941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982941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8167116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8167116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8136670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8136670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20414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20414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10032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10032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4779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4779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385152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385152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74560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74560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1890210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1890210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11838636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11838636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514577</v>
      </c>
      <c r="D39" s="87">
        <f>D40+D41+D42+D50+D52+D58+D59+D57</f>
        <v>514577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22637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22637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67287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67287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3918</v>
      </c>
      <c r="D42" s="33">
        <f>D43+D45+D46+D47+D48+D49</f>
        <v>3918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522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519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2559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2559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250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1108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1108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68115</v>
      </c>
      <c r="D52" s="29">
        <f>D53+D54+D55+D56</f>
        <v>68115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51866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7252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7252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8997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8997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44923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44923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4564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4564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226121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N48" sqref="N48"/>
      <selection pane="bottomLeft" activeCell="D18" sqref="D18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1" t="str">
        <f>'Razem OW'!A1:F1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5402098</v>
      </c>
      <c r="D6" s="102">
        <f>D7+D8+D9+D14+D15+D16+D17+D18+D19+D20+D21+D22+D23+D24+D28+D29+D31+D32+D33+D34</f>
        <v>5409592</v>
      </c>
      <c r="E6" s="83">
        <f>IF(C6=D6,"-",D6-C6)</f>
        <v>7494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746998</v>
      </c>
      <c r="D7" s="13">
        <f>C7</f>
        <v>746998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434359</v>
      </c>
      <c r="D8" s="13">
        <f>C8</f>
        <v>434359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2627986</v>
      </c>
      <c r="D9" s="13">
        <f>C9+7494</f>
        <v>2635480</v>
      </c>
      <c r="E9" s="38">
        <f t="shared" si="0"/>
        <v>7494</v>
      </c>
      <c r="F9" s="39">
        <f t="shared" si="1"/>
        <v>1.0028999999999999</v>
      </c>
    </row>
    <row r="10" spans="1:6" ht="31.5" customHeight="1" x14ac:dyDescent="0.2">
      <c r="A10" s="49" t="s">
        <v>55</v>
      </c>
      <c r="B10" s="45" t="s">
        <v>140</v>
      </c>
      <c r="C10" s="31">
        <v>260255</v>
      </c>
      <c r="D10" s="13">
        <f t="shared" ref="D10:D12" si="2">C10</f>
        <v>260255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238273</v>
      </c>
      <c r="D11" s="13">
        <f t="shared" si="2"/>
        <v>238273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114727</v>
      </c>
      <c r="D12" s="13">
        <f t="shared" si="2"/>
        <v>114727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49131</v>
      </c>
      <c r="D13" s="13">
        <f t="shared" ref="D13:D34" si="3">C13</f>
        <v>49131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205851</v>
      </c>
      <c r="D14" s="13">
        <f t="shared" si="3"/>
        <v>205851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175416</v>
      </c>
      <c r="D15" s="13">
        <f t="shared" si="3"/>
        <v>175416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114594</v>
      </c>
      <c r="D16" s="13">
        <f t="shared" si="3"/>
        <v>114594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58815</v>
      </c>
      <c r="D17" s="13">
        <f t="shared" si="3"/>
        <v>58815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122887</v>
      </c>
      <c r="D18" s="13">
        <f t="shared" si="3"/>
        <v>122887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139293</v>
      </c>
      <c r="D22" s="13">
        <f t="shared" si="3"/>
        <v>139293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71300</v>
      </c>
      <c r="D23" s="13">
        <f t="shared" si="3"/>
        <v>71300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9181</v>
      </c>
      <c r="D32" s="13">
        <f t="shared" si="3"/>
        <v>9181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142465</v>
      </c>
      <c r="D36" s="37">
        <f>C36</f>
        <v>142465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43231</v>
      </c>
      <c r="D37" s="37">
        <f>C37</f>
        <v>43231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898165</v>
      </c>
      <c r="D38" s="32">
        <f>D11+D13+D24+D30</f>
        <v>898165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36225</v>
      </c>
      <c r="D39" s="87">
        <f>D40+D41+D42+D50+D52+D58+D59+D57</f>
        <v>36225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1592</v>
      </c>
      <c r="D40" s="33">
        <f>C40</f>
        <v>1592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3970</v>
      </c>
      <c r="D41" s="33">
        <f t="shared" ref="D41:D59" si="4">C41</f>
        <v>3970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245</v>
      </c>
      <c r="D59" s="33">
        <f t="shared" si="4"/>
        <v>245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16705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</f>
        <v>15045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</f>
        <v>1660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1981</v>
      </c>
      <c r="D65" s="107">
        <f>C65</f>
        <v>1981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5"/>
  <sheetViews>
    <sheetView showGridLines="0" view="pageBreakPreview" zoomScale="55" zoomScaleNormal="70" zoomScaleSheetLayoutView="55" workbookViewId="0">
      <selection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8" customHeight="1" x14ac:dyDescent="0.2">
      <c r="A1" s="111" t="str">
        <f>Dolnośląski!A1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3869969</v>
      </c>
      <c r="D6" s="102">
        <f>D7+D8+D9+D14+D15+D16+D17+D18+D19+D20+D21+D22+D23+D24+D28+D29+D31+D32+D33+D34</f>
        <v>3873022</v>
      </c>
      <c r="E6" s="83">
        <f>IF(C6=D6,"-",D6-C6)</f>
        <v>3053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550824</v>
      </c>
      <c r="D7" s="13">
        <f>C7</f>
        <v>550824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301593</v>
      </c>
      <c r="D8" s="13">
        <f>C8</f>
        <v>301593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1879319</v>
      </c>
      <c r="D9" s="13">
        <f>C9+3053</f>
        <v>1882372</v>
      </c>
      <c r="E9" s="38">
        <f t="shared" si="0"/>
        <v>3053</v>
      </c>
      <c r="F9" s="39">
        <f t="shared" si="1"/>
        <v>1.0016</v>
      </c>
    </row>
    <row r="10" spans="1:6" ht="31.5" customHeight="1" x14ac:dyDescent="0.2">
      <c r="A10" s="49" t="s">
        <v>55</v>
      </c>
      <c r="B10" s="45" t="s">
        <v>140</v>
      </c>
      <c r="C10" s="31">
        <v>162875</v>
      </c>
      <c r="D10" s="13">
        <f t="shared" ref="D10:D34" si="2">C10</f>
        <v>162875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148056</v>
      </c>
      <c r="D11" s="13">
        <f t="shared" si="2"/>
        <v>148056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72300</v>
      </c>
      <c r="D12" s="13">
        <f t="shared" si="2"/>
        <v>72300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36338</v>
      </c>
      <c r="D13" s="13">
        <f t="shared" si="2"/>
        <v>36338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137997</v>
      </c>
      <c r="D14" s="13">
        <f t="shared" si="2"/>
        <v>137997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105722</v>
      </c>
      <c r="D15" s="13">
        <f t="shared" si="2"/>
        <v>105722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60171</v>
      </c>
      <c r="D16" s="13">
        <f t="shared" si="2"/>
        <v>60171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41979</v>
      </c>
      <c r="D17" s="13">
        <f t="shared" si="2"/>
        <v>41979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99203</v>
      </c>
      <c r="D18" s="13">
        <f t="shared" si="2"/>
        <v>99203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2981</v>
      </c>
      <c r="D20" s="13">
        <f t="shared" si="2"/>
        <v>2981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11130</v>
      </c>
      <c r="D21" s="13">
        <f t="shared" si="2"/>
        <v>11130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111784</v>
      </c>
      <c r="D22" s="13">
        <f t="shared" si="2"/>
        <v>111784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49000</v>
      </c>
      <c r="D23" s="13">
        <f t="shared" si="2"/>
        <v>49000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461611</v>
      </c>
      <c r="D24" s="31">
        <f>SUM(D25:D27)</f>
        <v>461611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460578</v>
      </c>
      <c r="D25" s="13">
        <f t="shared" si="2"/>
        <v>460578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21228</v>
      </c>
      <c r="D32" s="13">
        <f t="shared" si="2"/>
        <v>21228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110936</v>
      </c>
      <c r="D36" s="37">
        <f>C36</f>
        <v>110936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28394</v>
      </c>
      <c r="D37" s="37">
        <f>C37</f>
        <v>28394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646005</v>
      </c>
      <c r="D38" s="32">
        <f>D11+D13+D24+D30</f>
        <v>646005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31291</v>
      </c>
      <c r="D39" s="87">
        <f>D40+D41+D42+D50+D52+D58+D59+D57</f>
        <v>31291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4052</v>
      </c>
      <c r="D41" s="33">
        <f t="shared" ref="D41:D59" si="3">C41</f>
        <v>4052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15380</v>
      </c>
      <c r="D50" s="33">
        <f t="shared" si="3"/>
        <v>15380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3460</v>
      </c>
      <c r="D52" s="29">
        <f>D53+D54+D55+D56</f>
        <v>3460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2582</v>
      </c>
      <c r="D53" s="33">
        <f t="shared" si="3"/>
        <v>2582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298</v>
      </c>
      <c r="D54" s="33">
        <f t="shared" si="3"/>
        <v>298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398</v>
      </c>
      <c r="D59" s="33">
        <f t="shared" si="3"/>
        <v>398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45501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</f>
        <v>38601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</f>
        <v>6900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18259</v>
      </c>
      <c r="D65" s="107">
        <f>C65</f>
        <v>18259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5"/>
  <sheetViews>
    <sheetView showGridLines="0" view="pageBreakPreview" zoomScale="55" zoomScaleNormal="70" zoomScaleSheetLayoutView="55" workbookViewId="0">
      <selection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9.5" customHeight="1" x14ac:dyDescent="0.2">
      <c r="A1" s="111" t="str">
        <f>KujawskoPomorski!A1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4054902</v>
      </c>
      <c r="D6" s="102">
        <f>D7+D8+D9+D14+D15+D16+D17+D18+D19+D20+D21+D22+D23+D24+D28+D29+D31+D32+D33+D34</f>
        <v>4056735</v>
      </c>
      <c r="E6" s="83">
        <f>IF(C6=D6,"-",D6-C6)</f>
        <v>1833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545716</v>
      </c>
      <c r="D7" s="13">
        <f>C7</f>
        <v>545716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317228</v>
      </c>
      <c r="D8" s="13">
        <f>C8</f>
        <v>317228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1958964</v>
      </c>
      <c r="D9" s="13">
        <f>C9+1833</f>
        <v>1960797</v>
      </c>
      <c r="E9" s="38">
        <f t="shared" si="0"/>
        <v>1833</v>
      </c>
      <c r="F9" s="39">
        <f t="shared" si="1"/>
        <v>1.0008999999999999</v>
      </c>
    </row>
    <row r="10" spans="1:6" ht="31.5" customHeight="1" x14ac:dyDescent="0.2">
      <c r="A10" s="49" t="s">
        <v>55</v>
      </c>
      <c r="B10" s="45" t="s">
        <v>140</v>
      </c>
      <c r="C10" s="31">
        <v>167452</v>
      </c>
      <c r="D10" s="13">
        <f t="shared" ref="D10:D34" si="2">C10</f>
        <v>167452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151270</v>
      </c>
      <c r="D11" s="13">
        <f t="shared" si="2"/>
        <v>151270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84461</v>
      </c>
      <c r="D12" s="13">
        <f t="shared" si="2"/>
        <v>84461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33223</v>
      </c>
      <c r="D13" s="13">
        <f t="shared" si="2"/>
        <v>33223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162926</v>
      </c>
      <c r="D14" s="13">
        <f t="shared" si="2"/>
        <v>162926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75482</v>
      </c>
      <c r="D16" s="13">
        <f t="shared" si="2"/>
        <v>75482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28597</v>
      </c>
      <c r="D17" s="13">
        <f t="shared" si="2"/>
        <v>28597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41312</v>
      </c>
      <c r="D19" s="13">
        <f t="shared" si="2"/>
        <v>41312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10583</v>
      </c>
      <c r="D21" s="13">
        <f t="shared" si="2"/>
        <v>10583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125438</v>
      </c>
      <c r="D22" s="13">
        <f t="shared" si="2"/>
        <v>125438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53613</v>
      </c>
      <c r="D23" s="13">
        <f t="shared" si="2"/>
        <v>53613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115492</v>
      </c>
      <c r="D36" s="37">
        <f>C36</f>
        <v>115492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33882</v>
      </c>
      <c r="D37" s="37">
        <f>C37</f>
        <v>33882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647081</v>
      </c>
      <c r="D38" s="32">
        <f>D11+D13+D24+D30</f>
        <v>647081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25624</v>
      </c>
      <c r="D39" s="87">
        <f>D40+D41+D42+D50+D52+D58+D59+D57</f>
        <v>25624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873</v>
      </c>
      <c r="D40" s="33">
        <f>C40</f>
        <v>873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2809</v>
      </c>
      <c r="D41" s="33">
        <f t="shared" ref="D41:D59" si="3">C41</f>
        <v>2809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259</v>
      </c>
      <c r="D42" s="33">
        <f>D43+D45+D46+D47+D48+D49</f>
        <v>259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8</v>
      </c>
      <c r="D49" s="33">
        <f t="shared" si="3"/>
        <v>8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16067</v>
      </c>
      <c r="D50" s="33">
        <f t="shared" si="3"/>
        <v>16067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3611</v>
      </c>
      <c r="D52" s="29">
        <f>D53+D54+D55+D56</f>
        <v>3611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2759</v>
      </c>
      <c r="D53" s="33">
        <f t="shared" si="3"/>
        <v>2759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394</v>
      </c>
      <c r="D54" s="33">
        <f t="shared" si="3"/>
        <v>394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375</v>
      </c>
      <c r="D59" s="33">
        <f t="shared" si="3"/>
        <v>375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41705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</f>
        <v>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</f>
        <v>40500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5"/>
  <sheetViews>
    <sheetView showGridLines="0" view="pageBreakPreview" zoomScale="55" zoomScaleNormal="70" zoomScaleSheetLayoutView="55" workbookViewId="0">
      <selection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76.5" customHeight="1" x14ac:dyDescent="0.2">
      <c r="A1" s="111" t="str">
        <f>Lubelski!A1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1845246</v>
      </c>
      <c r="D6" s="102">
        <f>D7+D8+D9+D14+D15+D16+D17+D18+D19+D20+D21+D22+D23+D24+D28+D29+D31+D32+D33+D34</f>
        <v>1846223</v>
      </c>
      <c r="E6" s="83">
        <f>IF(C6=D6,"-",D6-C6)</f>
        <v>977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259273</v>
      </c>
      <c r="D7" s="13">
        <f>C7</f>
        <v>259273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147051</v>
      </c>
      <c r="D8" s="13">
        <f>C8</f>
        <v>147051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881730</v>
      </c>
      <c r="D9" s="13">
        <f>C9+977</f>
        <v>882707</v>
      </c>
      <c r="E9" s="38">
        <f t="shared" si="0"/>
        <v>977</v>
      </c>
      <c r="F9" s="39">
        <f t="shared" si="1"/>
        <v>1.0011000000000001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39566</v>
      </c>
      <c r="D12" s="13">
        <f t="shared" si="2"/>
        <v>39566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107250</v>
      </c>
      <c r="D14" s="13">
        <f t="shared" si="2"/>
        <v>107250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52917</v>
      </c>
      <c r="D15" s="13">
        <f t="shared" si="2"/>
        <v>52917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27814</v>
      </c>
      <c r="D16" s="13">
        <f t="shared" si="2"/>
        <v>27814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17918</v>
      </c>
      <c r="D17" s="13">
        <f t="shared" si="2"/>
        <v>17918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41702</v>
      </c>
      <c r="D18" s="13">
        <f t="shared" si="2"/>
        <v>41702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49869</v>
      </c>
      <c r="D22" s="13">
        <f t="shared" si="2"/>
        <v>49869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9038</v>
      </c>
      <c r="D32" s="13">
        <f t="shared" si="2"/>
        <v>9038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13057</v>
      </c>
      <c r="D37" s="37">
        <f>C37</f>
        <v>13057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2163</v>
      </c>
      <c r="D41" s="33">
        <f t="shared" ref="D41:D59" si="3">C41</f>
        <v>2163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84</v>
      </c>
      <c r="D42" s="33">
        <f>D43+D45+D46+D47+D48+D49</f>
        <v>84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46</v>
      </c>
      <c r="D48" s="33">
        <f t="shared" si="3"/>
        <v>46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43</v>
      </c>
      <c r="D51" s="33">
        <f t="shared" si="3"/>
        <v>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2046</v>
      </c>
      <c r="D52" s="29">
        <f>D53+D54+D55+D56</f>
        <v>2046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262</v>
      </c>
      <c r="D56" s="33">
        <f t="shared" si="3"/>
        <v>262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4590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</f>
        <v>3730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750</v>
      </c>
      <c r="D65" s="107">
        <f>C65</f>
        <v>750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5"/>
  <sheetViews>
    <sheetView showGridLines="0" view="pageBreakPreview" zoomScale="55" zoomScaleNormal="70" zoomScaleSheetLayoutView="55" workbookViewId="0">
      <selection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6.5" customHeight="1" x14ac:dyDescent="0.2">
      <c r="A1" s="111" t="str">
        <f>Lubuski!A1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4910201</v>
      </c>
      <c r="D6" s="102">
        <f>D7+D8+D9+D14+D15+D16+D17+D18+D19+D20+D21+D22+D23+D24+D28+D29+D31+D32+D33+D34</f>
        <v>4915173</v>
      </c>
      <c r="E6" s="83">
        <f>IF(C6=D6,"-",D6-C6)</f>
        <v>4972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644725</v>
      </c>
      <c r="D7" s="13">
        <f>C7</f>
        <v>644725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376389</v>
      </c>
      <c r="D8" s="13">
        <f>C8</f>
        <v>376389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2439772</v>
      </c>
      <c r="D9" s="13">
        <f>C9+4972</f>
        <v>2444744</v>
      </c>
      <c r="E9" s="38">
        <f t="shared" si="0"/>
        <v>4972</v>
      </c>
      <c r="F9" s="39">
        <f t="shared" si="1"/>
        <v>1.002</v>
      </c>
    </row>
    <row r="10" spans="1:6" ht="31.5" customHeight="1" x14ac:dyDescent="0.2">
      <c r="A10" s="49" t="s">
        <v>55</v>
      </c>
      <c r="B10" s="45" t="s">
        <v>140</v>
      </c>
      <c r="C10" s="31">
        <v>236106</v>
      </c>
      <c r="D10" s="13">
        <f t="shared" ref="D10:D34" si="2">C10</f>
        <v>236106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213574</v>
      </c>
      <c r="D11" s="13">
        <f t="shared" si="2"/>
        <v>213574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89832</v>
      </c>
      <c r="D12" s="13">
        <f t="shared" si="2"/>
        <v>89832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34765</v>
      </c>
      <c r="D13" s="13">
        <f t="shared" si="2"/>
        <v>34765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193857</v>
      </c>
      <c r="D14" s="13">
        <f t="shared" si="2"/>
        <v>193857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132763</v>
      </c>
      <c r="D15" s="13">
        <f t="shared" si="2"/>
        <v>132763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66229</v>
      </c>
      <c r="D16" s="13">
        <f t="shared" si="2"/>
        <v>66229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34864</v>
      </c>
      <c r="D17" s="13">
        <f t="shared" si="2"/>
        <v>34864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125141</v>
      </c>
      <c r="D18" s="13">
        <f t="shared" si="2"/>
        <v>125141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11501</v>
      </c>
      <c r="D21" s="13">
        <f t="shared" si="2"/>
        <v>11501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141999</v>
      </c>
      <c r="D22" s="13">
        <f t="shared" si="2"/>
        <v>141999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581924</v>
      </c>
      <c r="D24" s="31">
        <f>SUM(D25:D27)</f>
        <v>581924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580211</v>
      </c>
      <c r="D25" s="13">
        <f t="shared" si="2"/>
        <v>580211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4779</v>
      </c>
      <c r="D29" s="13">
        <f>C29</f>
        <v>4779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37258</v>
      </c>
      <c r="D32" s="13">
        <f t="shared" si="2"/>
        <v>37258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125094</v>
      </c>
      <c r="D36" s="37">
        <f>C36</f>
        <v>125094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40316</v>
      </c>
      <c r="D37" s="37">
        <f>C37</f>
        <v>40316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830263</v>
      </c>
      <c r="D38" s="32">
        <f>D11+D13+D24+D30</f>
        <v>830263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17000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</f>
        <v>15000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5"/>
  <sheetViews>
    <sheetView showGridLines="0" view="pageBreakPreview" zoomScale="55" zoomScaleNormal="70" zoomScaleSheetLayoutView="55" workbookViewId="0">
      <selection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6.5" customHeight="1" x14ac:dyDescent="0.2">
      <c r="A1" s="111" t="str">
        <f>Łódzki!A1</f>
        <v xml:space="preserve">Załącznik do zarządzenia Nr 10/2017/DEF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16 lutego 2017 r. 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6231763</v>
      </c>
      <c r="D6" s="102">
        <f>D7+D8+D9+D14+D15+D16+D17+D18+D19+D20+D21+D22+D23+D24+D28+D29+D31+D32+D33+D34</f>
        <v>6236852</v>
      </c>
      <c r="E6" s="83">
        <f>IF(C6=D6,"-",D6-C6)</f>
        <v>5089</v>
      </c>
      <c r="F6" s="103">
        <f>IF(C6=0,"-",D6/C6)</f>
        <v>1.0009999999999999</v>
      </c>
    </row>
    <row r="7" spans="1:6" ht="33" customHeight="1" x14ac:dyDescent="0.2">
      <c r="A7" s="48" t="s">
        <v>1</v>
      </c>
      <c r="B7" s="14" t="s">
        <v>117</v>
      </c>
      <c r="C7" s="31">
        <v>871000</v>
      </c>
      <c r="D7" s="13">
        <f>C7</f>
        <v>871000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523413</v>
      </c>
      <c r="D8" s="13">
        <f>C8</f>
        <v>523413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2997098</v>
      </c>
      <c r="D9" s="13">
        <f>C9+5089</f>
        <v>3002187</v>
      </c>
      <c r="E9" s="38">
        <f t="shared" si="0"/>
        <v>5089</v>
      </c>
      <c r="F9" s="39">
        <f t="shared" si="1"/>
        <v>1.0017</v>
      </c>
    </row>
    <row r="10" spans="1:6" ht="31.5" customHeight="1" x14ac:dyDescent="0.2">
      <c r="A10" s="49" t="s">
        <v>55</v>
      </c>
      <c r="B10" s="45" t="s">
        <v>140</v>
      </c>
      <c r="C10" s="31">
        <v>302869</v>
      </c>
      <c r="D10" s="13">
        <f t="shared" ref="D10:D34" si="2">C10</f>
        <v>302869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273464</v>
      </c>
      <c r="D11" s="13">
        <f t="shared" si="2"/>
        <v>273464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110812</v>
      </c>
      <c r="D12" s="13">
        <f t="shared" si="2"/>
        <v>110812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52442</v>
      </c>
      <c r="D13" s="13">
        <f t="shared" si="2"/>
        <v>52442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199871</v>
      </c>
      <c r="D14" s="13">
        <f t="shared" si="2"/>
        <v>199871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191462</v>
      </c>
      <c r="D15" s="13">
        <f t="shared" si="2"/>
        <v>191462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152959</v>
      </c>
      <c r="D16" s="13">
        <f t="shared" si="2"/>
        <v>152959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77484</v>
      </c>
      <c r="D17" s="13">
        <f t="shared" si="2"/>
        <v>77484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158477</v>
      </c>
      <c r="D22" s="13">
        <f t="shared" si="2"/>
        <v>158477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76000</v>
      </c>
      <c r="D23" s="13">
        <f t="shared" si="2"/>
        <v>76000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685973</v>
      </c>
      <c r="D24" s="31">
        <f>SUM(D25:D27)</f>
        <v>685973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681973</v>
      </c>
      <c r="D25" s="13">
        <f t="shared" si="2"/>
        <v>681973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30054</v>
      </c>
      <c r="D32" s="13">
        <f t="shared" si="2"/>
        <v>30054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150725</v>
      </c>
      <c r="D36" s="37">
        <f>C36</f>
        <v>150725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50250</v>
      </c>
      <c r="D37" s="37">
        <f>C37</f>
        <v>50250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1011879</v>
      </c>
      <c r="D38" s="32">
        <f>D11+D13+D24+D30</f>
        <v>1011879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41929</v>
      </c>
      <c r="D39" s="87">
        <f>D40+D41+D42+D50+D52+D58+D59+D57</f>
        <v>41929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23718</v>
      </c>
      <c r="D50" s="33">
        <f t="shared" si="3"/>
        <v>23718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5335</v>
      </c>
      <c r="D52" s="29">
        <f>D53+D54+D55+D56</f>
        <v>5335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4069</v>
      </c>
      <c r="D53" s="33">
        <f t="shared" si="3"/>
        <v>4069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583</v>
      </c>
      <c r="D54" s="33">
        <f t="shared" si="3"/>
        <v>583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4700</v>
      </c>
      <c r="D58" s="33">
        <f t="shared" si="3"/>
        <v>4700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19360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</f>
        <v>16095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300</v>
      </c>
      <c r="D65" s="107">
        <f>C65</f>
        <v>300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Mierzicki Marcel</cp:lastModifiedBy>
  <cp:lastPrinted>2017-02-16T14:35:27Z</cp:lastPrinted>
  <dcterms:created xsi:type="dcterms:W3CDTF">2005-07-21T09:51:05Z</dcterms:created>
  <dcterms:modified xsi:type="dcterms:W3CDTF">2017-02-16T14:35:54Z</dcterms:modified>
</cp:coreProperties>
</file>