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PO\"/>
    </mc:Choice>
  </mc:AlternateContent>
  <xr:revisionPtr revIDLastSave="0" documentId="13_ncr:1_{D3CC54B0-DBA6-4ADD-A3DE-F3F4BBA7FC97}" xr6:coauthVersionLast="47" xr6:coauthVersionMax="47" xr10:uidLastSave="{00000000-0000-0000-0000-000000000000}"/>
  <bookViews>
    <workbookView xWindow="-110" yWindow="-110" windowWidth="19420" windowHeight="10420" xr2:uid="{B8387A41-8147-48E4-91E1-7D2DB21A133E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2" i="1"/>
  <c r="H13" i="1"/>
  <c r="H87" i="1"/>
  <c r="H86" i="1"/>
  <c r="H85" i="1"/>
  <c r="H90" i="1"/>
  <c r="H89" i="1"/>
  <c r="H105" i="1"/>
  <c r="H104" i="1"/>
  <c r="H103" i="1"/>
  <c r="H102" i="1"/>
  <c r="H101" i="1"/>
  <c r="H100" i="1"/>
  <c r="H110" i="1"/>
  <c r="H109" i="1"/>
  <c r="H108" i="1"/>
  <c r="H107" i="1"/>
  <c r="H106" i="1"/>
  <c r="H112" i="1"/>
  <c r="H83" i="1"/>
  <c r="H82" i="1"/>
  <c r="H81" i="1"/>
  <c r="H80" i="1"/>
  <c r="H79" i="1"/>
  <c r="H78" i="1"/>
  <c r="H84" i="1"/>
  <c r="H73" i="1"/>
  <c r="H72" i="1"/>
  <c r="H71" i="1"/>
  <c r="H70" i="1"/>
  <c r="H69" i="1"/>
  <c r="H67" i="1"/>
  <c r="H68" i="1"/>
  <c r="K109" i="1"/>
  <c r="K108" i="1"/>
  <c r="K107" i="1"/>
  <c r="K106" i="1"/>
  <c r="K105" i="1"/>
  <c r="K104" i="1"/>
  <c r="K103" i="1"/>
  <c r="K102" i="1"/>
  <c r="K101" i="1"/>
  <c r="K100" i="1"/>
  <c r="K97" i="1"/>
  <c r="H96" i="1"/>
  <c r="H98" i="1"/>
  <c r="H111" i="1"/>
  <c r="K55" i="1"/>
  <c r="K56" i="1"/>
  <c r="K57" i="1"/>
  <c r="K58" i="1"/>
  <c r="K48" i="1"/>
  <c r="K54" i="1"/>
  <c r="K53" i="1"/>
  <c r="K52" i="1"/>
  <c r="K51" i="1"/>
  <c r="K50" i="1"/>
  <c r="K49" i="1"/>
  <c r="H49" i="1"/>
  <c r="K91" i="1"/>
  <c r="K112" i="1"/>
  <c r="K96" i="1"/>
  <c r="K93" i="1"/>
  <c r="H95" i="1"/>
  <c r="H94" i="1"/>
  <c r="H99" i="1"/>
  <c r="K95" i="1"/>
  <c r="K94" i="1"/>
  <c r="H93" i="1"/>
  <c r="H92" i="1"/>
  <c r="H91" i="1"/>
  <c r="K89" i="1"/>
  <c r="K87" i="1"/>
  <c r="K86" i="1"/>
  <c r="K85" i="1"/>
  <c r="K84" i="1"/>
  <c r="K83" i="1"/>
  <c r="K82" i="1"/>
  <c r="K81" i="1"/>
  <c r="K80" i="1"/>
  <c r="K79" i="1"/>
  <c r="K78" i="1"/>
  <c r="H88" i="1"/>
  <c r="H77" i="1"/>
  <c r="H74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4" i="1"/>
  <c r="H23" i="1"/>
  <c r="K67" i="1"/>
  <c r="K66" i="1"/>
  <c r="K65" i="1"/>
  <c r="K64" i="1"/>
  <c r="K60" i="1"/>
  <c r="K59" i="1"/>
  <c r="K47" i="1"/>
  <c r="K46" i="1"/>
  <c r="K45" i="1"/>
  <c r="K44" i="1"/>
  <c r="K43" i="1"/>
  <c r="K42" i="1"/>
  <c r="K41" i="1"/>
  <c r="K40" i="1"/>
  <c r="K39" i="1"/>
  <c r="K37" i="1"/>
  <c r="K34" i="1"/>
  <c r="K32" i="1"/>
  <c r="K30" i="1"/>
  <c r="H28" i="1"/>
  <c r="H27" i="1"/>
  <c r="H26" i="1"/>
  <c r="H25" i="1"/>
  <c r="K73" i="1"/>
  <c r="K72" i="1"/>
  <c r="K71" i="1"/>
  <c r="K69" i="1"/>
  <c r="K68" i="1"/>
  <c r="K23" i="1"/>
  <c r="H76" i="1"/>
  <c r="H75" i="1"/>
  <c r="H29" i="1"/>
  <c r="H2" i="1"/>
  <c r="H22" i="1"/>
  <c r="H21" i="1"/>
  <c r="H20" i="1"/>
  <c r="H19" i="1"/>
  <c r="H18" i="1"/>
  <c r="K24" i="1"/>
  <c r="K18" i="1"/>
  <c r="K19" i="1"/>
  <c r="K20" i="1"/>
  <c r="K21" i="1"/>
  <c r="K22" i="1"/>
  <c r="K13" i="1"/>
  <c r="K14" i="1"/>
  <c r="K15" i="1"/>
  <c r="K16" i="1"/>
  <c r="K17" i="1"/>
  <c r="K12" i="1"/>
  <c r="H11" i="1"/>
  <c r="K11" i="1"/>
  <c r="H10" i="1"/>
  <c r="K6" i="1"/>
  <c r="H6" i="1"/>
  <c r="H7" i="1"/>
  <c r="K10" i="1"/>
  <c r="K7" i="1"/>
  <c r="K8" i="1"/>
  <c r="H8" i="1"/>
  <c r="H5" i="1"/>
  <c r="K61" i="1"/>
  <c r="K62" i="1"/>
  <c r="K63" i="1"/>
  <c r="K70" i="1"/>
  <c r="K74" i="1"/>
  <c r="K75" i="1"/>
  <c r="K76" i="1"/>
  <c r="K77" i="1"/>
  <c r="K31" i="1"/>
  <c r="K33" i="1"/>
  <c r="K35" i="1"/>
  <c r="K36" i="1"/>
  <c r="K38" i="1"/>
  <c r="K27" i="1"/>
  <c r="K28" i="1"/>
  <c r="K29" i="1"/>
  <c r="K26" i="1"/>
  <c r="K4" i="1"/>
  <c r="H4" i="1"/>
  <c r="K3" i="1"/>
  <c r="H3" i="1"/>
  <c r="K9" i="1"/>
  <c r="K2" i="1"/>
  <c r="K5" i="1"/>
  <c r="H9" i="1"/>
  <c r="K88" i="1"/>
  <c r="K90" i="1"/>
  <c r="K92" i="1"/>
  <c r="K98" i="1"/>
  <c r="K99" i="1"/>
  <c r="K110" i="1"/>
  <c r="K111" i="1"/>
  <c r="K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369841C-8240-47AE-8C83-0129A301462C}" name="RRF-final-recipients-template-v1-example" type="4" refreshedVersion="0" background="1">
    <webPr xml="1" sourceData="1" url="C:\Users\Mateusz_Wroblewski\Desktop\KPO\RRF-final-recipients-template-v1-example.xml" htmlTables="1" htmlFormat="all"/>
  </connection>
</connections>
</file>

<file path=xl/sharedStrings.xml><?xml version="1.0" encoding="utf-8"?>
<sst xmlns="http://schemas.openxmlformats.org/spreadsheetml/2006/main" count="1005" uniqueCount="159">
  <si>
    <t>Główny Inspektorat Jakości Handlowej Artykułów Rolno-Spożywczych</t>
  </si>
  <si>
    <t>PL</t>
  </si>
  <si>
    <t xml:space="preserve">*kurs NBP z dnia 2023-06-19: 1 EUR = 4,4457 </t>
  </si>
  <si>
    <t>-</t>
  </si>
  <si>
    <t>PL-C[A]-I[2.4.1]-T[A40G]</t>
  </si>
  <si>
    <t>PKP Polskie Linie Kolejowe S.A.</t>
  </si>
  <si>
    <t>PL-C[E]-I[2.1.1]-T[E18G]</t>
  </si>
  <si>
    <t>Ajtel Seafood Spółka z ograniczoną odpowiedzialnością</t>
  </si>
  <si>
    <t>RAJPOL SPÓŁKA Z OGRANICZONĄ ODPOWIEDZIALNOŚCIĄ</t>
  </si>
  <si>
    <t>Gruppa Organic Spółka z ograniczoną odpowiedzialnością</t>
  </si>
  <si>
    <t>FPT Spółka z ograniczoną odpowiedzielnaścią Spółka Komandytowa</t>
  </si>
  <si>
    <t>PL-C[A]-I[1.4.1]-T[A21G]</t>
  </si>
  <si>
    <t>MAXTOP POLSKA sp. z o.o.</t>
  </si>
  <si>
    <t>TBM SPÓŁKA Z OGRANICZONĄ ODPOWIEDZIALNOŚCIĄ</t>
  </si>
  <si>
    <t>GRUPA PRODUCENTÓW ROLNYCH SUFLIDOWO SPÓŁKA Z OGRANICZONĄ ODPOWIEDZIALNOŚCIĄ</t>
  </si>
  <si>
    <t>Tigre Spółka z ograniczoną odpowiedzialnością</t>
  </si>
  <si>
    <t>Bogutti spółka z ograniczoną odpowiedzialnością</t>
  </si>
  <si>
    <t>exchange rate of the National Bank of Poland from 2023-06-19: 1 EUR = 4,4457</t>
  </si>
  <si>
    <t>Modernizacja 478 km linii kolejowych, w tym 300 km zgodnie ze standardami TEN-T</t>
  </si>
  <si>
    <t>Inwestycje na rzecz dywersyfikacji i skracania łańcucha dostaw produktów rolnych i spożywczych oraz budowy odporności podmiotów uczestniczących w łańcuchu</t>
  </si>
  <si>
    <t>Umowa podpisana</t>
  </si>
  <si>
    <t>Polska</t>
  </si>
  <si>
    <t xml:space="preserve">Śląskie </t>
  </si>
  <si>
    <t xml:space="preserve">Pomorskie </t>
  </si>
  <si>
    <t xml:space="preserve">Świętokrzyskie </t>
  </si>
  <si>
    <t>Warmińsko-mazurskie</t>
  </si>
  <si>
    <t xml:space="preserve">Kujawsko-pomorskie </t>
  </si>
  <si>
    <t>Dolnośląskie</t>
  </si>
  <si>
    <t xml:space="preserve">Lubelskie </t>
  </si>
  <si>
    <t xml:space="preserve">Łódzkie </t>
  </si>
  <si>
    <t xml:space="preserve">Małopolskie </t>
  </si>
  <si>
    <t>Województwo Małopolskie, Powiat Nowy Sącz, Gmina Nowy Sącz
Powiat nowosądecki, Gmina Chełmiec
Powiat limanowski, Gmina Limanowa
Powiat limanowski, Gmina Mszana Dolna
Powiat nowotarski, Gmina Rabka-Zdrój</t>
  </si>
  <si>
    <t xml:space="preserve">Wielkopolskie </t>
  </si>
  <si>
    <t xml:space="preserve">Opolskie </t>
  </si>
  <si>
    <t xml:space="preserve">Podkarpackie </t>
  </si>
  <si>
    <t xml:space="preserve">Podlaskie </t>
  </si>
  <si>
    <t xml:space="preserve">Zachodniopomorskie </t>
  </si>
  <si>
    <t xml:space="preserve">Mazowieckie </t>
  </si>
  <si>
    <t>krajowy-numer-referencyjny</t>
  </si>
  <si>
    <t>kwota-otrzymana-projekt-w-EUR</t>
  </si>
  <si>
    <t>lokalizacja</t>
  </si>
  <si>
    <t>stan-realizacji</t>
  </si>
  <si>
    <t>data-rozpoczęcia</t>
  </si>
  <si>
    <t>data-zakończenia</t>
  </si>
  <si>
    <t>nazwisko</t>
  </si>
  <si>
    <t>imię</t>
  </si>
  <si>
    <t>ostatnia-data-otrzymania-finansowania</t>
  </si>
  <si>
    <t>Schemat raportowania w CST 2021</t>
  </si>
  <si>
    <t>Data graniczna</t>
  </si>
  <si>
    <t>Data wygenerowania raportu</t>
  </si>
  <si>
    <t>Kod kraju</t>
  </si>
  <si>
    <t>Identyfikator</t>
  </si>
  <si>
    <t>Pełna nazwa</t>
  </si>
  <si>
    <t>NIP</t>
  </si>
  <si>
    <t>Kwota otrzymana (EUR)</t>
  </si>
  <si>
    <t>Kod miernika w systemie KE FENIX</t>
  </si>
  <si>
    <t>Nazwa miernika</t>
  </si>
  <si>
    <t>Alokacja na miernik</t>
  </si>
  <si>
    <t>MIRKO SPÓŁKA Z OGRANICZONĄ ODPOWIEDZIALNOŚCIĄ</t>
  </si>
  <si>
    <t>Grupa Producentów "KLASA" spółka z ograniczoną odpowiedzialnością</t>
  </si>
  <si>
    <t>POLANA Spółka Z Ograniczoną Odpowiedzialnością</t>
  </si>
  <si>
    <t>Zakład Produkcji Spożywczej JAMAR Szczepaniak Sp.J.</t>
  </si>
  <si>
    <t>STAWROL SPÓŁKA Z OGRANICZONĄ ODPOWIEDZIALNOŚCIĄ</t>
  </si>
  <si>
    <t>Przedsiębiorstwo Handlowo-Produkcyjne KAREX Jarosław Romańczuk</t>
  </si>
  <si>
    <t>POLSKI ZIEMNIAK SP. Z O.O.</t>
  </si>
  <si>
    <t>WITPOL SPÓŁKA Z OGRANICZONĄ ODPOWIEDZIALNOŚCIĄ</t>
  </si>
  <si>
    <t>FOOD PARK KOWAL SPÓŁKA Z OGRANICZONĄ ODPOWIEDZIALNOŚCIĄ</t>
  </si>
  <si>
    <t>Skłodowscy Sp.z o.o.</t>
  </si>
  <si>
    <t>GRUPA PRODUCENTÓW ROLNYCH "AJAT" SPÓŁKA Z OGRANICZONĄ ODPOWIEDZIALNOŚCIĄ</t>
  </si>
  <si>
    <t>"GRUPA OSCAR" SPÓŁKA Z OGRANICZONĄ ODPOWIEDZIALNOŚCIĄ</t>
  </si>
  <si>
    <t>"WOJTAL" SPÓŁKA Z OGRANICZONĄ ODPOWIEDZIALNOŚCIĄ</t>
  </si>
  <si>
    <t>GREEK TRADE SPÓŁKA Z OGRANICZONĄ ODPOWIEDZIALNOŚCIĄ</t>
  </si>
  <si>
    <t>AGROL GROUP SPÓŁKA Z OGRANICZONĄ ODPOWIEDZIALNOŚCIĄ</t>
  </si>
  <si>
    <t>VELES AGRO SPÓŁKA Z OGRANICZONĄ ODPOWIEDZIALNOŚCIĄ</t>
  </si>
  <si>
    <t>PONC Spółka z o.o</t>
  </si>
  <si>
    <t>California Fries Sp. z o.o.</t>
  </si>
  <si>
    <t>Lubuskie</t>
  </si>
  <si>
    <t xml:space="preserve">Komenda Główna Państwowej Straży Pożarnej </t>
  </si>
  <si>
    <t>PL-C[E]-I[2.2.2]-T[E27G]</t>
  </si>
  <si>
    <t>PL-C[C]-I[3.1.1]-T[C23G]</t>
  </si>
  <si>
    <t>Wojewódzki Urząd Pracy - Województwo Pomorskie</t>
  </si>
  <si>
    <t>Wojewódzki Urząd Pracy w Lublinie</t>
  </si>
  <si>
    <t>WOJEWÓDZTWO WARMIŃSKO-MAZURSKIE / URZĄD MARSZAŁKOWSKI WOJEWÓDZTWA WARMIŃSKO-MAZURSKIEGO W OLSZTYNIE</t>
  </si>
  <si>
    <t>Wojewódzki Urząd Pracy w Opolu</t>
  </si>
  <si>
    <t>Województwo Małopolskie - Urząd Marszałkowski Województwa Małopolskiego</t>
  </si>
  <si>
    <t>Województwo Lubuskie / Wojewódzki Urząd Pracy w Zielonej Górze</t>
  </si>
  <si>
    <t>Województwo Kujawsko-Pomorskie (Departament Edukacji - KPO)</t>
  </si>
  <si>
    <t>Województwo Łódzkie/ Urząd Marszałkowski Województwa Łódzkiego w Łodzi</t>
  </si>
  <si>
    <t>Wojewódzki Urząd Pracy w Kielcach</t>
  </si>
  <si>
    <t>PL-C[A]-I[3.1.1]-T[A44G]</t>
  </si>
  <si>
    <t>Gmina Wrocław</t>
  </si>
  <si>
    <t>Gmina Wałbrzych - miasto na prawach powiatu</t>
  </si>
  <si>
    <t>Miasto Opole</t>
  </si>
  <si>
    <t>Powiat Mielecki</t>
  </si>
  <si>
    <t>Centrum Kształcenia Zawodowego i Ustawicznego Nr 2 w Radomiu</t>
  </si>
  <si>
    <t>Ustanowienie sieci funkcjonujących branżowych centrów umiejętności zapewniających ukierunkowane podnoszenie i zmianę kwalifikacji w wysokim stopniu odpowiadające potrzebom rynku pracy</t>
  </si>
  <si>
    <t>POWIAT LIMANOWSKI</t>
  </si>
  <si>
    <t>Powiat Radomski</t>
  </si>
  <si>
    <t>Towarzystwo Salezjańskie - Inspektoria (prowincja) św. Stanisława Kostki w Warszawie</t>
  </si>
  <si>
    <t>Miasto Siedlce</t>
  </si>
  <si>
    <t>Powiat Staszowski</t>
  </si>
  <si>
    <t>Powiat Radzyński</t>
  </si>
  <si>
    <t>Powiat Jarosławski</t>
  </si>
  <si>
    <t>Powiat Policki</t>
  </si>
  <si>
    <t>Powiat Kaliski</t>
  </si>
  <si>
    <t>Zespół Szkół Centrum Kształcenia Rolniczego im. Aleksandra Świętochowskiego w Gołotczyźnie</t>
  </si>
  <si>
    <t>Zespół Szkół Centrum Kształcenia Rolniczego im. Stanisława Szumca w Bielsku-Białej - Ministerstwo Rolnictwa i Rozwoju Wsi</t>
  </si>
  <si>
    <t>Gmina Wroclaw</t>
  </si>
  <si>
    <t>Laboratoria z nowoczesną infrastrukturą badawczą w instytutach nadzorowanych przez Ministerstwo Edukacji i Nauki oraz Ministerstwo Rolnictwa i Rozwoju Wsi lub im podlegających</t>
  </si>
  <si>
    <t>Powiat Opoczyński</t>
  </si>
  <si>
    <t>Powiat Brzeski</t>
  </si>
  <si>
    <t>Powiat Wadowicki</t>
  </si>
  <si>
    <t>Zakład Doskonalenia Zawodowego w Kielcach</t>
  </si>
  <si>
    <t>Powiat Lęborski</t>
  </si>
  <si>
    <t>Powiat Grodziski</t>
  </si>
  <si>
    <t>Zakład Doskonalenia Zawodowego w Katowicach</t>
  </si>
  <si>
    <t>Miasto Poznań</t>
  </si>
  <si>
    <t>Zespół Szkół im. Emilii Sukertowej-Biedrawiny w Malinowie</t>
  </si>
  <si>
    <t>Powiat Żywiecki</t>
  </si>
  <si>
    <t>Międzynarodowa Wyższa Szkoła Logistyki i Transportu we Wrocławiu</t>
  </si>
  <si>
    <t>Powiat Wieluński</t>
  </si>
  <si>
    <t>Gmina Miasto Krosno</t>
  </si>
  <si>
    <t>Gmina Miasta Radomia</t>
  </si>
  <si>
    <t>Miedziowe Centrum Kształcenia Kadr spółka z ograniczoną odpowiedzialnością</t>
  </si>
  <si>
    <t>Technikum Leśne w Tucholi im. Adama Loreta</t>
  </si>
  <si>
    <t>Powiat Lubelski</t>
  </si>
  <si>
    <t>Powiat Łukowski</t>
  </si>
  <si>
    <t>Powiat Przysuski</t>
  </si>
  <si>
    <t>Projekty w dziedzinie cyberbezpieczeństwa (CyberPL) w dwóch obszarach interwencji:
1)	program na rzecz zwiększenia skuteczności krajowego systemu cyberbezpieczeństwa (KSC-PL) oraz
2)	budowa i rozwój operacyjnych centrów cyberbezpieczeństwa (SOC-DEV-PL)</t>
  </si>
  <si>
    <t>Instalacja: Systemów Dynamicznej Informacji Pasażerskiej (SDIP), systemów kontroli i przejazdów kolejowych w 55 obszarach</t>
  </si>
  <si>
    <t>Śląskie Centrum Florystyczne Rekpol Spółka z ograniczoną odpowiedzialnością</t>
  </si>
  <si>
    <t>Miasto Zielona Góra</t>
  </si>
  <si>
    <t>Powiat Zamojski</t>
  </si>
  <si>
    <t>Ogólnopolskie Stowarzyszenie Firm Instalacyjnych i Serwisowych</t>
  </si>
  <si>
    <t>Izba Rzemieślnicza oraz Małej i Średniej Przedsiębiorczości w Tarnowie</t>
  </si>
  <si>
    <t>PIOT Związek Pracodawców Przemysłu Odzieżowego i Tekstylnego</t>
  </si>
  <si>
    <t>Polskie Towarzystwo Mieszkaniowe Lublin</t>
  </si>
  <si>
    <t>Powiat Opolski</t>
  </si>
  <si>
    <t>Powiat Nyski</t>
  </si>
  <si>
    <t>Miasto Bydgoszcz</t>
  </si>
  <si>
    <t>Województwo Dolnośląskie</t>
  </si>
  <si>
    <t>LA-SAD SPÓŁKA Z OGRANICZONĄ ODPOWIEDZIALNOŚCIĄ</t>
  </si>
  <si>
    <t>Przedsiębiorstwo Produkcyjno-Handlowe "Kros" Sp. z o.o.</t>
  </si>
  <si>
    <t>ELEKTROMONTER Spółka z ograniczoną odpowiedzialnością Spółka komandytowa</t>
  </si>
  <si>
    <t>EUROWAFEL SPÓŁKA Z OGRANICZONĄ ODPOWIEDZIALNOŚCIĄ SPÓŁKA KOMANDYTOWA</t>
  </si>
  <si>
    <t>PPH TEMAR SPÓŁKA Z OGRANICZONĄ ODPOWIEDZIALNOŚCIĄ SPÓŁKA KOMANDYTOWA</t>
  </si>
  <si>
    <t>POL-OWOC spółka z o.o.</t>
  </si>
  <si>
    <t>Zakłady Mięsne Nowy Żmigród Sp. z o.o.</t>
  </si>
  <si>
    <t>FRĄCZKIEWICZ SPÓŁKA Z OGRANICZONĄ ODPOWIEDZIALNOŚCIĄ SPÓŁKA KOMANDYTOWA</t>
  </si>
  <si>
    <t>Przedsiębiorstwo Produkcyjno-Usługowo-Handlowe "CZEJ-DAG" Spółka z Ograniczoną Odpowiedzialnością</t>
  </si>
  <si>
    <t>BIOCHEM KIETRZ SPÓŁKA Z OGRANICZONĄ ODPOWIEDZIALNOŚCIĄ</t>
  </si>
  <si>
    <t>INTERCHEMALL Zespół Młynów Jelonki Sp. z o.o.</t>
  </si>
  <si>
    <t>SBS spółka z ograniczoną odpowiedzialnością</t>
  </si>
  <si>
    <t>Perfekt Milk Spółka z ograniczoną odpowiedzialnością</t>
  </si>
  <si>
    <t>NORD CAPITAL SPÓŁKA Z OGRANICZONĄ ODPOWIEDZIALNOŚCIĄ</t>
  </si>
  <si>
    <t>PL-C[A]-I[3.1.1]-T[A50G]</t>
  </si>
  <si>
    <t>Opracowanie zoperacjonalizowanych programów wdrożenia Zintegrowanej Strategii Umiejętności na poziomie regionalnym przez powołane Wojewódzkie Zespoły Koordynacji kształcenia i szkolenia zawodowego oraz uczenia się przez całe życie</t>
  </si>
  <si>
    <t>PL-C[A]-I[3.1.1]-T[A49G]</t>
  </si>
  <si>
    <t>Powołanie funkcjonujących Wojewódzkich Zespołów Koordynacji koordynujących politykę w zakresie kształcenia i szkolenia zawodowego oraz uczenia się przez całe życie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</si>
</sst>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14" fontId="0" fillId="0" borderId="0" xfId="0" applyNumberFormat="1" applyFont="1"/>
    <xf numFmtId="14" fontId="2" fillId="0" borderId="0" xfId="0" applyNumberFormat="1" applyFont="1" applyAlignment="1">
      <alignment vertical="center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/>
    <xf numFmtId="3" fontId="5" fillId="0" borderId="0" xfId="0" applyNumberFormat="1" applyFont="1"/>
    <xf numFmtId="0" fontId="0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0" fillId="0" borderId="0" xfId="0" applyAlignment="1"/>
    <xf numFmtId="14" fontId="2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/>
    <xf numFmtId="0" fontId="5" fillId="0" borderId="0" xfId="0" applyFont="1"/>
    <xf numFmtId="14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4" fontId="0" fillId="0" borderId="0" xfId="0" applyNumberFormat="1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/>
    <xf numFmtId="14" fontId="0" fillId="2" borderId="0" xfId="0" applyNumberFormat="1" applyFont="1" applyFill="1"/>
    <xf numFmtId="0" fontId="0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/>
    <xf numFmtId="3" fontId="5" fillId="2" borderId="0" xfId="0" applyNumberFormat="1" applyFont="1" applyFill="1"/>
  </cellXfs>
  <cellStyles count="1">
    <cellStyle name="Normalny" xfId="0" builtinId="0"/>
  </cellStyles>
  <dxfs count="1"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final-recipients">
        <xsd:complexType>
          <xsd:sequence minOccurs="0">
            <xsd:element minOccurs="0" nillable="true" type="xsd:date" name="cut-off-date" form="unqualified"/>
            <xsd:element minOccurs="0" nillable="true" type="xsd:date" name="reporting-date" form="unqualified"/>
            <xsd:element minOccurs="0" nillable="true" type="xsd:string" name="country-code" form="unqualified"/>
            <xsd:element minOccurs="0" nillable="true" name="persons" form="unqualified">
              <xsd:complexType>
                <xsd:sequence minOccurs="0">
                  <xsd:element minOccurs="0" maxOccurs="unbounded" nillable="true" name="person" form="unqualified">
                    <xsd:complexType>
                      <xsd:all>
                        <xsd:element minOccurs="0" nillable="true" type="xsd:integer" name="unique-identifier" form="unqualified"/>
                        <xsd:element minOccurs="0" nillable="true" type="xsd:string" name="full-legal-name" form="unqualified"/>
                        <xsd:element minOccurs="0" nillable="true" type="xsd:string" name="vat-number" form="unqualified"/>
                        <xsd:element minOccurs="0" nillable="true" type="xsd:integer" name="received-amount-in-EUR" form="unqualified"/>
                        <xsd:element minOccurs="0" nillable="true" name="associated-measures" form="unqualified">
                          <xsd:complexType>
                            <xsd:sequence minOccurs="0">
                              <xsd:element minOccurs="0" maxOccurs="unbounded" nillable="true" name="associated-measure" form="unqualified">
                                <xsd:complexType>
                                  <xsd:sequence minOccurs="0">
                                    <xsd:element minOccurs="0" nillable="true" type="xsd:string" name="fenix-measure-reference" form="unqualified"/>
                                    <xsd:element minOccurs="0" nillable="true" type="xsd:string" name="measure-name" form="unqualified"/>
                                    <xsd:element minOccurs="0" nillable="true" type="xsd:integer" name="received-amount-measure-in-EUR" form="unqualified"/>
                                    <xsd:element minOccurs="0" nillable="true" name="projects" form="unqualified">
                                      <xsd:complexType>
                                        <xsd:sequence minOccurs="0">
                                          <xsd:element minOccurs="0" maxOccurs="unbounded" nillable="true" name="project" form="unqualified">
                                            <xsd:complexType>
                                              <xsd:sequence minOccurs="0">
                                                <xsd:element minOccurs="0" nillable="true" type="xsd:integer" name="national-reference-number" form="unqualified"/>
                                                <xsd:element minOccurs="0" nillable="true" type="xsd:integer" name="received-amount-project-in-EUR" form="unqualified"/>
                                                <xsd:element minOccurs="0" nillable="true" type="xsd:string" name="location" form="unqualified"/>
                                                <xsd:element minOccurs="0" nillable="true" type="xsd:string" name="State-of-implementation" form="unqualified"/>
                                                <xsd:element minOccurs="0" nillable="true" type="xsd:date" name="start-date" form="unqualified"/>
                                                <xsd:element minOccurs="0" nillable="true" type="xsd:date" name="end-date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type="xsd:string" name="last-name" form="unqualified"/>
                        <xsd:element minOccurs="0" nillable="true" type="xsd:string" name="first-name" form="unqualified"/>
                        <xsd:element minOccurs="0" nillable="true" type="xsd:date" name="Last-date-funding-received" form="unqualified"/>
                      </xsd:all>
                    </xsd:complexType>
                  </xsd:element>
                </xsd:sequence>
              </xsd:complexType>
            </xsd:element>
          </xsd:sequence>
          <xsd:attribute name="template-version" form="unqualified" type="xsd:integer"/>
        </xsd:complexType>
      </xsd:element>
    </xsd:schema>
  </Schema>
  <Map ID="1" Name="final-recipients_mapa" RootElement="final-recipients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A75D65-27A1-4B3A-A550-37D193A1B86A}" name="Tabela1" displayName="Tabela1" ref="A1:T112" tableType="xml" totalsRowShown="0" connectionId="1">
  <autoFilter ref="A1:T112" xr:uid="{52A75D65-27A1-4B3A-A550-37D193A1B86A}"/>
  <tableColumns count="20">
    <tableColumn id="1" xr3:uid="{74E1786E-334B-4625-AEC9-3CDFE160ACD9}" uniqueName="template-version" name="Schemat raportowania w CST 2021">
      <xmlColumnPr mapId="1" xpath="/final-recipients/@template-version" xmlDataType="integer"/>
    </tableColumn>
    <tableColumn id="2" xr3:uid="{F701AF8A-B9F4-467A-8083-FC842AEA77ED}" uniqueName="cut-off-date" name="Data graniczna">
      <xmlColumnPr mapId="1" xpath="/final-recipients/cut-off-date" xmlDataType="date"/>
    </tableColumn>
    <tableColumn id="3" xr3:uid="{9202E97A-433A-4CE7-8ADF-6ABAB4054999}" uniqueName="reporting-date" name="Data wygenerowania raportu">
      <xmlColumnPr mapId="1" xpath="/final-recipients/reporting-date" xmlDataType="date"/>
    </tableColumn>
    <tableColumn id="4" xr3:uid="{E1DABABB-003F-446A-9D2B-AD884244309D}" uniqueName="country-code" name="Kod kraju">
      <xmlColumnPr mapId="1" xpath="/final-recipients/country-code" xmlDataType="string"/>
    </tableColumn>
    <tableColumn id="5" xr3:uid="{0D1929FB-2173-4367-8AB0-33A4A8A551B4}" uniqueName="unique-identifier" name="Identyfikator">
      <xmlColumnPr mapId="1" xpath="/final-recipients/persons/person/unique-identifier" xmlDataType="integer"/>
    </tableColumn>
    <tableColumn id="6" xr3:uid="{54F22A99-C104-4552-ACF8-869BF4437677}" uniqueName="full-legal-name" name="Pełna nazwa">
      <xmlColumnPr mapId="1" xpath="/final-recipients/persons/person/full-legal-name" xmlDataType="string"/>
    </tableColumn>
    <tableColumn id="7" xr3:uid="{53B18004-5D75-485D-8D55-44C28E733B04}" uniqueName="vat-number" name="NIP">
      <xmlColumnPr mapId="1" xpath="/final-recipients/persons/person/vat-number" xmlDataType="string"/>
    </tableColumn>
    <tableColumn id="8" xr3:uid="{149E4C6E-92DA-412B-83C3-A9596FA154A7}" uniqueName="received-amount-in-EUR" name="Kwota otrzymana (EUR)">
      <xmlColumnPr mapId="1" xpath="/final-recipients/persons/person/received-amount-in-EUR" xmlDataType="integer"/>
    </tableColumn>
    <tableColumn id="9" xr3:uid="{4BF50553-9544-4EE9-B150-A0001B1D3057}" uniqueName="fenix-measure-reference" name="Kod miernika w systemie KE FENIX">
      <xmlColumnPr mapId="1" xpath="/final-recipients/persons/person/associated-measures/associated-measure/fenix-measure-reference" xmlDataType="string"/>
    </tableColumn>
    <tableColumn id="10" xr3:uid="{216EB3DA-36B7-4C01-B7F4-07EA5595D8EF}" uniqueName="measure-name" name="Nazwa miernika">
      <xmlColumnPr mapId="1" xpath="/final-recipients/persons/person/associated-measures/associated-measure/measure-name" xmlDataType="string"/>
    </tableColumn>
    <tableColumn id="11" xr3:uid="{2D6C39DA-FC2F-4BFF-A187-A138987F9493}" uniqueName="received-amount-measure-in-EUR" name="Alokacja na miernik">
      <xmlColumnPr mapId="1" xpath="/final-recipients/persons/person/associated-measures/associated-measure/received-amount-measure-in-EUR" xmlDataType="integer"/>
    </tableColumn>
    <tableColumn id="12" xr3:uid="{10E53AD9-7AAD-4BCA-A1A3-FF33557EA80B}" uniqueName="national-reference-number" name="krajowy-numer-referencyjny" dataDxfId="0">
      <xmlColumnPr mapId="1" xpath="/final-recipients/persons/person/associated-measures/associated-measure/projects/project/national-reference-number" xmlDataType="integer"/>
    </tableColumn>
    <tableColumn id="13" xr3:uid="{B64A96B3-9857-4CCF-A35D-2B9E8ED28462}" uniqueName="received-amount-project-in-EUR" name="kwota-otrzymana-projekt-w-EUR">
      <xmlColumnPr mapId="1" xpath="/final-recipients/persons/person/associated-measures/associated-measure/projects/project/received-amount-project-in-EUR" xmlDataType="integer"/>
    </tableColumn>
    <tableColumn id="14" xr3:uid="{F2AFEE20-72A7-422C-A828-1747AB96A980}" uniqueName="location" name="lokalizacja">
      <xmlColumnPr mapId="1" xpath="/final-recipients/persons/person/associated-measures/associated-measure/projects/project/location" xmlDataType="string"/>
    </tableColumn>
    <tableColumn id="15" xr3:uid="{9340A507-349D-4EB9-93E7-D7681FAC3BA5}" uniqueName="State-of-implementation" name="stan-realizacji">
      <xmlColumnPr mapId="1" xpath="/final-recipients/persons/person/associated-measures/associated-measure/projects/project/State-of-implementation" xmlDataType="string"/>
    </tableColumn>
    <tableColumn id="16" xr3:uid="{5AEB9EE6-9892-4C7A-9A6E-C669C78C23D3}" uniqueName="start-date" name="data-rozpoczęcia">
      <xmlColumnPr mapId="1" xpath="/final-recipients/persons/person/associated-measures/associated-measure/projects/project/start-date" xmlDataType="date"/>
    </tableColumn>
    <tableColumn id="17" xr3:uid="{364CD609-E72F-4A63-AB0D-B6578AD9C427}" uniqueName="end-date" name="data-zakończenia">
      <xmlColumnPr mapId="1" xpath="/final-recipients/persons/person/associated-measures/associated-measure/projects/project/end-date" xmlDataType="date"/>
    </tableColumn>
    <tableColumn id="18" xr3:uid="{6F583E46-4A18-4161-AABD-BC9644A7D859}" uniqueName="last-name" name="nazwisko">
      <xmlColumnPr mapId="1" xpath="/final-recipients/persons/person/last-name" xmlDataType="string"/>
    </tableColumn>
    <tableColumn id="19" xr3:uid="{07DC8551-F755-4404-90BF-3D8EC4652AF5}" uniqueName="first-name" name="imię">
      <xmlColumnPr mapId="1" xpath="/final-recipients/persons/person/first-name" xmlDataType="string"/>
    </tableColumn>
    <tableColumn id="20" xr3:uid="{C04ED6CD-6F64-4786-9AD4-21C58D3E9CBD}" uniqueName="Last-date-funding-received" name="ostatnia-data-otrzymania-finansowania">
      <xmlColumnPr mapId="1" xpath="/final-recipients/persons/person/Last-date-funding-received" xmlDataType="date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tabSelected="1" zoomScale="82" zoomScaleNormal="82" workbookViewId="0">
      <selection activeCell="F6" sqref="F6"/>
    </sheetView>
  </sheetViews>
  <sheetFormatPr defaultRowHeight="14.5" x14ac:dyDescent="0.35"/>
  <cols>
    <col min="1" max="1" width="17.6328125" bestFit="1" customWidth="1"/>
    <col min="2" max="2" width="13.08984375" bestFit="1" customWidth="1"/>
    <col min="3" max="3" width="11.81640625" customWidth="1"/>
    <col min="4" max="4" width="11.54296875" customWidth="1"/>
    <col min="5" max="5" width="8.6328125" customWidth="1"/>
    <col min="6" max="6" width="37.90625" customWidth="1"/>
    <col min="7" max="7" width="13" bestFit="1" customWidth="1"/>
    <col min="8" max="8" width="20.54296875" customWidth="1"/>
    <col min="9" max="9" width="24" customWidth="1"/>
    <col min="10" max="10" width="61.54296875" customWidth="1"/>
    <col min="11" max="11" width="19.08984375" customWidth="1"/>
    <col min="12" max="12" width="20.453125" style="18" customWidth="1"/>
    <col min="13" max="13" width="25.54296875" customWidth="1"/>
    <col min="14" max="14" width="56.453125" customWidth="1"/>
    <col min="15" max="15" width="23.54296875" customWidth="1"/>
    <col min="16" max="16" width="11.90625" customWidth="1"/>
    <col min="17" max="17" width="11.54296875" bestFit="1" customWidth="1"/>
    <col min="18" max="18" width="14.54296875" bestFit="1" customWidth="1"/>
    <col min="19" max="19" width="11.90625" bestFit="1" customWidth="1"/>
    <col min="20" max="20" width="28.54296875" customWidth="1"/>
  </cols>
  <sheetData>
    <row r="1" spans="1:20" x14ac:dyDescent="0.35">
      <c r="A1" s="21" t="s">
        <v>47</v>
      </c>
      <c r="B1" s="2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s="18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</row>
    <row r="2" spans="1:20" ht="72.5" x14ac:dyDescent="0.35">
      <c r="A2" s="1">
        <v>1</v>
      </c>
      <c r="B2" s="2">
        <v>45099</v>
      </c>
      <c r="C2" s="2">
        <v>45099</v>
      </c>
      <c r="D2" s="1" t="s">
        <v>1</v>
      </c>
      <c r="E2">
        <v>1</v>
      </c>
      <c r="F2" s="20" t="s">
        <v>5</v>
      </c>
      <c r="G2" s="8">
        <v>1132316427</v>
      </c>
      <c r="H2" s="4">
        <f>3904100000/4.4457</f>
        <v>878174415.72755682</v>
      </c>
      <c r="I2" t="s">
        <v>6</v>
      </c>
      <c r="J2" s="32" t="s">
        <v>18</v>
      </c>
      <c r="K2" s="4">
        <f>5760000000/4.4457</f>
        <v>1295633983.3996894</v>
      </c>
      <c r="L2" s="8"/>
      <c r="M2" s="4" t="s">
        <v>3</v>
      </c>
      <c r="N2" s="5" t="s">
        <v>31</v>
      </c>
      <c r="O2" s="7" t="s">
        <v>20</v>
      </c>
      <c r="P2" s="3">
        <v>45045</v>
      </c>
      <c r="Q2" s="3">
        <v>46203</v>
      </c>
      <c r="R2" t="s">
        <v>3</v>
      </c>
      <c r="S2" t="s">
        <v>3</v>
      </c>
      <c r="T2" s="7"/>
    </row>
    <row r="3" spans="1:20" ht="29" x14ac:dyDescent="0.35">
      <c r="A3">
        <v>1</v>
      </c>
      <c r="B3" s="2">
        <v>45223</v>
      </c>
      <c r="C3" s="2">
        <v>45223</v>
      </c>
      <c r="D3" s="1" t="s">
        <v>1</v>
      </c>
      <c r="E3">
        <v>1</v>
      </c>
      <c r="F3" s="31" t="s">
        <v>5</v>
      </c>
      <c r="G3" s="8">
        <v>1132316427</v>
      </c>
      <c r="H3" s="4">
        <f>1499885709.59/4.4457</f>
        <v>337378975.09728497</v>
      </c>
      <c r="I3" t="s">
        <v>6</v>
      </c>
      <c r="J3" s="32" t="s">
        <v>18</v>
      </c>
      <c r="K3" s="4">
        <f t="shared" ref="K3:K9" si="0">5760000000/4.4457</f>
        <v>1295633983.3996894</v>
      </c>
      <c r="L3" s="8"/>
      <c r="M3" s="4" t="s">
        <v>3</v>
      </c>
      <c r="N3" s="5" t="s">
        <v>21</v>
      </c>
      <c r="O3" s="7" t="s">
        <v>20</v>
      </c>
      <c r="P3" s="3">
        <v>45173</v>
      </c>
      <c r="Q3" s="3">
        <v>46203</v>
      </c>
      <c r="R3" t="s">
        <v>3</v>
      </c>
      <c r="S3" t="s">
        <v>3</v>
      </c>
      <c r="T3" s="7"/>
    </row>
    <row r="4" spans="1:20" ht="29" x14ac:dyDescent="0.35">
      <c r="A4">
        <v>1</v>
      </c>
      <c r="B4" s="2">
        <v>45223</v>
      </c>
      <c r="C4" s="2">
        <v>45223</v>
      </c>
      <c r="D4" s="1" t="s">
        <v>1</v>
      </c>
      <c r="E4">
        <v>1</v>
      </c>
      <c r="F4" s="31" t="s">
        <v>5</v>
      </c>
      <c r="G4" s="8">
        <v>1132316427</v>
      </c>
      <c r="H4" s="4">
        <f>195000000/4.4457</f>
        <v>43862608.81301032</v>
      </c>
      <c r="I4" t="s">
        <v>6</v>
      </c>
      <c r="J4" s="32" t="s">
        <v>18</v>
      </c>
      <c r="K4" s="4">
        <f t="shared" si="0"/>
        <v>1295633983.3996894</v>
      </c>
      <c r="L4" s="8"/>
      <c r="M4" s="4" t="s">
        <v>3</v>
      </c>
      <c r="N4" s="5" t="s">
        <v>21</v>
      </c>
      <c r="O4" s="7" t="s">
        <v>20</v>
      </c>
      <c r="P4" s="3">
        <v>45138</v>
      </c>
      <c r="Q4" s="3">
        <v>46142</v>
      </c>
      <c r="R4" t="s">
        <v>3</v>
      </c>
      <c r="S4" t="s">
        <v>3</v>
      </c>
      <c r="T4" s="7"/>
    </row>
    <row r="5" spans="1:20" ht="29" x14ac:dyDescent="0.35">
      <c r="A5">
        <v>1</v>
      </c>
      <c r="B5" s="2">
        <v>45223</v>
      </c>
      <c r="C5" s="2">
        <v>45223</v>
      </c>
      <c r="D5" s="1" t="s">
        <v>1</v>
      </c>
      <c r="E5">
        <v>1</v>
      </c>
      <c r="F5" s="31" t="s">
        <v>5</v>
      </c>
      <c r="G5" s="8">
        <v>1132316427</v>
      </c>
      <c r="H5" s="4">
        <f>194960263.17/4.4457</f>
        <v>43853670.551319242</v>
      </c>
      <c r="I5" t="s">
        <v>6</v>
      </c>
      <c r="J5" s="32" t="s">
        <v>18</v>
      </c>
      <c r="K5" s="4">
        <f>5760000000/4.4457</f>
        <v>1295633983.3996894</v>
      </c>
      <c r="L5" s="8"/>
      <c r="M5" s="4" t="s">
        <v>3</v>
      </c>
      <c r="N5" s="5" t="s">
        <v>21</v>
      </c>
      <c r="O5" s="7" t="s">
        <v>20</v>
      </c>
      <c r="P5" s="3">
        <v>45259</v>
      </c>
      <c r="Q5" s="3">
        <v>46003</v>
      </c>
      <c r="R5" t="s">
        <v>3</v>
      </c>
      <c r="S5" t="s">
        <v>3</v>
      </c>
      <c r="T5" s="7"/>
    </row>
    <row r="6" spans="1:20" ht="87" x14ac:dyDescent="0.35">
      <c r="A6">
        <v>1</v>
      </c>
      <c r="B6" s="2">
        <v>45223</v>
      </c>
      <c r="C6" s="2">
        <v>45223</v>
      </c>
      <c r="D6" s="1" t="s">
        <v>1</v>
      </c>
      <c r="E6">
        <v>2</v>
      </c>
      <c r="F6" s="31" t="s">
        <v>77</v>
      </c>
      <c r="G6" s="8">
        <v>5210413024</v>
      </c>
      <c r="H6" s="4">
        <f>142828990/4.457</f>
        <v>32045992.820282701</v>
      </c>
      <c r="I6" s="23" t="s">
        <v>79</v>
      </c>
      <c r="J6" s="6" t="s">
        <v>128</v>
      </c>
      <c r="K6" s="4">
        <f>142828990/4.457</f>
        <v>32045992.820282701</v>
      </c>
      <c r="L6" s="8"/>
      <c r="M6" s="4" t="s">
        <v>3</v>
      </c>
      <c r="N6" s="5" t="s">
        <v>37</v>
      </c>
      <c r="O6" s="7" t="s">
        <v>20</v>
      </c>
      <c r="P6" s="3">
        <v>44927</v>
      </c>
      <c r="Q6" s="3">
        <v>46022</v>
      </c>
      <c r="R6" t="s">
        <v>3</v>
      </c>
      <c r="S6" t="s">
        <v>3</v>
      </c>
      <c r="T6" s="7"/>
    </row>
    <row r="7" spans="1:20" ht="29" x14ac:dyDescent="0.35">
      <c r="A7">
        <v>1</v>
      </c>
      <c r="B7" s="2">
        <v>45223</v>
      </c>
      <c r="C7" s="2">
        <v>45223</v>
      </c>
      <c r="D7" s="1" t="s">
        <v>1</v>
      </c>
      <c r="E7">
        <v>1</v>
      </c>
      <c r="F7" s="31" t="s">
        <v>5</v>
      </c>
      <c r="G7" s="8">
        <v>1132316427</v>
      </c>
      <c r="H7" s="4">
        <f>139269699.9999/4.457</f>
        <v>31247408.570765093</v>
      </c>
      <c r="I7" s="1" t="s">
        <v>78</v>
      </c>
      <c r="J7" s="6" t="s">
        <v>129</v>
      </c>
      <c r="K7" s="4">
        <f>322350827/4.457</f>
        <v>72324619.026250839</v>
      </c>
      <c r="L7" s="8"/>
      <c r="M7" s="4" t="s">
        <v>3</v>
      </c>
      <c r="N7" s="5" t="s">
        <v>21</v>
      </c>
      <c r="O7" s="7" t="s">
        <v>20</v>
      </c>
      <c r="P7" s="3">
        <v>45169</v>
      </c>
      <c r="Q7" s="3">
        <v>46203</v>
      </c>
      <c r="R7" t="s">
        <v>3</v>
      </c>
      <c r="S7" t="s">
        <v>3</v>
      </c>
      <c r="T7" s="7"/>
    </row>
    <row r="8" spans="1:20" ht="29" x14ac:dyDescent="0.35">
      <c r="A8">
        <v>1</v>
      </c>
      <c r="B8" s="2">
        <v>45223</v>
      </c>
      <c r="C8" s="2">
        <v>45223</v>
      </c>
      <c r="D8" s="1" t="s">
        <v>1</v>
      </c>
      <c r="E8">
        <v>1</v>
      </c>
      <c r="F8" s="31" t="s">
        <v>5</v>
      </c>
      <c r="G8" s="8">
        <v>1132316427</v>
      </c>
      <c r="H8" s="4">
        <f>102187227.1008/4.457</f>
        <v>22927356.316087052</v>
      </c>
      <c r="I8" s="1" t="s">
        <v>78</v>
      </c>
      <c r="J8" s="6" t="s">
        <v>129</v>
      </c>
      <c r="K8" s="4">
        <f>322350827/4.457</f>
        <v>72324619.026250839</v>
      </c>
      <c r="L8" s="8"/>
      <c r="M8" s="4" t="s">
        <v>3</v>
      </c>
      <c r="N8" s="5" t="s">
        <v>21</v>
      </c>
      <c r="O8" s="7" t="s">
        <v>20</v>
      </c>
      <c r="P8" s="3">
        <v>45034</v>
      </c>
      <c r="Q8" s="3">
        <v>46202</v>
      </c>
      <c r="R8" t="s">
        <v>3</v>
      </c>
      <c r="S8" t="s">
        <v>3</v>
      </c>
      <c r="T8" s="7"/>
    </row>
    <row r="9" spans="1:20" ht="29" x14ac:dyDescent="0.35">
      <c r="A9">
        <v>1</v>
      </c>
      <c r="B9" s="2">
        <v>45223</v>
      </c>
      <c r="C9" s="2">
        <v>45223</v>
      </c>
      <c r="D9" s="1" t="s">
        <v>1</v>
      </c>
      <c r="E9">
        <v>1</v>
      </c>
      <c r="F9" s="31" t="s">
        <v>5</v>
      </c>
      <c r="G9" s="8">
        <v>1132316427</v>
      </c>
      <c r="H9" s="4">
        <f>97339810.2/4.4457</f>
        <v>21895271.880693704</v>
      </c>
      <c r="I9" s="1" t="s">
        <v>6</v>
      </c>
      <c r="J9" s="32" t="s">
        <v>18</v>
      </c>
      <c r="K9" s="4">
        <f t="shared" si="0"/>
        <v>1295633983.3996894</v>
      </c>
      <c r="L9" s="8"/>
      <c r="M9" s="4" t="s">
        <v>3</v>
      </c>
      <c r="N9" s="5" t="s">
        <v>21</v>
      </c>
      <c r="O9" s="7" t="s">
        <v>20</v>
      </c>
      <c r="P9" s="3">
        <v>45209</v>
      </c>
      <c r="Q9" s="3">
        <v>46022</v>
      </c>
      <c r="R9" t="s">
        <v>3</v>
      </c>
      <c r="S9" t="s">
        <v>3</v>
      </c>
      <c r="T9" s="7"/>
    </row>
    <row r="10" spans="1:20" ht="29" x14ac:dyDescent="0.35">
      <c r="A10">
        <v>1</v>
      </c>
      <c r="B10" s="2">
        <v>45223</v>
      </c>
      <c r="C10" s="2">
        <v>45223</v>
      </c>
      <c r="D10" s="1" t="s">
        <v>1</v>
      </c>
      <c r="E10">
        <v>1</v>
      </c>
      <c r="F10" s="31" t="s">
        <v>5</v>
      </c>
      <c r="G10" s="8">
        <v>1132316427</v>
      </c>
      <c r="H10" s="4">
        <f>80893900.0001/4.457</f>
        <v>18149854.162014809</v>
      </c>
      <c r="I10" s="1" t="s">
        <v>78</v>
      </c>
      <c r="J10" s="6" t="s">
        <v>129</v>
      </c>
      <c r="K10" s="4">
        <f>322350827/4.457</f>
        <v>72324619.026250839</v>
      </c>
      <c r="L10" s="8"/>
      <c r="M10" s="4" t="s">
        <v>3</v>
      </c>
      <c r="N10" s="5" t="s">
        <v>21</v>
      </c>
      <c r="O10" s="7" t="s">
        <v>20</v>
      </c>
      <c r="P10" s="3">
        <v>45169</v>
      </c>
      <c r="Q10" s="3">
        <v>46014</v>
      </c>
      <c r="R10" t="s">
        <v>3</v>
      </c>
      <c r="S10" t="s">
        <v>3</v>
      </c>
      <c r="T10" s="7"/>
    </row>
    <row r="11" spans="1:20" ht="58" x14ac:dyDescent="0.35">
      <c r="A11">
        <v>1</v>
      </c>
      <c r="B11" s="2">
        <v>45223</v>
      </c>
      <c r="C11" s="2">
        <v>45223</v>
      </c>
      <c r="D11" s="1" t="s">
        <v>1</v>
      </c>
      <c r="E11">
        <v>3</v>
      </c>
      <c r="F11" s="25" t="s">
        <v>80</v>
      </c>
      <c r="G11" s="8">
        <v>5833163786</v>
      </c>
      <c r="H11" s="4">
        <f>21500000/4.457</f>
        <v>4823872.5600179499</v>
      </c>
      <c r="I11" s="1" t="s">
        <v>155</v>
      </c>
      <c r="J11" s="6" t="s">
        <v>156</v>
      </c>
      <c r="K11" s="4">
        <f>274340837/4.457</f>
        <v>61552801.660309628</v>
      </c>
      <c r="L11" s="8"/>
      <c r="M11" s="4" t="s">
        <v>3</v>
      </c>
      <c r="N11" s="5" t="s">
        <v>23</v>
      </c>
      <c r="O11" s="7" t="s">
        <v>20</v>
      </c>
      <c r="P11" s="3">
        <v>44562</v>
      </c>
      <c r="Q11" s="3">
        <v>46203</v>
      </c>
      <c r="R11" t="s">
        <v>3</v>
      </c>
      <c r="S11" t="s">
        <v>3</v>
      </c>
      <c r="T11" s="7"/>
    </row>
    <row r="12" spans="1:20" ht="43.5" x14ac:dyDescent="0.35">
      <c r="A12">
        <v>1</v>
      </c>
      <c r="B12" s="2">
        <v>45223</v>
      </c>
      <c r="C12" s="2">
        <v>45223</v>
      </c>
      <c r="D12" s="1" t="s">
        <v>1</v>
      </c>
      <c r="E12">
        <v>4</v>
      </c>
      <c r="F12" s="31" t="s">
        <v>81</v>
      </c>
      <c r="G12" s="8">
        <v>7121936939</v>
      </c>
      <c r="H12" s="4">
        <f>21499998.7/4.457</f>
        <v>4823872.2683419343</v>
      </c>
      <c r="I12" s="1" t="s">
        <v>157</v>
      </c>
      <c r="J12" s="6" t="s">
        <v>158</v>
      </c>
      <c r="K12" s="4">
        <f>274340837/4.457</f>
        <v>61552801.660309628</v>
      </c>
      <c r="L12" s="8"/>
      <c r="M12" s="4"/>
      <c r="N12" s="5" t="s">
        <v>28</v>
      </c>
      <c r="O12" s="7" t="s">
        <v>20</v>
      </c>
      <c r="P12" s="3">
        <v>44927</v>
      </c>
      <c r="Q12" s="3">
        <v>46265</v>
      </c>
      <c r="R12" t="s">
        <v>3</v>
      </c>
      <c r="S12" t="s">
        <v>3</v>
      </c>
      <c r="T12" s="7"/>
    </row>
    <row r="13" spans="1:20" ht="58" x14ac:dyDescent="0.35">
      <c r="A13">
        <v>1</v>
      </c>
      <c r="B13" s="2">
        <v>45223</v>
      </c>
      <c r="C13" s="2">
        <v>45223</v>
      </c>
      <c r="D13" s="1" t="s">
        <v>1</v>
      </c>
      <c r="E13">
        <v>5</v>
      </c>
      <c r="F13" s="25" t="s">
        <v>82</v>
      </c>
      <c r="G13" s="8">
        <v>7392965551</v>
      </c>
      <c r="H13" s="4">
        <f>21499969.28/4.457</f>
        <v>4823865.6674893433</v>
      </c>
      <c r="I13" s="1" t="s">
        <v>155</v>
      </c>
      <c r="J13" s="6" t="s">
        <v>156</v>
      </c>
      <c r="K13" s="4">
        <f t="shared" ref="K13:K24" si="1">274340837/4.457</f>
        <v>61552801.660309628</v>
      </c>
      <c r="L13" s="8"/>
      <c r="M13" s="4"/>
      <c r="N13" s="5" t="s">
        <v>25</v>
      </c>
      <c r="O13" s="7" t="s">
        <v>20</v>
      </c>
      <c r="P13" s="3">
        <v>44835</v>
      </c>
      <c r="Q13" s="3">
        <v>46203</v>
      </c>
      <c r="R13" t="s">
        <v>3</v>
      </c>
      <c r="S13" t="s">
        <v>3</v>
      </c>
      <c r="T13" s="7"/>
    </row>
    <row r="14" spans="1:20" ht="58" x14ac:dyDescent="0.35">
      <c r="A14">
        <v>1</v>
      </c>
      <c r="B14" s="2">
        <v>45223</v>
      </c>
      <c r="C14" s="2">
        <v>45223</v>
      </c>
      <c r="D14" s="1" t="s">
        <v>1</v>
      </c>
      <c r="E14">
        <v>6</v>
      </c>
      <c r="F14" s="31" t="s">
        <v>83</v>
      </c>
      <c r="G14" s="8">
        <v>7542663278</v>
      </c>
      <c r="H14" s="4">
        <f>21499753/4.457</f>
        <v>4823817.1415750505</v>
      </c>
      <c r="I14" s="1" t="s">
        <v>155</v>
      </c>
      <c r="J14" s="6" t="s">
        <v>156</v>
      </c>
      <c r="K14" s="4">
        <f t="shared" si="1"/>
        <v>61552801.660309628</v>
      </c>
      <c r="L14" s="8"/>
      <c r="M14" s="4"/>
      <c r="N14" s="5" t="s">
        <v>33</v>
      </c>
      <c r="O14" s="7" t="s">
        <v>20</v>
      </c>
      <c r="P14" s="3">
        <v>44986</v>
      </c>
      <c r="Q14" s="3">
        <v>46203</v>
      </c>
      <c r="R14" t="s">
        <v>3</v>
      </c>
      <c r="S14" t="s">
        <v>3</v>
      </c>
      <c r="T14" s="7"/>
    </row>
    <row r="15" spans="1:20" ht="58" x14ac:dyDescent="0.35">
      <c r="A15">
        <v>1</v>
      </c>
      <c r="B15" s="2">
        <v>45223</v>
      </c>
      <c r="C15" s="2">
        <v>45223</v>
      </c>
      <c r="D15" s="1" t="s">
        <v>1</v>
      </c>
      <c r="E15">
        <v>7</v>
      </c>
      <c r="F15" s="25" t="s">
        <v>84</v>
      </c>
      <c r="G15" s="8">
        <v>6762178337</v>
      </c>
      <c r="H15" s="4">
        <f>21481592/4.457</f>
        <v>4819742.4276419114</v>
      </c>
      <c r="I15" s="1" t="s">
        <v>155</v>
      </c>
      <c r="J15" s="6" t="s">
        <v>156</v>
      </c>
      <c r="K15" s="4">
        <f t="shared" si="1"/>
        <v>61552801.660309628</v>
      </c>
      <c r="L15" s="8"/>
      <c r="M15" s="4"/>
      <c r="N15" s="5" t="s">
        <v>30</v>
      </c>
      <c r="O15" s="7" t="s">
        <v>20</v>
      </c>
      <c r="P15" s="3">
        <v>44927</v>
      </c>
      <c r="Q15" s="3">
        <v>46203</v>
      </c>
      <c r="R15" t="s">
        <v>3</v>
      </c>
      <c r="S15" t="s">
        <v>3</v>
      </c>
      <c r="T15" s="7"/>
    </row>
    <row r="16" spans="1:20" ht="58" x14ac:dyDescent="0.35">
      <c r="A16">
        <v>1</v>
      </c>
      <c r="B16" s="2">
        <v>45223</v>
      </c>
      <c r="C16" s="2">
        <v>45223</v>
      </c>
      <c r="D16" s="1" t="s">
        <v>1</v>
      </c>
      <c r="E16">
        <v>8</v>
      </c>
      <c r="F16" s="25" t="s">
        <v>85</v>
      </c>
      <c r="G16" s="8">
        <v>9730045994</v>
      </c>
      <c r="H16" s="4">
        <f>21281000/4.457</f>
        <v>4774736.3697554413</v>
      </c>
      <c r="I16" s="1" t="s">
        <v>155</v>
      </c>
      <c r="J16" s="6" t="s">
        <v>156</v>
      </c>
      <c r="K16" s="4">
        <f t="shared" si="1"/>
        <v>61552801.660309628</v>
      </c>
      <c r="L16" s="8"/>
      <c r="M16" s="4" t="s">
        <v>3</v>
      </c>
      <c r="N16" s="5" t="s">
        <v>76</v>
      </c>
      <c r="O16" s="7" t="s">
        <v>20</v>
      </c>
      <c r="P16" s="3">
        <v>44927</v>
      </c>
      <c r="Q16" s="3">
        <v>46203</v>
      </c>
      <c r="R16" t="s">
        <v>3</v>
      </c>
      <c r="S16" t="s">
        <v>3</v>
      </c>
      <c r="T16" s="7"/>
    </row>
    <row r="17" spans="1:20" ht="43.5" x14ac:dyDescent="0.35">
      <c r="A17">
        <v>1</v>
      </c>
      <c r="B17" s="2">
        <v>45223</v>
      </c>
      <c r="C17" s="2">
        <v>45223</v>
      </c>
      <c r="D17" s="1" t="s">
        <v>1</v>
      </c>
      <c r="E17">
        <v>9</v>
      </c>
      <c r="F17" s="25" t="s">
        <v>86</v>
      </c>
      <c r="G17" s="8">
        <v>9561969536</v>
      </c>
      <c r="H17" s="4">
        <f>21240408/4.457</f>
        <v>4765628.8983621271</v>
      </c>
      <c r="I17" s="1" t="s">
        <v>157</v>
      </c>
      <c r="J17" s="6" t="s">
        <v>158</v>
      </c>
      <c r="K17" s="4">
        <f t="shared" si="1"/>
        <v>61552801.660309628</v>
      </c>
      <c r="L17" s="8"/>
      <c r="M17" s="4" t="s">
        <v>3</v>
      </c>
      <c r="N17" s="5" t="s">
        <v>26</v>
      </c>
      <c r="O17" s="7" t="s">
        <v>20</v>
      </c>
      <c r="P17" s="3">
        <v>44928</v>
      </c>
      <c r="Q17" s="3">
        <v>46203</v>
      </c>
      <c r="R17" t="s">
        <v>3</v>
      </c>
      <c r="S17" t="s">
        <v>3</v>
      </c>
      <c r="T17" s="7"/>
    </row>
    <row r="18" spans="1:20" ht="58" x14ac:dyDescent="0.35">
      <c r="A18">
        <v>1</v>
      </c>
      <c r="B18" s="2">
        <v>45223</v>
      </c>
      <c r="C18" s="2">
        <v>45223</v>
      </c>
      <c r="D18" s="1" t="s">
        <v>1</v>
      </c>
      <c r="E18">
        <v>10</v>
      </c>
      <c r="F18" s="25" t="s">
        <v>87</v>
      </c>
      <c r="G18" s="8">
        <v>7251708148</v>
      </c>
      <c r="H18" s="4">
        <f>17728850/4.457</f>
        <v>3977754.0946825221</v>
      </c>
      <c r="I18" s="1" t="s">
        <v>155</v>
      </c>
      <c r="J18" s="6" t="s">
        <v>156</v>
      </c>
      <c r="K18" s="4">
        <f t="shared" si="1"/>
        <v>61552801.660309628</v>
      </c>
      <c r="L18" s="8"/>
      <c r="M18" s="4" t="s">
        <v>3</v>
      </c>
      <c r="N18" s="5" t="s">
        <v>29</v>
      </c>
      <c r="O18" s="7" t="s">
        <v>20</v>
      </c>
      <c r="P18" s="3">
        <v>44927</v>
      </c>
      <c r="Q18" s="3">
        <v>46203</v>
      </c>
      <c r="R18" t="s">
        <v>3</v>
      </c>
      <c r="S18" t="s">
        <v>3</v>
      </c>
      <c r="T18" s="7"/>
    </row>
    <row r="19" spans="1:20" ht="58" x14ac:dyDescent="0.35">
      <c r="A19">
        <v>1</v>
      </c>
      <c r="B19" s="2">
        <v>45223</v>
      </c>
      <c r="C19" s="2">
        <v>45223</v>
      </c>
      <c r="D19" s="1" t="s">
        <v>1</v>
      </c>
      <c r="E19">
        <v>11</v>
      </c>
      <c r="F19" s="25" t="s">
        <v>88</v>
      </c>
      <c r="G19" s="8">
        <v>9591457717</v>
      </c>
      <c r="H19" s="4">
        <f>16286212/4.457</f>
        <v>3654074.9382993048</v>
      </c>
      <c r="I19" s="1" t="s">
        <v>155</v>
      </c>
      <c r="J19" s="6" t="s">
        <v>156</v>
      </c>
      <c r="K19" s="4">
        <f t="shared" si="1"/>
        <v>61552801.660309628</v>
      </c>
      <c r="L19" s="8"/>
      <c r="M19" s="4" t="s">
        <v>3</v>
      </c>
      <c r="N19" s="5" t="s">
        <v>24</v>
      </c>
      <c r="O19" s="7" t="s">
        <v>20</v>
      </c>
      <c r="P19" s="3">
        <v>44986</v>
      </c>
      <c r="Q19" s="3">
        <v>46265</v>
      </c>
      <c r="R19" t="s">
        <v>3</v>
      </c>
      <c r="S19" t="s">
        <v>3</v>
      </c>
      <c r="T19" s="7"/>
    </row>
    <row r="20" spans="1:20" ht="43.5" x14ac:dyDescent="0.35">
      <c r="A20">
        <v>1</v>
      </c>
      <c r="B20" s="2">
        <v>45223</v>
      </c>
      <c r="C20" s="2">
        <v>45223</v>
      </c>
      <c r="D20" s="1" t="s">
        <v>1</v>
      </c>
      <c r="E20">
        <v>12</v>
      </c>
      <c r="F20" s="25" t="s">
        <v>90</v>
      </c>
      <c r="G20" s="8">
        <v>8971383551</v>
      </c>
      <c r="H20" s="4">
        <f>16000000/4.457</f>
        <v>3589858.6493156832</v>
      </c>
      <c r="I20" s="1" t="s">
        <v>89</v>
      </c>
      <c r="J20" s="32" t="s">
        <v>95</v>
      </c>
      <c r="K20" s="4">
        <f t="shared" si="1"/>
        <v>61552801.660309628</v>
      </c>
      <c r="L20" s="8"/>
      <c r="M20" s="4" t="s">
        <v>3</v>
      </c>
      <c r="N20" s="5" t="s">
        <v>27</v>
      </c>
      <c r="O20" s="7" t="s">
        <v>20</v>
      </c>
      <c r="P20" s="3">
        <v>45108</v>
      </c>
      <c r="Q20" s="3">
        <v>46203</v>
      </c>
      <c r="R20" t="s">
        <v>3</v>
      </c>
      <c r="S20" t="s">
        <v>3</v>
      </c>
      <c r="T20" s="7"/>
    </row>
    <row r="21" spans="1:20" ht="43.5" x14ac:dyDescent="0.35">
      <c r="A21">
        <v>1</v>
      </c>
      <c r="B21" s="2">
        <v>45223</v>
      </c>
      <c r="C21" s="2">
        <v>45223</v>
      </c>
      <c r="D21" s="1" t="s">
        <v>1</v>
      </c>
      <c r="E21">
        <v>13</v>
      </c>
      <c r="F21" s="25" t="s">
        <v>91</v>
      </c>
      <c r="G21" s="8">
        <v>8862584003</v>
      </c>
      <c r="H21" s="4">
        <f>16000000/4.457</f>
        <v>3589858.6493156832</v>
      </c>
      <c r="I21" s="1" t="s">
        <v>89</v>
      </c>
      <c r="J21" s="32" t="s">
        <v>95</v>
      </c>
      <c r="K21" s="4">
        <f t="shared" si="1"/>
        <v>61552801.660309628</v>
      </c>
      <c r="L21" s="8"/>
      <c r="M21" s="4" t="s">
        <v>3</v>
      </c>
      <c r="N21" s="5" t="s">
        <v>27</v>
      </c>
      <c r="O21" s="7" t="s">
        <v>20</v>
      </c>
      <c r="P21" s="3">
        <v>45050</v>
      </c>
      <c r="Q21" s="3">
        <v>46203</v>
      </c>
      <c r="R21" t="s">
        <v>3</v>
      </c>
      <c r="S21" t="s">
        <v>3</v>
      </c>
      <c r="T21" s="7"/>
    </row>
    <row r="22" spans="1:20" ht="43.5" x14ac:dyDescent="0.35">
      <c r="A22">
        <v>1</v>
      </c>
      <c r="B22" s="2">
        <v>45223</v>
      </c>
      <c r="C22" s="2">
        <v>45223</v>
      </c>
      <c r="D22" s="1" t="s">
        <v>1</v>
      </c>
      <c r="E22">
        <v>14</v>
      </c>
      <c r="F22" s="25" t="s">
        <v>92</v>
      </c>
      <c r="G22" s="8">
        <v>7543009977</v>
      </c>
      <c r="H22" s="4">
        <f>15999999.96/4.457</f>
        <v>3589858.640341037</v>
      </c>
      <c r="I22" s="1" t="s">
        <v>89</v>
      </c>
      <c r="J22" s="32" t="s">
        <v>95</v>
      </c>
      <c r="K22" s="4">
        <f t="shared" si="1"/>
        <v>61552801.660309628</v>
      </c>
      <c r="L22" s="8"/>
      <c r="M22" s="4" t="s">
        <v>3</v>
      </c>
      <c r="N22" s="5" t="s">
        <v>33</v>
      </c>
      <c r="O22" s="7" t="s">
        <v>20</v>
      </c>
      <c r="P22" s="3">
        <v>45017</v>
      </c>
      <c r="Q22" s="3">
        <v>46203</v>
      </c>
      <c r="R22" t="s">
        <v>3</v>
      </c>
      <c r="S22" t="s">
        <v>3</v>
      </c>
      <c r="T22" s="7"/>
    </row>
    <row r="23" spans="1:20" ht="43.5" x14ac:dyDescent="0.35">
      <c r="A23">
        <v>1</v>
      </c>
      <c r="B23" s="2">
        <v>45223</v>
      </c>
      <c r="C23" s="2">
        <v>45223</v>
      </c>
      <c r="D23" s="1" t="s">
        <v>1</v>
      </c>
      <c r="E23">
        <v>15</v>
      </c>
      <c r="F23" s="25" t="s">
        <v>93</v>
      </c>
      <c r="G23" s="8">
        <v>8171980506</v>
      </c>
      <c r="H23" s="4">
        <f>15510500/4.457</f>
        <v>3480031.4112631818</v>
      </c>
      <c r="I23" s="1" t="s">
        <v>89</v>
      </c>
      <c r="J23" s="32" t="s">
        <v>95</v>
      </c>
      <c r="K23" s="4">
        <f>274340837/4.457</f>
        <v>61552801.660309628</v>
      </c>
      <c r="L23" s="8"/>
      <c r="M23" s="4" t="s">
        <v>3</v>
      </c>
      <c r="N23" s="5" t="s">
        <v>34</v>
      </c>
      <c r="O23" s="7" t="s">
        <v>20</v>
      </c>
      <c r="P23" s="3">
        <v>44927</v>
      </c>
      <c r="Q23" s="3">
        <v>46203</v>
      </c>
      <c r="R23" t="s">
        <v>3</v>
      </c>
      <c r="S23" t="s">
        <v>3</v>
      </c>
      <c r="T23" s="7"/>
    </row>
    <row r="24" spans="1:20" ht="43.5" x14ac:dyDescent="0.35">
      <c r="A24">
        <v>1</v>
      </c>
      <c r="B24" s="2">
        <v>45223</v>
      </c>
      <c r="C24" s="2">
        <v>45223</v>
      </c>
      <c r="D24" s="1" t="s">
        <v>1</v>
      </c>
      <c r="E24">
        <v>16</v>
      </c>
      <c r="F24" s="25" t="s">
        <v>94</v>
      </c>
      <c r="G24" s="8">
        <v>9482634669</v>
      </c>
      <c r="H24" s="4">
        <f>15144832.86/4.457</f>
        <v>3397988.0771819609</v>
      </c>
      <c r="I24" s="1" t="s">
        <v>89</v>
      </c>
      <c r="J24" s="32" t="s">
        <v>95</v>
      </c>
      <c r="K24" s="4">
        <f t="shared" si="1"/>
        <v>61552801.660309628</v>
      </c>
      <c r="L24" s="8"/>
      <c r="M24" s="4" t="s">
        <v>3</v>
      </c>
      <c r="N24" s="5" t="s">
        <v>37</v>
      </c>
      <c r="O24" s="7" t="s">
        <v>20</v>
      </c>
      <c r="P24" s="3">
        <v>44986</v>
      </c>
      <c r="Q24" s="3">
        <v>45930</v>
      </c>
      <c r="R24" t="s">
        <v>3</v>
      </c>
      <c r="S24" t="s">
        <v>3</v>
      </c>
      <c r="T24" s="7"/>
    </row>
    <row r="25" spans="1:20" ht="43.5" x14ac:dyDescent="0.35">
      <c r="A25">
        <v>1</v>
      </c>
      <c r="B25" s="2">
        <v>45099</v>
      </c>
      <c r="C25" s="2">
        <v>45099</v>
      </c>
      <c r="D25" s="1" t="s">
        <v>1</v>
      </c>
      <c r="E25">
        <v>17</v>
      </c>
      <c r="F25" s="29" t="s">
        <v>7</v>
      </c>
      <c r="G25" s="8">
        <v>5841047882</v>
      </c>
      <c r="H25" s="14">
        <f>15000000/4.4457</f>
        <v>3374046.8317700247</v>
      </c>
      <c r="I25" s="1" t="s">
        <v>11</v>
      </c>
      <c r="J25" s="9" t="s">
        <v>19</v>
      </c>
      <c r="K25" s="11">
        <f>5677301464/4.4457</f>
        <v>1277032067.8408349</v>
      </c>
      <c r="L25" s="8"/>
      <c r="M25" s="4" t="s">
        <v>3</v>
      </c>
      <c r="N25" s="1" t="s">
        <v>23</v>
      </c>
      <c r="O25" s="7" t="s">
        <v>20</v>
      </c>
      <c r="P25" s="3">
        <v>43862</v>
      </c>
      <c r="Q25" s="3">
        <v>46022</v>
      </c>
      <c r="R25" t="s">
        <v>3</v>
      </c>
      <c r="S25" t="s">
        <v>3</v>
      </c>
    </row>
    <row r="26" spans="1:20" ht="43.5" x14ac:dyDescent="0.35">
      <c r="A26">
        <v>1</v>
      </c>
      <c r="B26" s="2">
        <v>45099</v>
      </c>
      <c r="C26" s="2">
        <v>45099</v>
      </c>
      <c r="D26" s="1" t="s">
        <v>1</v>
      </c>
      <c r="E26">
        <v>18</v>
      </c>
      <c r="F26" s="29" t="s">
        <v>8</v>
      </c>
      <c r="G26" s="8">
        <v>7971815607</v>
      </c>
      <c r="H26" s="14">
        <f>15000000/4.4457</f>
        <v>3374046.8317700247</v>
      </c>
      <c r="I26" s="1" t="s">
        <v>11</v>
      </c>
      <c r="J26" s="9" t="s">
        <v>19</v>
      </c>
      <c r="K26" s="11">
        <f>5677301464/4.4457</f>
        <v>1277032067.8408349</v>
      </c>
      <c r="L26" s="8"/>
      <c r="M26" s="4" t="s">
        <v>3</v>
      </c>
      <c r="N26" s="1" t="s">
        <v>37</v>
      </c>
      <c r="O26" s="7" t="s">
        <v>20</v>
      </c>
      <c r="P26" s="3">
        <v>43862</v>
      </c>
      <c r="Q26" s="3">
        <v>46022</v>
      </c>
      <c r="R26" t="s">
        <v>3</v>
      </c>
      <c r="S26" t="s">
        <v>3</v>
      </c>
    </row>
    <row r="27" spans="1:20" ht="43.5" x14ac:dyDescent="0.35">
      <c r="A27">
        <v>1</v>
      </c>
      <c r="B27" s="2">
        <v>45223</v>
      </c>
      <c r="C27" s="2">
        <v>45223</v>
      </c>
      <c r="D27" s="1" t="s">
        <v>1</v>
      </c>
      <c r="E27">
        <v>19</v>
      </c>
      <c r="F27" s="29" t="s">
        <v>58</v>
      </c>
      <c r="G27" s="8">
        <v>8392770701</v>
      </c>
      <c r="H27" s="14">
        <f>15000000/4.4457</f>
        <v>3374046.8317700247</v>
      </c>
      <c r="I27" s="1" t="s">
        <v>11</v>
      </c>
      <c r="J27" s="9" t="s">
        <v>19</v>
      </c>
      <c r="K27" s="11">
        <f t="shared" ref="K27:K77" si="2">5677301464/4.4457</f>
        <v>1277032067.8408349</v>
      </c>
      <c r="L27" s="8"/>
      <c r="M27" s="4" t="s">
        <v>3</v>
      </c>
      <c r="N27" s="1" t="s">
        <v>35</v>
      </c>
      <c r="O27" s="7" t="s">
        <v>20</v>
      </c>
      <c r="P27" s="3">
        <v>43862</v>
      </c>
      <c r="Q27" s="3">
        <v>46022</v>
      </c>
      <c r="R27" t="s">
        <v>3</v>
      </c>
      <c r="S27" t="s">
        <v>3</v>
      </c>
    </row>
    <row r="28" spans="1:20" ht="43.5" x14ac:dyDescent="0.35">
      <c r="A28">
        <v>1</v>
      </c>
      <c r="B28" s="2">
        <v>45223</v>
      </c>
      <c r="C28" s="2">
        <v>45223</v>
      </c>
      <c r="D28" s="1" t="s">
        <v>1</v>
      </c>
      <c r="E28">
        <v>20</v>
      </c>
      <c r="F28" s="29" t="s">
        <v>59</v>
      </c>
      <c r="G28" s="8">
        <v>7162743048</v>
      </c>
      <c r="H28" s="14">
        <f>15000000/4.4457</f>
        <v>3374046.8317700247</v>
      </c>
      <c r="I28" s="1" t="s">
        <v>11</v>
      </c>
      <c r="J28" s="9" t="s">
        <v>19</v>
      </c>
      <c r="K28" s="11">
        <f t="shared" si="2"/>
        <v>1277032067.8408349</v>
      </c>
      <c r="L28" s="8"/>
      <c r="M28" s="4" t="s">
        <v>3</v>
      </c>
      <c r="N28" s="1" t="s">
        <v>28</v>
      </c>
      <c r="O28" s="7" t="s">
        <v>20</v>
      </c>
      <c r="P28" s="19">
        <v>43862</v>
      </c>
      <c r="Q28" s="19">
        <v>46022</v>
      </c>
      <c r="R28" t="s">
        <v>3</v>
      </c>
      <c r="S28" t="s">
        <v>3</v>
      </c>
    </row>
    <row r="29" spans="1:20" ht="43.5" x14ac:dyDescent="0.35">
      <c r="A29">
        <v>1</v>
      </c>
      <c r="B29" s="2">
        <v>45223</v>
      </c>
      <c r="C29" s="2">
        <v>45223</v>
      </c>
      <c r="D29" s="1" t="s">
        <v>1</v>
      </c>
      <c r="E29">
        <v>21</v>
      </c>
      <c r="F29" s="29" t="s">
        <v>60</v>
      </c>
      <c r="G29" s="8">
        <v>4960241354</v>
      </c>
      <c r="H29" s="14">
        <f>14932538.87/4.4457</f>
        <v>3358872.3643070827</v>
      </c>
      <c r="I29" s="1" t="s">
        <v>11</v>
      </c>
      <c r="J29" s="9" t="s">
        <v>19</v>
      </c>
      <c r="K29" s="11">
        <f t="shared" si="2"/>
        <v>1277032067.8408349</v>
      </c>
      <c r="L29" s="8"/>
      <c r="M29" s="4" t="s">
        <v>3</v>
      </c>
      <c r="N29" s="1" t="s">
        <v>37</v>
      </c>
      <c r="O29" s="7" t="s">
        <v>20</v>
      </c>
      <c r="P29" s="19">
        <v>43862</v>
      </c>
      <c r="Q29" s="19">
        <v>46022</v>
      </c>
      <c r="R29" t="s">
        <v>3</v>
      </c>
      <c r="S29" t="s">
        <v>3</v>
      </c>
    </row>
    <row r="30" spans="1:20" ht="43.5" x14ac:dyDescent="0.35">
      <c r="A30">
        <v>1</v>
      </c>
      <c r="B30" s="2">
        <v>45223</v>
      </c>
      <c r="C30" s="2">
        <v>45223</v>
      </c>
      <c r="D30" s="1" t="s">
        <v>1</v>
      </c>
      <c r="E30">
        <v>22</v>
      </c>
      <c r="F30" s="25" t="s">
        <v>96</v>
      </c>
      <c r="G30" s="8">
        <v>7372206836</v>
      </c>
      <c r="H30" s="4">
        <f>14970045.95/4.457</f>
        <v>3358771.8083912944</v>
      </c>
      <c r="I30" s="1" t="s">
        <v>89</v>
      </c>
      <c r="J30" s="32" t="s">
        <v>95</v>
      </c>
      <c r="K30" s="4">
        <f t="shared" ref="K30" si="3">274340837/4.457</f>
        <v>61552801.660309628</v>
      </c>
      <c r="L30" s="8"/>
      <c r="M30" s="4" t="s">
        <v>3</v>
      </c>
      <c r="N30" s="5" t="s">
        <v>30</v>
      </c>
      <c r="O30" s="7" t="s">
        <v>20</v>
      </c>
      <c r="P30" s="3">
        <v>44986</v>
      </c>
      <c r="Q30" s="3">
        <v>45930</v>
      </c>
      <c r="R30" t="s">
        <v>3</v>
      </c>
      <c r="S30" t="s">
        <v>3</v>
      </c>
      <c r="T30" s="7"/>
    </row>
    <row r="31" spans="1:20" ht="43.5" x14ac:dyDescent="0.35">
      <c r="A31">
        <v>1</v>
      </c>
      <c r="B31" s="2">
        <v>45223</v>
      </c>
      <c r="C31" s="2">
        <v>45223</v>
      </c>
      <c r="D31" s="1" t="s">
        <v>1</v>
      </c>
      <c r="E31">
        <v>23</v>
      </c>
      <c r="F31" s="29" t="s">
        <v>61</v>
      </c>
      <c r="G31" s="8">
        <v>5741781080</v>
      </c>
      <c r="H31" s="14">
        <f>14643252/4.457</f>
        <v>3285450.3028943236</v>
      </c>
      <c r="I31" s="1" t="s">
        <v>11</v>
      </c>
      <c r="J31" s="9" t="s">
        <v>19</v>
      </c>
      <c r="K31" s="11">
        <f t="shared" si="2"/>
        <v>1277032067.8408349</v>
      </c>
      <c r="L31" s="8"/>
      <c r="M31" s="4" t="s">
        <v>3</v>
      </c>
      <c r="N31" s="1" t="s">
        <v>22</v>
      </c>
      <c r="O31" s="7" t="s">
        <v>20</v>
      </c>
      <c r="P31" s="19">
        <v>43862</v>
      </c>
      <c r="Q31" s="19">
        <v>46022</v>
      </c>
      <c r="R31" t="s">
        <v>3</v>
      </c>
      <c r="S31" t="s">
        <v>3</v>
      </c>
    </row>
    <row r="32" spans="1:20" s="17" customFormat="1" ht="43.5" x14ac:dyDescent="0.35">
      <c r="A32">
        <v>1</v>
      </c>
      <c r="B32" s="24">
        <v>45223</v>
      </c>
      <c r="C32" s="24">
        <v>45223</v>
      </c>
      <c r="D32" s="15" t="s">
        <v>1</v>
      </c>
      <c r="E32">
        <v>24</v>
      </c>
      <c r="F32" s="25" t="s">
        <v>97</v>
      </c>
      <c r="G32" s="16">
        <v>9482604208</v>
      </c>
      <c r="H32" s="26">
        <f>14596474.64/4.457</f>
        <v>3274955.0459950641</v>
      </c>
      <c r="I32" s="15" t="s">
        <v>89</v>
      </c>
      <c r="J32" s="33" t="s">
        <v>95</v>
      </c>
      <c r="K32" s="26">
        <f t="shared" ref="K32" si="4">274340837/4.457</f>
        <v>61552801.660309628</v>
      </c>
      <c r="L32" s="16"/>
      <c r="M32" s="26" t="s">
        <v>3</v>
      </c>
      <c r="N32" s="28" t="s">
        <v>37</v>
      </c>
      <c r="O32" s="27" t="s">
        <v>20</v>
      </c>
      <c r="P32" s="19">
        <v>44928</v>
      </c>
      <c r="Q32" s="19">
        <v>45930</v>
      </c>
      <c r="R32" t="s">
        <v>3</v>
      </c>
      <c r="S32" t="s">
        <v>3</v>
      </c>
      <c r="T32" s="27"/>
    </row>
    <row r="33" spans="1:20" ht="43.5" x14ac:dyDescent="0.35">
      <c r="A33">
        <v>1</v>
      </c>
      <c r="B33" s="2">
        <v>45223</v>
      </c>
      <c r="C33" s="2">
        <v>45223</v>
      </c>
      <c r="D33" s="1" t="s">
        <v>1</v>
      </c>
      <c r="E33">
        <v>25</v>
      </c>
      <c r="F33" s="29" t="s">
        <v>62</v>
      </c>
      <c r="G33" s="8">
        <v>5273012890</v>
      </c>
      <c r="H33" s="14">
        <f>14577069/4.457</f>
        <v>3270601.0769575951</v>
      </c>
      <c r="I33" s="1" t="s">
        <v>11</v>
      </c>
      <c r="J33" s="9" t="s">
        <v>19</v>
      </c>
      <c r="K33" s="11">
        <f t="shared" si="2"/>
        <v>1277032067.8408349</v>
      </c>
      <c r="L33" s="8"/>
      <c r="M33" s="4" t="s">
        <v>3</v>
      </c>
      <c r="N33" s="1" t="s">
        <v>37</v>
      </c>
      <c r="O33" s="7" t="s">
        <v>20</v>
      </c>
      <c r="P33" s="19">
        <v>43862</v>
      </c>
      <c r="Q33" s="19">
        <v>46022</v>
      </c>
      <c r="R33" t="s">
        <v>3</v>
      </c>
      <c r="S33" t="s">
        <v>3</v>
      </c>
    </row>
    <row r="34" spans="1:20" s="17" customFormat="1" ht="43.5" x14ac:dyDescent="0.35">
      <c r="A34">
        <v>1</v>
      </c>
      <c r="B34" s="24">
        <v>45223</v>
      </c>
      <c r="C34" s="24">
        <v>45223</v>
      </c>
      <c r="D34" s="15" t="s">
        <v>1</v>
      </c>
      <c r="E34">
        <v>26</v>
      </c>
      <c r="F34" s="25" t="s">
        <v>98</v>
      </c>
      <c r="G34" s="16">
        <v>1131083010</v>
      </c>
      <c r="H34" s="26">
        <f>14000000/4.457</f>
        <v>3141126.318151223</v>
      </c>
      <c r="I34" s="15" t="s">
        <v>89</v>
      </c>
      <c r="J34" s="33" t="s">
        <v>95</v>
      </c>
      <c r="K34" s="26">
        <f t="shared" ref="K34" si="5">274340837/4.457</f>
        <v>61552801.660309628</v>
      </c>
      <c r="L34" s="16"/>
      <c r="M34" s="26" t="s">
        <v>3</v>
      </c>
      <c r="N34" s="28" t="s">
        <v>37</v>
      </c>
      <c r="O34" s="27" t="s">
        <v>20</v>
      </c>
      <c r="P34" s="19">
        <v>45078</v>
      </c>
      <c r="Q34" s="19">
        <v>46203</v>
      </c>
      <c r="R34" t="s">
        <v>3</v>
      </c>
      <c r="S34" t="s">
        <v>3</v>
      </c>
      <c r="T34" s="27"/>
    </row>
    <row r="35" spans="1:20" ht="43.5" x14ac:dyDescent="0.35">
      <c r="A35">
        <v>1</v>
      </c>
      <c r="B35" s="2">
        <v>45223</v>
      </c>
      <c r="C35" s="2">
        <v>45223</v>
      </c>
      <c r="D35" s="1" t="s">
        <v>1</v>
      </c>
      <c r="E35">
        <v>27</v>
      </c>
      <c r="F35" s="29" t="s">
        <v>63</v>
      </c>
      <c r="G35" s="34">
        <v>8610007045</v>
      </c>
      <c r="H35" s="14">
        <f>13924765.11/4.457</f>
        <v>3124246.1543639218</v>
      </c>
      <c r="I35" s="1" t="s">
        <v>11</v>
      </c>
      <c r="J35" s="9" t="s">
        <v>19</v>
      </c>
      <c r="K35" s="11">
        <f t="shared" si="2"/>
        <v>1277032067.8408349</v>
      </c>
      <c r="L35" s="22"/>
      <c r="M35" s="4" t="s">
        <v>3</v>
      </c>
      <c r="N35" s="1" t="s">
        <v>36</v>
      </c>
      <c r="O35" s="7" t="s">
        <v>20</v>
      </c>
      <c r="P35" s="19">
        <v>43862</v>
      </c>
      <c r="Q35" s="19">
        <v>46022</v>
      </c>
      <c r="R35" t="s">
        <v>3</v>
      </c>
      <c r="S35" t="s">
        <v>3</v>
      </c>
    </row>
    <row r="36" spans="1:20" ht="43.5" x14ac:dyDescent="0.35">
      <c r="A36">
        <v>1</v>
      </c>
      <c r="B36" s="2">
        <v>45223</v>
      </c>
      <c r="C36" s="2">
        <v>45223</v>
      </c>
      <c r="D36" s="1" t="s">
        <v>1</v>
      </c>
      <c r="E36">
        <v>28</v>
      </c>
      <c r="F36" s="29" t="s">
        <v>64</v>
      </c>
      <c r="G36" s="8">
        <v>8411728670</v>
      </c>
      <c r="H36" s="14">
        <f>13829207.25/4.457</f>
        <v>3102806.2037244784</v>
      </c>
      <c r="I36" s="1" t="s">
        <v>11</v>
      </c>
      <c r="J36" s="9" t="s">
        <v>19</v>
      </c>
      <c r="K36" s="11">
        <f t="shared" si="2"/>
        <v>1277032067.8408349</v>
      </c>
      <c r="L36" s="8"/>
      <c r="M36" s="4" t="s">
        <v>3</v>
      </c>
      <c r="N36" s="1" t="s">
        <v>23</v>
      </c>
      <c r="O36" s="7" t="s">
        <v>20</v>
      </c>
      <c r="P36" s="19">
        <v>43862</v>
      </c>
      <c r="Q36" s="19">
        <v>46022</v>
      </c>
      <c r="R36" t="s">
        <v>3</v>
      </c>
      <c r="S36" t="s">
        <v>3</v>
      </c>
    </row>
    <row r="37" spans="1:20" ht="43.5" x14ac:dyDescent="0.35">
      <c r="A37">
        <v>1</v>
      </c>
      <c r="B37" s="2">
        <v>45223</v>
      </c>
      <c r="C37" s="2">
        <v>45223</v>
      </c>
      <c r="D37" s="1" t="s">
        <v>1</v>
      </c>
      <c r="E37">
        <v>29</v>
      </c>
      <c r="F37" s="25" t="s">
        <v>99</v>
      </c>
      <c r="G37" s="8">
        <v>8212525409</v>
      </c>
      <c r="H37" s="4">
        <f>13500000/4.457</f>
        <v>3028943.2353601079</v>
      </c>
      <c r="I37" s="1" t="s">
        <v>89</v>
      </c>
      <c r="J37" s="32" t="s">
        <v>95</v>
      </c>
      <c r="K37" s="4">
        <f t="shared" ref="K37" si="6">274340837/4.457</f>
        <v>61552801.660309628</v>
      </c>
      <c r="L37" s="8"/>
      <c r="M37" s="4" t="s">
        <v>3</v>
      </c>
      <c r="N37" s="5" t="s">
        <v>37</v>
      </c>
      <c r="O37" s="7" t="s">
        <v>20</v>
      </c>
      <c r="P37" s="3">
        <v>44927</v>
      </c>
      <c r="Q37" s="3">
        <v>46203</v>
      </c>
      <c r="R37" t="s">
        <v>3</v>
      </c>
      <c r="S37" t="s">
        <v>3</v>
      </c>
      <c r="T37" s="7"/>
    </row>
    <row r="38" spans="1:20" ht="43.5" x14ac:dyDescent="0.35">
      <c r="A38">
        <v>1</v>
      </c>
      <c r="B38" s="2">
        <v>45223</v>
      </c>
      <c r="C38" s="2">
        <v>45223</v>
      </c>
      <c r="D38" s="1" t="s">
        <v>1</v>
      </c>
      <c r="E38">
        <v>30</v>
      </c>
      <c r="F38" s="29" t="s">
        <v>65</v>
      </c>
      <c r="G38" s="8">
        <v>7960034734</v>
      </c>
      <c r="H38" s="14">
        <f>13365128.5/4.457</f>
        <v>2998682.6340587842</v>
      </c>
      <c r="I38" s="1" t="s">
        <v>11</v>
      </c>
      <c r="J38" s="9" t="s">
        <v>19</v>
      </c>
      <c r="K38" s="11">
        <f t="shared" si="2"/>
        <v>1277032067.8408349</v>
      </c>
      <c r="L38" s="8"/>
      <c r="M38" s="4" t="s">
        <v>3</v>
      </c>
      <c r="N38" s="1" t="s">
        <v>37</v>
      </c>
      <c r="O38" s="7" t="s">
        <v>20</v>
      </c>
      <c r="P38" s="19">
        <v>43862</v>
      </c>
      <c r="Q38" s="19">
        <v>46022</v>
      </c>
      <c r="R38" t="s">
        <v>3</v>
      </c>
      <c r="S38" t="s">
        <v>3</v>
      </c>
    </row>
    <row r="39" spans="1:20" ht="43.5" x14ac:dyDescent="0.35">
      <c r="A39">
        <v>1</v>
      </c>
      <c r="B39" s="2">
        <v>45223</v>
      </c>
      <c r="C39" s="2">
        <v>45223</v>
      </c>
      <c r="D39" s="1" t="s">
        <v>1</v>
      </c>
      <c r="E39">
        <v>31</v>
      </c>
      <c r="F39" s="25" t="s">
        <v>100</v>
      </c>
      <c r="G39" s="8">
        <v>8661709857</v>
      </c>
      <c r="H39" s="4">
        <f>13039811.96/4.457</f>
        <v>2925692.609378506</v>
      </c>
      <c r="I39" s="1" t="s">
        <v>89</v>
      </c>
      <c r="J39" s="32" t="s">
        <v>95</v>
      </c>
      <c r="K39" s="4">
        <f t="shared" ref="K39:K47" si="7">274340837/4.457</f>
        <v>61552801.660309628</v>
      </c>
      <c r="L39" s="8"/>
      <c r="M39" s="4" t="s">
        <v>3</v>
      </c>
      <c r="N39" s="5" t="s">
        <v>24</v>
      </c>
      <c r="O39" s="7" t="s">
        <v>20</v>
      </c>
      <c r="P39" s="3">
        <v>45170</v>
      </c>
      <c r="Q39" s="3">
        <v>46203</v>
      </c>
      <c r="R39" t="s">
        <v>3</v>
      </c>
      <c r="S39" t="s">
        <v>3</v>
      </c>
      <c r="T39" s="7"/>
    </row>
    <row r="40" spans="1:20" ht="43.5" x14ac:dyDescent="0.35">
      <c r="A40">
        <v>1</v>
      </c>
      <c r="B40" s="2">
        <v>45223</v>
      </c>
      <c r="C40" s="2">
        <v>45223</v>
      </c>
      <c r="D40" s="1" t="s">
        <v>1</v>
      </c>
      <c r="E40">
        <v>32</v>
      </c>
      <c r="F40" s="25" t="s">
        <v>101</v>
      </c>
      <c r="G40" s="8">
        <v>5381608326</v>
      </c>
      <c r="H40" s="4">
        <f>13000000/4.457</f>
        <v>2916760.1525689927</v>
      </c>
      <c r="I40" s="1" t="s">
        <v>89</v>
      </c>
      <c r="J40" s="32" t="s">
        <v>95</v>
      </c>
      <c r="K40" s="4">
        <f t="shared" si="7"/>
        <v>61552801.660309628</v>
      </c>
      <c r="L40" s="8"/>
      <c r="M40" s="4" t="s">
        <v>3</v>
      </c>
      <c r="N40" s="5" t="s">
        <v>28</v>
      </c>
      <c r="O40" s="7" t="s">
        <v>20</v>
      </c>
      <c r="P40" s="3">
        <v>45078</v>
      </c>
      <c r="Q40" s="3">
        <v>45930</v>
      </c>
      <c r="R40" t="s">
        <v>3</v>
      </c>
      <c r="S40" t="s">
        <v>3</v>
      </c>
      <c r="T40" s="7"/>
    </row>
    <row r="41" spans="1:20" ht="43.5" x14ac:dyDescent="0.35">
      <c r="A41">
        <v>1</v>
      </c>
      <c r="B41" s="2">
        <v>45223</v>
      </c>
      <c r="C41" s="2">
        <v>45223</v>
      </c>
      <c r="D41" s="1" t="s">
        <v>1</v>
      </c>
      <c r="E41">
        <v>33</v>
      </c>
      <c r="F41" s="25" t="s">
        <v>102</v>
      </c>
      <c r="G41" s="8">
        <v>7922033661</v>
      </c>
      <c r="H41" s="4">
        <f>13000000/4.457</f>
        <v>2916760.1525689927</v>
      </c>
      <c r="I41" s="1" t="s">
        <v>89</v>
      </c>
      <c r="J41" s="32" t="s">
        <v>95</v>
      </c>
      <c r="K41" s="4">
        <f t="shared" si="7"/>
        <v>61552801.660309628</v>
      </c>
      <c r="L41" s="8"/>
      <c r="M41" s="4" t="s">
        <v>3</v>
      </c>
      <c r="N41" s="5" t="s">
        <v>34</v>
      </c>
      <c r="O41" s="7" t="s">
        <v>20</v>
      </c>
      <c r="P41" s="3">
        <v>45017</v>
      </c>
      <c r="Q41" s="3">
        <v>46203</v>
      </c>
      <c r="R41" t="s">
        <v>3</v>
      </c>
      <c r="S41" t="s">
        <v>3</v>
      </c>
      <c r="T41" s="7"/>
    </row>
    <row r="42" spans="1:20" ht="43.5" x14ac:dyDescent="0.35">
      <c r="A42">
        <v>1</v>
      </c>
      <c r="B42" s="2">
        <v>45223</v>
      </c>
      <c r="C42" s="2">
        <v>45223</v>
      </c>
      <c r="D42" s="1" t="s">
        <v>1</v>
      </c>
      <c r="E42">
        <v>34</v>
      </c>
      <c r="F42" s="25" t="s">
        <v>103</v>
      </c>
      <c r="G42" s="8">
        <v>8512550469</v>
      </c>
      <c r="H42" s="4">
        <f>13000000/4.457</f>
        <v>2916760.1525689927</v>
      </c>
      <c r="I42" s="1" t="s">
        <v>89</v>
      </c>
      <c r="J42" s="32" t="s">
        <v>95</v>
      </c>
      <c r="K42" s="4">
        <f t="shared" si="7"/>
        <v>61552801.660309628</v>
      </c>
      <c r="L42" s="8"/>
      <c r="M42" s="4" t="s">
        <v>3</v>
      </c>
      <c r="N42" s="5" t="s">
        <v>36</v>
      </c>
      <c r="O42" s="7" t="s">
        <v>20</v>
      </c>
      <c r="P42" s="3">
        <v>44986</v>
      </c>
      <c r="Q42" s="3">
        <v>46203</v>
      </c>
      <c r="R42" t="s">
        <v>3</v>
      </c>
      <c r="S42" t="s">
        <v>3</v>
      </c>
      <c r="T42" s="7"/>
    </row>
    <row r="43" spans="1:20" ht="43.5" x14ac:dyDescent="0.35">
      <c r="A43">
        <v>1</v>
      </c>
      <c r="B43" s="2">
        <v>45223</v>
      </c>
      <c r="C43" s="2">
        <v>45223</v>
      </c>
      <c r="D43" s="1" t="s">
        <v>1</v>
      </c>
      <c r="E43">
        <v>29</v>
      </c>
      <c r="F43" s="25" t="s">
        <v>99</v>
      </c>
      <c r="G43" s="8">
        <v>8212525409</v>
      </c>
      <c r="H43" s="4">
        <f>13000000/4.457</f>
        <v>2916760.1525689927</v>
      </c>
      <c r="I43" s="1" t="s">
        <v>89</v>
      </c>
      <c r="J43" s="32" t="s">
        <v>95</v>
      </c>
      <c r="K43" s="4">
        <f t="shared" si="7"/>
        <v>61552801.660309628</v>
      </c>
      <c r="L43" s="8"/>
      <c r="M43" s="4" t="s">
        <v>3</v>
      </c>
      <c r="N43" s="5" t="s">
        <v>37</v>
      </c>
      <c r="O43" s="7" t="s">
        <v>20</v>
      </c>
      <c r="P43" s="3">
        <v>44927</v>
      </c>
      <c r="Q43" s="3">
        <v>46203</v>
      </c>
      <c r="R43" t="s">
        <v>3</v>
      </c>
      <c r="S43" t="s">
        <v>3</v>
      </c>
      <c r="T43" s="7"/>
    </row>
    <row r="44" spans="1:20" ht="43.5" x14ac:dyDescent="0.35">
      <c r="A44">
        <v>1</v>
      </c>
      <c r="B44" s="2">
        <v>45223</v>
      </c>
      <c r="C44" s="2">
        <v>45223</v>
      </c>
      <c r="D44" s="1" t="s">
        <v>1</v>
      </c>
      <c r="E44">
        <v>35</v>
      </c>
      <c r="F44" s="25" t="s">
        <v>104</v>
      </c>
      <c r="G44" s="8">
        <v>6181859900</v>
      </c>
      <c r="H44" s="4">
        <f>12994021.18/4.457</f>
        <v>2915418.7076508864</v>
      </c>
      <c r="I44" s="1" t="s">
        <v>89</v>
      </c>
      <c r="J44" s="32" t="s">
        <v>95</v>
      </c>
      <c r="K44" s="4">
        <f t="shared" si="7"/>
        <v>61552801.660309628</v>
      </c>
      <c r="L44" s="8"/>
      <c r="M44" s="4" t="s">
        <v>3</v>
      </c>
      <c r="N44" s="5" t="s">
        <v>32</v>
      </c>
      <c r="O44" s="7" t="s">
        <v>20</v>
      </c>
      <c r="P44" s="3">
        <v>44927</v>
      </c>
      <c r="Q44" s="3">
        <v>45930</v>
      </c>
      <c r="R44" t="s">
        <v>3</v>
      </c>
      <c r="S44" t="s">
        <v>3</v>
      </c>
      <c r="T44" s="7"/>
    </row>
    <row r="45" spans="1:20" ht="43.5" x14ac:dyDescent="0.35">
      <c r="A45">
        <v>1</v>
      </c>
      <c r="B45" s="2">
        <v>45223</v>
      </c>
      <c r="C45" s="2">
        <v>45223</v>
      </c>
      <c r="D45" s="1" t="s">
        <v>1</v>
      </c>
      <c r="E45">
        <v>36</v>
      </c>
      <c r="F45" s="25" t="s">
        <v>105</v>
      </c>
      <c r="G45" s="8">
        <v>5661362719</v>
      </c>
      <c r="H45" s="4">
        <f>12723650.25/4.457</f>
        <v>2854756.6188018848</v>
      </c>
      <c r="I45" s="1" t="s">
        <v>89</v>
      </c>
      <c r="J45" s="32" t="s">
        <v>95</v>
      </c>
      <c r="K45" s="4">
        <f t="shared" si="7"/>
        <v>61552801.660309628</v>
      </c>
      <c r="L45" s="8"/>
      <c r="M45" s="4" t="s">
        <v>3</v>
      </c>
      <c r="N45" s="5" t="s">
        <v>37</v>
      </c>
      <c r="O45" s="7" t="s">
        <v>20</v>
      </c>
      <c r="P45" s="3">
        <v>44927</v>
      </c>
      <c r="Q45" s="3">
        <v>46203</v>
      </c>
      <c r="R45" t="s">
        <v>3</v>
      </c>
      <c r="S45" t="s">
        <v>3</v>
      </c>
      <c r="T45" s="7"/>
    </row>
    <row r="46" spans="1:20" ht="58" x14ac:dyDescent="0.35">
      <c r="A46">
        <v>1</v>
      </c>
      <c r="B46" s="2">
        <v>45223</v>
      </c>
      <c r="C46" s="2">
        <v>45223</v>
      </c>
      <c r="D46" s="1" t="s">
        <v>1</v>
      </c>
      <c r="E46">
        <v>37</v>
      </c>
      <c r="F46" s="25" t="s">
        <v>106</v>
      </c>
      <c r="G46" s="8">
        <v>9371115305</v>
      </c>
      <c r="H46" s="4">
        <f>12547269.36/4.457</f>
        <v>2815182.7148306035</v>
      </c>
      <c r="I46" s="1" t="s">
        <v>89</v>
      </c>
      <c r="J46" s="32" t="s">
        <v>95</v>
      </c>
      <c r="K46" s="4">
        <f t="shared" si="7"/>
        <v>61552801.660309628</v>
      </c>
      <c r="L46" s="8"/>
      <c r="M46" s="4" t="s">
        <v>3</v>
      </c>
      <c r="N46" s="5" t="s">
        <v>22</v>
      </c>
      <c r="O46" s="7" t="s">
        <v>20</v>
      </c>
      <c r="P46" s="3">
        <v>45019</v>
      </c>
      <c r="Q46" s="3">
        <v>46203</v>
      </c>
      <c r="R46" t="s">
        <v>3</v>
      </c>
      <c r="S46" t="s">
        <v>3</v>
      </c>
      <c r="T46" s="7"/>
    </row>
    <row r="47" spans="1:20" ht="43.5" x14ac:dyDescent="0.35">
      <c r="A47">
        <v>1</v>
      </c>
      <c r="B47" s="2">
        <v>45223</v>
      </c>
      <c r="C47" s="2">
        <v>45223</v>
      </c>
      <c r="D47" s="1" t="s">
        <v>1</v>
      </c>
      <c r="E47">
        <v>12</v>
      </c>
      <c r="F47" s="25" t="s">
        <v>107</v>
      </c>
      <c r="G47" s="8">
        <v>8971383551</v>
      </c>
      <c r="H47" s="4">
        <f>12373486.34/4.457</f>
        <v>2776191.6849899036</v>
      </c>
      <c r="I47" s="1" t="s">
        <v>89</v>
      </c>
      <c r="J47" s="32" t="s">
        <v>95</v>
      </c>
      <c r="K47" s="4">
        <f t="shared" si="7"/>
        <v>61552801.660309628</v>
      </c>
      <c r="L47" s="8"/>
      <c r="M47" s="4" t="s">
        <v>3</v>
      </c>
      <c r="N47" s="5" t="s">
        <v>27</v>
      </c>
      <c r="O47" s="7" t="s">
        <v>20</v>
      </c>
      <c r="P47" s="3">
        <v>44928</v>
      </c>
      <c r="Q47" s="3">
        <v>46203</v>
      </c>
      <c r="R47" t="s">
        <v>3</v>
      </c>
      <c r="S47" t="s">
        <v>3</v>
      </c>
      <c r="T47" s="7"/>
    </row>
    <row r="48" spans="1:20" ht="43.5" x14ac:dyDescent="0.35">
      <c r="A48">
        <v>1</v>
      </c>
      <c r="B48" s="2">
        <v>45223</v>
      </c>
      <c r="C48" s="2">
        <v>45223</v>
      </c>
      <c r="D48" s="1" t="s">
        <v>1</v>
      </c>
      <c r="E48">
        <v>38</v>
      </c>
      <c r="F48" s="29" t="s">
        <v>66</v>
      </c>
      <c r="G48" s="8">
        <v>7331348315</v>
      </c>
      <c r="H48" s="14">
        <f>12129783/4.457</f>
        <v>2721512.9010545211</v>
      </c>
      <c r="I48" s="1" t="s">
        <v>11</v>
      </c>
      <c r="J48" s="9" t="s">
        <v>19</v>
      </c>
      <c r="K48" s="11">
        <f>5677301464/4.4457</f>
        <v>1277032067.8408349</v>
      </c>
      <c r="L48" s="8"/>
      <c r="M48" s="4" t="s">
        <v>3</v>
      </c>
      <c r="N48" s="1" t="s">
        <v>26</v>
      </c>
      <c r="O48" s="7" t="s">
        <v>20</v>
      </c>
      <c r="P48" s="19">
        <v>43862</v>
      </c>
      <c r="Q48" s="19">
        <v>46022</v>
      </c>
      <c r="R48" t="s">
        <v>3</v>
      </c>
      <c r="S48" t="s">
        <v>3</v>
      </c>
    </row>
    <row r="49" spans="1:20" ht="43.5" x14ac:dyDescent="0.35">
      <c r="A49">
        <v>1</v>
      </c>
      <c r="B49" s="2">
        <v>45099</v>
      </c>
      <c r="C49" s="2">
        <v>45099</v>
      </c>
      <c r="D49" s="1" t="s">
        <v>1</v>
      </c>
      <c r="E49">
        <v>39</v>
      </c>
      <c r="F49" s="25" t="s">
        <v>0</v>
      </c>
      <c r="G49" s="8">
        <v>5262667908</v>
      </c>
      <c r="H49" s="11">
        <f>12000000/4.4457</f>
        <v>2699237.4654160198</v>
      </c>
      <c r="I49" s="1" t="s">
        <v>4</v>
      </c>
      <c r="J49" s="32" t="s">
        <v>108</v>
      </c>
      <c r="K49" s="11">
        <f>12000000/4.4457</f>
        <v>2699237.4654160198</v>
      </c>
      <c r="L49" s="8"/>
      <c r="M49" s="4" t="s">
        <v>3</v>
      </c>
      <c r="N49" s="1" t="s">
        <v>21</v>
      </c>
      <c r="O49" s="7" t="s">
        <v>20</v>
      </c>
      <c r="P49" s="3">
        <v>45037</v>
      </c>
      <c r="Q49" s="3">
        <v>45976</v>
      </c>
      <c r="R49" t="s">
        <v>3</v>
      </c>
      <c r="S49" t="s">
        <v>3</v>
      </c>
      <c r="T49" s="7"/>
    </row>
    <row r="50" spans="1:20" ht="43.5" x14ac:dyDescent="0.35">
      <c r="A50">
        <v>1</v>
      </c>
      <c r="B50" s="2">
        <v>45223</v>
      </c>
      <c r="C50" s="2">
        <v>45223</v>
      </c>
      <c r="D50" s="1" t="s">
        <v>1</v>
      </c>
      <c r="E50">
        <v>40</v>
      </c>
      <c r="F50" s="25" t="s">
        <v>109</v>
      </c>
      <c r="G50" s="8">
        <v>7681789238</v>
      </c>
      <c r="H50" s="4">
        <f t="shared" ref="H50:H55" si="8">12000000/4.457</f>
        <v>2692393.9869867624</v>
      </c>
      <c r="I50" s="1" t="s">
        <v>89</v>
      </c>
      <c r="J50" s="32" t="s">
        <v>95</v>
      </c>
      <c r="K50" s="4">
        <f>274340837/4.4457</f>
        <v>61709255.460332453</v>
      </c>
      <c r="L50" s="8"/>
      <c r="M50" s="4" t="s">
        <v>3</v>
      </c>
      <c r="N50" s="5" t="s">
        <v>29</v>
      </c>
      <c r="O50" s="7" t="s">
        <v>20</v>
      </c>
      <c r="P50" s="3">
        <v>44927</v>
      </c>
      <c r="Q50" s="3">
        <v>46203</v>
      </c>
      <c r="R50" t="s">
        <v>3</v>
      </c>
      <c r="S50" t="s">
        <v>3</v>
      </c>
      <c r="T50" s="7"/>
    </row>
    <row r="51" spans="1:20" ht="43.5" x14ac:dyDescent="0.35">
      <c r="A51">
        <v>1</v>
      </c>
      <c r="B51" s="2">
        <v>45223</v>
      </c>
      <c r="C51" s="2">
        <v>45223</v>
      </c>
      <c r="D51" s="1" t="s">
        <v>1</v>
      </c>
      <c r="E51">
        <v>41</v>
      </c>
      <c r="F51" s="25" t="s">
        <v>110</v>
      </c>
      <c r="G51" s="8">
        <v>7471567388</v>
      </c>
      <c r="H51" s="4">
        <f t="shared" si="8"/>
        <v>2692393.9869867624</v>
      </c>
      <c r="I51" s="1" t="s">
        <v>89</v>
      </c>
      <c r="J51" s="32" t="s">
        <v>95</v>
      </c>
      <c r="K51" s="4">
        <f t="shared" ref="K51:K58" si="9">274340837/4.4457</f>
        <v>61709255.460332453</v>
      </c>
      <c r="L51" s="8"/>
      <c r="M51" s="4" t="s">
        <v>3</v>
      </c>
      <c r="N51" s="5" t="s">
        <v>33</v>
      </c>
      <c r="O51" s="7" t="s">
        <v>20</v>
      </c>
      <c r="P51" s="3">
        <v>45232</v>
      </c>
      <c r="Q51" s="3">
        <v>46203</v>
      </c>
      <c r="R51" t="s">
        <v>3</v>
      </c>
      <c r="S51" t="s">
        <v>3</v>
      </c>
      <c r="T51" s="7"/>
    </row>
    <row r="52" spans="1:20" ht="43.5" x14ac:dyDescent="0.35">
      <c r="A52">
        <v>1</v>
      </c>
      <c r="B52" s="2">
        <v>45223</v>
      </c>
      <c r="C52" s="2">
        <v>45223</v>
      </c>
      <c r="D52" s="1" t="s">
        <v>1</v>
      </c>
      <c r="E52">
        <v>42</v>
      </c>
      <c r="F52" s="25" t="s">
        <v>111</v>
      </c>
      <c r="G52" s="8">
        <v>5512129478</v>
      </c>
      <c r="H52" s="4">
        <f t="shared" si="8"/>
        <v>2692393.9869867624</v>
      </c>
      <c r="I52" s="1" t="s">
        <v>89</v>
      </c>
      <c r="J52" s="32" t="s">
        <v>95</v>
      </c>
      <c r="K52" s="4">
        <f t="shared" si="9"/>
        <v>61709255.460332453</v>
      </c>
      <c r="L52" s="8"/>
      <c r="M52" s="4" t="s">
        <v>3</v>
      </c>
      <c r="N52" s="5" t="s">
        <v>30</v>
      </c>
      <c r="O52" s="7" t="s">
        <v>20</v>
      </c>
      <c r="P52" s="3">
        <v>45047</v>
      </c>
      <c r="Q52" s="3">
        <v>46203</v>
      </c>
      <c r="R52" t="s">
        <v>3</v>
      </c>
      <c r="S52" t="s">
        <v>3</v>
      </c>
      <c r="T52" s="7"/>
    </row>
    <row r="53" spans="1:20" ht="43.5" x14ac:dyDescent="0.35">
      <c r="A53">
        <v>1</v>
      </c>
      <c r="B53" s="2">
        <v>45223</v>
      </c>
      <c r="C53" s="2">
        <v>45223</v>
      </c>
      <c r="D53" s="1" t="s">
        <v>1</v>
      </c>
      <c r="E53">
        <v>43</v>
      </c>
      <c r="F53" s="25" t="s">
        <v>112</v>
      </c>
      <c r="G53" s="8">
        <v>6570008869</v>
      </c>
      <c r="H53" s="4">
        <f t="shared" si="8"/>
        <v>2692393.9869867624</v>
      </c>
      <c r="I53" s="1" t="s">
        <v>89</v>
      </c>
      <c r="J53" s="32" t="s">
        <v>95</v>
      </c>
      <c r="K53" s="4">
        <f t="shared" si="9"/>
        <v>61709255.460332453</v>
      </c>
      <c r="L53" s="8"/>
      <c r="M53" s="4" t="s">
        <v>3</v>
      </c>
      <c r="N53" s="5" t="s">
        <v>24</v>
      </c>
      <c r="O53" s="7" t="s">
        <v>20</v>
      </c>
      <c r="P53" s="3">
        <v>44928</v>
      </c>
      <c r="Q53" s="3">
        <v>46203</v>
      </c>
      <c r="R53" t="s">
        <v>3</v>
      </c>
      <c r="S53" t="s">
        <v>3</v>
      </c>
      <c r="T53" s="7"/>
    </row>
    <row r="54" spans="1:20" ht="43.5" x14ac:dyDescent="0.35">
      <c r="A54">
        <v>1</v>
      </c>
      <c r="B54" s="2">
        <v>45223</v>
      </c>
      <c r="C54" s="2">
        <v>45223</v>
      </c>
      <c r="D54" s="1" t="s">
        <v>1</v>
      </c>
      <c r="E54">
        <v>44</v>
      </c>
      <c r="F54" s="25" t="s">
        <v>113</v>
      </c>
      <c r="G54" s="8">
        <v>8411609072</v>
      </c>
      <c r="H54" s="4">
        <f t="shared" si="8"/>
        <v>2692393.9869867624</v>
      </c>
      <c r="I54" s="1" t="s">
        <v>89</v>
      </c>
      <c r="J54" s="32" t="s">
        <v>95</v>
      </c>
      <c r="K54" s="4">
        <f t="shared" si="9"/>
        <v>61709255.460332453</v>
      </c>
      <c r="L54" s="8"/>
      <c r="M54" s="4" t="s">
        <v>3</v>
      </c>
      <c r="N54" s="5" t="s">
        <v>23</v>
      </c>
      <c r="O54" s="7" t="s">
        <v>20</v>
      </c>
      <c r="P54" s="3">
        <v>44927</v>
      </c>
      <c r="Q54" s="3">
        <v>46203</v>
      </c>
      <c r="R54" t="s">
        <v>3</v>
      </c>
      <c r="S54" t="s">
        <v>3</v>
      </c>
      <c r="T54" s="7"/>
    </row>
    <row r="55" spans="1:20" ht="43.5" x14ac:dyDescent="0.35">
      <c r="A55">
        <v>1</v>
      </c>
      <c r="B55" s="2">
        <v>45223</v>
      </c>
      <c r="C55" s="2">
        <v>45223</v>
      </c>
      <c r="D55" s="1" t="s">
        <v>1</v>
      </c>
      <c r="E55">
        <v>45</v>
      </c>
      <c r="F55" s="25" t="s">
        <v>114</v>
      </c>
      <c r="G55" s="8">
        <v>5291798895</v>
      </c>
      <c r="H55" s="4">
        <f t="shared" si="8"/>
        <v>2692393.9869867624</v>
      </c>
      <c r="I55" s="1" t="s">
        <v>89</v>
      </c>
      <c r="J55" s="32" t="s">
        <v>95</v>
      </c>
      <c r="K55" s="4">
        <f t="shared" si="9"/>
        <v>61709255.460332453</v>
      </c>
      <c r="L55" s="8"/>
      <c r="M55" s="4" t="s">
        <v>3</v>
      </c>
      <c r="N55" s="5" t="s">
        <v>37</v>
      </c>
      <c r="O55" s="7" t="s">
        <v>20</v>
      </c>
      <c r="P55" s="3">
        <v>45047</v>
      </c>
      <c r="Q55" s="3">
        <v>46203</v>
      </c>
      <c r="R55" t="s">
        <v>3</v>
      </c>
      <c r="S55" t="s">
        <v>3</v>
      </c>
      <c r="T55" s="7"/>
    </row>
    <row r="56" spans="1:20" ht="43.5" x14ac:dyDescent="0.35">
      <c r="A56">
        <v>1</v>
      </c>
      <c r="B56" s="2">
        <v>45223</v>
      </c>
      <c r="C56" s="2">
        <v>45223</v>
      </c>
      <c r="D56" s="1" t="s">
        <v>1</v>
      </c>
      <c r="E56">
        <v>46</v>
      </c>
      <c r="F56" s="25" t="s">
        <v>115</v>
      </c>
      <c r="G56" s="8">
        <v>6340135558</v>
      </c>
      <c r="H56" s="4">
        <f>11997013.85/4.457</f>
        <v>2691723.9959614091</v>
      </c>
      <c r="I56" s="1" t="s">
        <v>89</v>
      </c>
      <c r="J56" s="32" t="s">
        <v>95</v>
      </c>
      <c r="K56" s="4">
        <f t="shared" si="9"/>
        <v>61709255.460332453</v>
      </c>
      <c r="L56" s="8"/>
      <c r="M56" s="4" t="s">
        <v>3</v>
      </c>
      <c r="N56" s="5" t="s">
        <v>27</v>
      </c>
      <c r="O56" s="7" t="s">
        <v>20</v>
      </c>
      <c r="P56" s="3">
        <v>44927</v>
      </c>
      <c r="Q56" s="3">
        <v>45930</v>
      </c>
      <c r="R56" t="s">
        <v>3</v>
      </c>
      <c r="S56" t="s">
        <v>3</v>
      </c>
      <c r="T56" s="7"/>
    </row>
    <row r="57" spans="1:20" ht="43.5" x14ac:dyDescent="0.35">
      <c r="A57">
        <v>1</v>
      </c>
      <c r="B57" s="2">
        <v>45223</v>
      </c>
      <c r="C57" s="2">
        <v>45223</v>
      </c>
      <c r="D57" s="1" t="s">
        <v>1</v>
      </c>
      <c r="E57">
        <v>47</v>
      </c>
      <c r="F57" s="25" t="s">
        <v>116</v>
      </c>
      <c r="G57" s="8">
        <v>2090001440</v>
      </c>
      <c r="H57" s="4">
        <f>11984724.55/4.457</f>
        <v>2688966.6928427196</v>
      </c>
      <c r="I57" s="1" t="s">
        <v>89</v>
      </c>
      <c r="J57" s="32" t="s">
        <v>95</v>
      </c>
      <c r="K57" s="4">
        <f t="shared" si="9"/>
        <v>61709255.460332453</v>
      </c>
      <c r="L57" s="8"/>
      <c r="M57" s="4" t="s">
        <v>3</v>
      </c>
      <c r="N57" s="5" t="s">
        <v>32</v>
      </c>
      <c r="O57" s="7" t="s">
        <v>20</v>
      </c>
      <c r="P57" s="3">
        <v>45017</v>
      </c>
      <c r="Q57" s="3">
        <v>46203</v>
      </c>
      <c r="R57" t="s">
        <v>3</v>
      </c>
      <c r="S57" t="s">
        <v>3</v>
      </c>
      <c r="T57" s="7"/>
    </row>
    <row r="58" spans="1:20" ht="43.5" x14ac:dyDescent="0.35">
      <c r="A58">
        <v>1</v>
      </c>
      <c r="B58" s="2">
        <v>45223</v>
      </c>
      <c r="C58" s="2">
        <v>45223</v>
      </c>
      <c r="D58" s="1" t="s">
        <v>1</v>
      </c>
      <c r="E58">
        <v>48</v>
      </c>
      <c r="F58" s="25" t="s">
        <v>117</v>
      </c>
      <c r="G58" s="8">
        <v>5711695217</v>
      </c>
      <c r="H58" s="4">
        <f>11979798.68/4.457</f>
        <v>2687861.4942786628</v>
      </c>
      <c r="I58" s="1" t="s">
        <v>89</v>
      </c>
      <c r="J58" s="32" t="s">
        <v>95</v>
      </c>
      <c r="K58" s="4">
        <f t="shared" si="9"/>
        <v>61709255.460332453</v>
      </c>
      <c r="L58" s="8"/>
      <c r="M58" s="4" t="s">
        <v>3</v>
      </c>
      <c r="N58" s="5" t="s">
        <v>25</v>
      </c>
      <c r="O58" s="7" t="s">
        <v>20</v>
      </c>
      <c r="P58" s="3">
        <v>45170</v>
      </c>
      <c r="Q58" s="3">
        <v>46203</v>
      </c>
      <c r="R58" t="s">
        <v>3</v>
      </c>
      <c r="S58" t="s">
        <v>3</v>
      </c>
      <c r="T58" s="7"/>
    </row>
    <row r="59" spans="1:20" ht="43.5" x14ac:dyDescent="0.35">
      <c r="A59">
        <v>1</v>
      </c>
      <c r="B59" s="2">
        <v>45223</v>
      </c>
      <c r="C59" s="2">
        <v>45223</v>
      </c>
      <c r="D59" s="1" t="s">
        <v>1</v>
      </c>
      <c r="E59">
        <v>49</v>
      </c>
      <c r="F59" s="25" t="s">
        <v>118</v>
      </c>
      <c r="G59" s="8">
        <v>5532526018</v>
      </c>
      <c r="H59" s="4">
        <f>11688960/4.457</f>
        <v>2622607.1348440656</v>
      </c>
      <c r="I59" s="1" t="s">
        <v>89</v>
      </c>
      <c r="J59" s="32" t="s">
        <v>95</v>
      </c>
      <c r="K59" s="4">
        <f t="shared" ref="K59" si="10">274340837/4.457</f>
        <v>61552801.660309628</v>
      </c>
      <c r="L59" s="8"/>
      <c r="M59" s="4" t="s">
        <v>3</v>
      </c>
      <c r="N59" s="5" t="s">
        <v>22</v>
      </c>
      <c r="O59" s="7" t="s">
        <v>20</v>
      </c>
      <c r="P59" s="3">
        <v>45018</v>
      </c>
      <c r="Q59" s="3">
        <v>45930</v>
      </c>
      <c r="R59" t="s">
        <v>3</v>
      </c>
      <c r="S59" t="s">
        <v>3</v>
      </c>
      <c r="T59" s="7"/>
    </row>
    <row r="60" spans="1:20" ht="43.5" x14ac:dyDescent="0.35">
      <c r="A60">
        <v>1</v>
      </c>
      <c r="B60" s="2">
        <v>45223</v>
      </c>
      <c r="C60" s="2">
        <v>45223</v>
      </c>
      <c r="D60" s="1" t="s">
        <v>1</v>
      </c>
      <c r="E60">
        <v>50</v>
      </c>
      <c r="F60" s="29" t="s">
        <v>67</v>
      </c>
      <c r="G60" s="8">
        <v>9661630607</v>
      </c>
      <c r="H60" s="14">
        <f>11666933.57/4.457</f>
        <v>2617665.1492035002</v>
      </c>
      <c r="I60" s="1" t="s">
        <v>11</v>
      </c>
      <c r="J60" s="9" t="s">
        <v>19</v>
      </c>
      <c r="K60" s="11">
        <f>5677301464/4.4457</f>
        <v>1277032067.8408349</v>
      </c>
      <c r="L60" s="8"/>
      <c r="M60" s="4" t="s">
        <v>3</v>
      </c>
      <c r="N60" s="1" t="s">
        <v>35</v>
      </c>
      <c r="O60" s="7" t="s">
        <v>20</v>
      </c>
      <c r="P60" s="19">
        <v>43862</v>
      </c>
      <c r="Q60" s="19">
        <v>46022</v>
      </c>
      <c r="R60" t="s">
        <v>3</v>
      </c>
      <c r="S60" t="s">
        <v>3</v>
      </c>
    </row>
    <row r="61" spans="1:20" ht="43.5" x14ac:dyDescent="0.35">
      <c r="A61">
        <v>1</v>
      </c>
      <c r="B61" s="2">
        <v>45223</v>
      </c>
      <c r="C61" s="2">
        <v>45223</v>
      </c>
      <c r="D61" s="1" t="s">
        <v>1</v>
      </c>
      <c r="E61">
        <v>51</v>
      </c>
      <c r="F61" s="29" t="s">
        <v>68</v>
      </c>
      <c r="G61" s="8">
        <v>5030049806</v>
      </c>
      <c r="H61" s="14">
        <f>11489781.94/4.457</f>
        <v>2577918.3172537582</v>
      </c>
      <c r="I61" s="1" t="s">
        <v>11</v>
      </c>
      <c r="J61" s="9" t="s">
        <v>19</v>
      </c>
      <c r="K61" s="11">
        <f t="shared" si="2"/>
        <v>1277032067.8408349</v>
      </c>
      <c r="L61" s="8"/>
      <c r="M61" s="4" t="s">
        <v>3</v>
      </c>
      <c r="N61" s="1" t="s">
        <v>26</v>
      </c>
      <c r="O61" s="7" t="s">
        <v>20</v>
      </c>
      <c r="P61" s="19">
        <v>43862</v>
      </c>
      <c r="Q61" s="19">
        <v>46022</v>
      </c>
      <c r="R61" t="s">
        <v>3</v>
      </c>
      <c r="S61" t="s">
        <v>3</v>
      </c>
    </row>
    <row r="62" spans="1:20" ht="43.5" x14ac:dyDescent="0.35">
      <c r="A62">
        <v>1</v>
      </c>
      <c r="B62" s="2">
        <v>45223</v>
      </c>
      <c r="C62" s="2">
        <v>45223</v>
      </c>
      <c r="D62" s="1" t="s">
        <v>1</v>
      </c>
      <c r="E62">
        <v>52</v>
      </c>
      <c r="F62" s="29" t="s">
        <v>69</v>
      </c>
      <c r="G62" s="8">
        <v>5213311057</v>
      </c>
      <c r="H62" s="14">
        <f>11360475.87/4.457</f>
        <v>2548906.4101413507</v>
      </c>
      <c r="I62" s="1" t="s">
        <v>11</v>
      </c>
      <c r="J62" s="9" t="s">
        <v>19</v>
      </c>
      <c r="K62" s="11">
        <f t="shared" si="2"/>
        <v>1277032067.8408349</v>
      </c>
      <c r="L62" s="8"/>
      <c r="M62" s="4" t="s">
        <v>3</v>
      </c>
      <c r="N62" s="1" t="s">
        <v>37</v>
      </c>
      <c r="O62" s="7" t="s">
        <v>20</v>
      </c>
      <c r="P62" s="19">
        <v>43862</v>
      </c>
      <c r="Q62" s="19">
        <v>46022</v>
      </c>
      <c r="R62" t="s">
        <v>3</v>
      </c>
      <c r="S62" t="s">
        <v>3</v>
      </c>
    </row>
    <row r="63" spans="1:20" ht="43.5" x14ac:dyDescent="0.35">
      <c r="A63">
        <v>1</v>
      </c>
      <c r="B63" s="2">
        <v>45223</v>
      </c>
      <c r="C63" s="2">
        <v>45223</v>
      </c>
      <c r="D63" s="1" t="s">
        <v>1</v>
      </c>
      <c r="E63">
        <v>53</v>
      </c>
      <c r="F63" s="29" t="s">
        <v>70</v>
      </c>
      <c r="G63" s="8">
        <v>5641789136</v>
      </c>
      <c r="H63" s="14">
        <f>11276591/4.457</f>
        <v>2530085.483509087</v>
      </c>
      <c r="I63" s="1" t="s">
        <v>11</v>
      </c>
      <c r="J63" s="9" t="s">
        <v>19</v>
      </c>
      <c r="K63" s="11">
        <f t="shared" si="2"/>
        <v>1277032067.8408349</v>
      </c>
      <c r="L63" s="8"/>
      <c r="M63" s="4" t="s">
        <v>3</v>
      </c>
      <c r="N63" s="1" t="s">
        <v>28</v>
      </c>
      <c r="O63" s="7" t="s">
        <v>20</v>
      </c>
      <c r="P63" s="19">
        <v>43862</v>
      </c>
      <c r="Q63" s="19">
        <v>46022</v>
      </c>
      <c r="R63" t="s">
        <v>3</v>
      </c>
      <c r="S63" t="s">
        <v>3</v>
      </c>
    </row>
    <row r="64" spans="1:20" ht="43.5" x14ac:dyDescent="0.35">
      <c r="A64">
        <v>1</v>
      </c>
      <c r="B64" s="2">
        <v>45223</v>
      </c>
      <c r="C64" s="2">
        <v>45223</v>
      </c>
      <c r="D64" s="1" t="s">
        <v>1</v>
      </c>
      <c r="E64">
        <v>54</v>
      </c>
      <c r="F64" s="25" t="s">
        <v>119</v>
      </c>
      <c r="G64" s="8">
        <v>8951749782</v>
      </c>
      <c r="H64" s="4">
        <f>11220668.66/4.457</f>
        <v>2517538.402512901</v>
      </c>
      <c r="I64" s="1" t="s">
        <v>89</v>
      </c>
      <c r="J64" s="32" t="s">
        <v>95</v>
      </c>
      <c r="K64" s="4">
        <f t="shared" ref="K64:K67" si="11">274340837/4.457</f>
        <v>61552801.660309628</v>
      </c>
      <c r="L64" s="8"/>
      <c r="M64" s="4" t="s">
        <v>3</v>
      </c>
      <c r="N64" s="5" t="s">
        <v>27</v>
      </c>
      <c r="O64" s="7" t="s">
        <v>20</v>
      </c>
      <c r="P64" s="3">
        <v>45047</v>
      </c>
      <c r="Q64" s="3">
        <v>45930</v>
      </c>
      <c r="R64" t="s">
        <v>3</v>
      </c>
      <c r="S64" t="s">
        <v>3</v>
      </c>
      <c r="T64" s="7"/>
    </row>
    <row r="65" spans="1:20" ht="43.5" x14ac:dyDescent="0.35">
      <c r="A65">
        <v>1</v>
      </c>
      <c r="B65" s="2">
        <v>45223</v>
      </c>
      <c r="C65" s="2">
        <v>45223</v>
      </c>
      <c r="D65" s="1" t="s">
        <v>1</v>
      </c>
      <c r="E65">
        <v>55</v>
      </c>
      <c r="F65" s="25" t="s">
        <v>120</v>
      </c>
      <c r="G65" s="8">
        <v>8321793787</v>
      </c>
      <c r="H65" s="4">
        <f>11097268.54/4.457</f>
        <v>2489851.5907561136</v>
      </c>
      <c r="I65" s="1" t="s">
        <v>89</v>
      </c>
      <c r="J65" s="32" t="s">
        <v>95</v>
      </c>
      <c r="K65" s="4">
        <f t="shared" si="11"/>
        <v>61552801.660309628</v>
      </c>
      <c r="L65" s="8"/>
      <c r="M65" s="4" t="s">
        <v>3</v>
      </c>
      <c r="N65" s="5" t="s">
        <v>29</v>
      </c>
      <c r="O65" s="7" t="s">
        <v>20</v>
      </c>
      <c r="P65" s="3">
        <v>45078</v>
      </c>
      <c r="Q65" s="3">
        <v>46203</v>
      </c>
      <c r="R65" t="s">
        <v>3</v>
      </c>
      <c r="S65" t="s">
        <v>3</v>
      </c>
      <c r="T65" s="7"/>
    </row>
    <row r="66" spans="1:20" ht="43.5" x14ac:dyDescent="0.35">
      <c r="A66">
        <v>1</v>
      </c>
      <c r="B66" s="2">
        <v>45223</v>
      </c>
      <c r="C66" s="2">
        <v>45223</v>
      </c>
      <c r="D66" s="1" t="s">
        <v>1</v>
      </c>
      <c r="E66">
        <v>56</v>
      </c>
      <c r="F66" s="25" t="s">
        <v>121</v>
      </c>
      <c r="G66" s="8">
        <v>6840013798</v>
      </c>
      <c r="H66" s="4">
        <f>11000000/4.457</f>
        <v>2468027.8214045321</v>
      </c>
      <c r="I66" s="1" t="s">
        <v>89</v>
      </c>
      <c r="J66" s="32" t="s">
        <v>95</v>
      </c>
      <c r="K66" s="4">
        <f t="shared" si="11"/>
        <v>61552801.660309628</v>
      </c>
      <c r="L66" s="8"/>
      <c r="M66" s="4" t="s">
        <v>3</v>
      </c>
      <c r="N66" s="5" t="s">
        <v>34</v>
      </c>
      <c r="O66" s="7" t="s">
        <v>20</v>
      </c>
      <c r="P66" s="3">
        <v>45022</v>
      </c>
      <c r="Q66" s="3">
        <v>46203</v>
      </c>
      <c r="R66" t="s">
        <v>3</v>
      </c>
      <c r="S66" t="s">
        <v>3</v>
      </c>
      <c r="T66" s="7"/>
    </row>
    <row r="67" spans="1:20" ht="43.5" x14ac:dyDescent="0.35">
      <c r="A67">
        <v>1</v>
      </c>
      <c r="B67" s="2">
        <v>45223</v>
      </c>
      <c r="C67" s="2">
        <v>45223</v>
      </c>
      <c r="D67" s="1" t="s">
        <v>1</v>
      </c>
      <c r="E67">
        <v>57</v>
      </c>
      <c r="F67" s="25" t="s">
        <v>122</v>
      </c>
      <c r="G67" s="8">
        <v>7962817529</v>
      </c>
      <c r="H67" s="4">
        <f>11000000/4.457</f>
        <v>2468027.8214045321</v>
      </c>
      <c r="I67" s="1" t="s">
        <v>89</v>
      </c>
      <c r="J67" s="32" t="s">
        <v>95</v>
      </c>
      <c r="K67" s="4">
        <f t="shared" si="11"/>
        <v>61552801.660309628</v>
      </c>
      <c r="L67" s="8"/>
      <c r="M67" s="4" t="s">
        <v>3</v>
      </c>
      <c r="N67" s="5" t="s">
        <v>37</v>
      </c>
      <c r="O67" s="7" t="s">
        <v>20</v>
      </c>
      <c r="P67" s="3">
        <v>45078</v>
      </c>
      <c r="Q67" s="3">
        <v>45930</v>
      </c>
      <c r="R67" t="s">
        <v>3</v>
      </c>
      <c r="S67" t="s">
        <v>3</v>
      </c>
      <c r="T67" s="7"/>
    </row>
    <row r="68" spans="1:20" ht="43.5" x14ac:dyDescent="0.35">
      <c r="A68">
        <v>1</v>
      </c>
      <c r="B68" s="2">
        <v>45223</v>
      </c>
      <c r="C68" s="2">
        <v>45223</v>
      </c>
      <c r="D68" s="1" t="s">
        <v>1</v>
      </c>
      <c r="E68">
        <v>58</v>
      </c>
      <c r="F68" s="25" t="s">
        <v>123</v>
      </c>
      <c r="G68" s="8">
        <v>6920001780</v>
      </c>
      <c r="H68" s="4">
        <f>10998415.54/4.4476</f>
        <v>2472887.7462001974</v>
      </c>
      <c r="I68" s="1" t="s">
        <v>89</v>
      </c>
      <c r="J68" s="6" t="s">
        <v>95</v>
      </c>
      <c r="K68" s="4">
        <f t="shared" ref="K68:K69" si="12">274340837/4.457</f>
        <v>61552801.660309628</v>
      </c>
      <c r="L68" s="8"/>
      <c r="M68" s="4" t="s">
        <v>3</v>
      </c>
      <c r="N68" s="5" t="s">
        <v>21</v>
      </c>
      <c r="O68" s="7" t="s">
        <v>20</v>
      </c>
      <c r="P68" s="3">
        <v>44927</v>
      </c>
      <c r="Q68" s="3">
        <v>45930</v>
      </c>
      <c r="R68" t="s">
        <v>3</v>
      </c>
      <c r="S68" t="s">
        <v>3</v>
      </c>
      <c r="T68" s="7"/>
    </row>
    <row r="69" spans="1:20" ht="43.5" x14ac:dyDescent="0.35">
      <c r="A69">
        <v>1</v>
      </c>
      <c r="B69" s="2">
        <v>45223</v>
      </c>
      <c r="C69" s="2">
        <v>45223</v>
      </c>
      <c r="D69" s="1" t="s">
        <v>1</v>
      </c>
      <c r="E69">
        <v>59</v>
      </c>
      <c r="F69" s="29" t="s">
        <v>124</v>
      </c>
      <c r="G69" s="8">
        <v>5611599187</v>
      </c>
      <c r="H69" s="14">
        <f>10874667.53/4.457</f>
        <v>2439907.4556876821</v>
      </c>
      <c r="I69" s="1" t="s">
        <v>89</v>
      </c>
      <c r="J69" s="6" t="s">
        <v>95</v>
      </c>
      <c r="K69" s="4">
        <f t="shared" si="12"/>
        <v>61552801.660309628</v>
      </c>
      <c r="L69" s="8"/>
      <c r="M69" s="4" t="s">
        <v>3</v>
      </c>
      <c r="N69" s="1" t="s">
        <v>26</v>
      </c>
      <c r="O69" s="7" t="s">
        <v>20</v>
      </c>
      <c r="P69" s="19">
        <v>45108</v>
      </c>
      <c r="Q69" s="3">
        <v>46203</v>
      </c>
      <c r="R69" t="s">
        <v>3</v>
      </c>
      <c r="S69" t="s">
        <v>3</v>
      </c>
    </row>
    <row r="70" spans="1:20" ht="43.5" x14ac:dyDescent="0.35">
      <c r="A70">
        <v>1</v>
      </c>
      <c r="B70" s="2">
        <v>45223</v>
      </c>
      <c r="C70" s="2">
        <v>45223</v>
      </c>
      <c r="D70" s="1" t="s">
        <v>1</v>
      </c>
      <c r="E70">
        <v>60</v>
      </c>
      <c r="F70" s="29" t="s">
        <v>71</v>
      </c>
      <c r="G70" s="8">
        <v>6790005092</v>
      </c>
      <c r="H70" s="14">
        <f>10679864.86/4.457</f>
        <v>2396200.3275746019</v>
      </c>
      <c r="I70" s="1" t="s">
        <v>11</v>
      </c>
      <c r="J70" s="9" t="s">
        <v>19</v>
      </c>
      <c r="K70" s="11">
        <f t="shared" si="2"/>
        <v>1277032067.8408349</v>
      </c>
      <c r="L70" s="8"/>
      <c r="M70" s="4" t="s">
        <v>3</v>
      </c>
      <c r="N70" s="1" t="s">
        <v>29</v>
      </c>
      <c r="O70" s="7" t="s">
        <v>20</v>
      </c>
      <c r="P70" s="19">
        <v>43862</v>
      </c>
      <c r="Q70" s="19">
        <v>46022</v>
      </c>
      <c r="R70" t="s">
        <v>3</v>
      </c>
      <c r="S70" t="s">
        <v>3</v>
      </c>
    </row>
    <row r="71" spans="1:20" ht="43.5" x14ac:dyDescent="0.35">
      <c r="A71">
        <v>1</v>
      </c>
      <c r="B71" s="2">
        <v>45223</v>
      </c>
      <c r="C71" s="2">
        <v>45223</v>
      </c>
      <c r="D71" s="1" t="s">
        <v>1</v>
      </c>
      <c r="E71">
        <v>61</v>
      </c>
      <c r="F71" s="29" t="s">
        <v>125</v>
      </c>
      <c r="G71" s="8">
        <v>7122807434</v>
      </c>
      <c r="H71" s="14">
        <f>10273523.42/4.457</f>
        <v>2305031.0567646399</v>
      </c>
      <c r="I71" s="1" t="s">
        <v>89</v>
      </c>
      <c r="J71" s="6" t="s">
        <v>95</v>
      </c>
      <c r="K71" s="4">
        <f t="shared" ref="K71:K73" si="13">274340837/4.457</f>
        <v>61552801.660309628</v>
      </c>
      <c r="L71" s="8"/>
      <c r="M71" s="4" t="s">
        <v>3</v>
      </c>
      <c r="N71" s="1" t="s">
        <v>28</v>
      </c>
      <c r="O71" s="7" t="s">
        <v>20</v>
      </c>
      <c r="P71" s="19">
        <v>45047</v>
      </c>
      <c r="Q71" s="19">
        <v>46203</v>
      </c>
      <c r="R71" t="s">
        <v>3</v>
      </c>
      <c r="S71" t="s">
        <v>3</v>
      </c>
    </row>
    <row r="72" spans="1:20" ht="43.5" x14ac:dyDescent="0.35">
      <c r="A72">
        <v>1</v>
      </c>
      <c r="B72" s="2">
        <v>45223</v>
      </c>
      <c r="C72" s="2">
        <v>45223</v>
      </c>
      <c r="D72" s="1" t="s">
        <v>1</v>
      </c>
      <c r="E72">
        <v>62</v>
      </c>
      <c r="F72" s="29" t="s">
        <v>126</v>
      </c>
      <c r="G72" s="8">
        <v>8251998135</v>
      </c>
      <c r="H72" s="14">
        <f>10269644.06/4.457</f>
        <v>2304160.6596365268</v>
      </c>
      <c r="I72" s="1" t="s">
        <v>89</v>
      </c>
      <c r="J72" s="6" t="s">
        <v>95</v>
      </c>
      <c r="K72" s="4">
        <f t="shared" si="13"/>
        <v>61552801.660309628</v>
      </c>
      <c r="L72" s="8"/>
      <c r="M72" s="4" t="s">
        <v>3</v>
      </c>
      <c r="N72" s="1" t="s">
        <v>28</v>
      </c>
      <c r="O72" s="7" t="s">
        <v>20</v>
      </c>
      <c r="P72" s="19">
        <v>45017</v>
      </c>
      <c r="Q72" s="19">
        <v>45930</v>
      </c>
      <c r="R72" t="s">
        <v>3</v>
      </c>
      <c r="S72" t="s">
        <v>3</v>
      </c>
    </row>
    <row r="73" spans="1:20" ht="43.5" x14ac:dyDescent="0.35">
      <c r="A73">
        <v>1</v>
      </c>
      <c r="B73" s="2">
        <v>45223</v>
      </c>
      <c r="C73" s="2">
        <v>45223</v>
      </c>
      <c r="D73" s="1" t="s">
        <v>1</v>
      </c>
      <c r="E73">
        <v>63</v>
      </c>
      <c r="F73" s="29" t="s">
        <v>127</v>
      </c>
      <c r="G73" s="8">
        <v>6010078283</v>
      </c>
      <c r="H73" s="14">
        <f>10192317.66/4.457</f>
        <v>2286811.2317702491</v>
      </c>
      <c r="I73" s="1" t="s">
        <v>89</v>
      </c>
      <c r="J73" s="6" t="s">
        <v>95</v>
      </c>
      <c r="K73" s="4">
        <f t="shared" si="13"/>
        <v>61552801.660309628</v>
      </c>
      <c r="L73" s="8"/>
      <c r="M73" s="4" t="s">
        <v>3</v>
      </c>
      <c r="N73" s="1" t="s">
        <v>37</v>
      </c>
      <c r="O73" s="7" t="s">
        <v>20</v>
      </c>
      <c r="P73" s="19">
        <v>45017</v>
      </c>
      <c r="Q73" s="19">
        <v>46203</v>
      </c>
      <c r="R73" t="s">
        <v>3</v>
      </c>
      <c r="S73" t="s">
        <v>3</v>
      </c>
    </row>
    <row r="74" spans="1:20" ht="43.5" x14ac:dyDescent="0.35">
      <c r="A74">
        <v>1</v>
      </c>
      <c r="B74" s="2">
        <v>45223</v>
      </c>
      <c r="C74" s="2">
        <v>45223</v>
      </c>
      <c r="D74" s="1" t="s">
        <v>1</v>
      </c>
      <c r="E74">
        <v>64</v>
      </c>
      <c r="F74" s="29" t="s">
        <v>72</v>
      </c>
      <c r="G74" s="8">
        <v>9212042545</v>
      </c>
      <c r="H74" s="14">
        <f t="shared" ref="H74:H82" si="14">10000000/4.4457</f>
        <v>2249364.5545133497</v>
      </c>
      <c r="I74" s="1" t="s">
        <v>11</v>
      </c>
      <c r="J74" s="9" t="s">
        <v>19</v>
      </c>
      <c r="K74" s="11">
        <f t="shared" si="2"/>
        <v>1277032067.8408349</v>
      </c>
      <c r="L74" s="8"/>
      <c r="M74" s="4" t="s">
        <v>3</v>
      </c>
      <c r="N74" s="1" t="s">
        <v>28</v>
      </c>
      <c r="O74" s="7" t="s">
        <v>20</v>
      </c>
      <c r="P74" s="19">
        <v>43862</v>
      </c>
      <c r="Q74" s="19">
        <v>46022</v>
      </c>
      <c r="R74" t="s">
        <v>3</v>
      </c>
      <c r="S74" t="s">
        <v>3</v>
      </c>
    </row>
    <row r="75" spans="1:20" ht="43.5" x14ac:dyDescent="0.35">
      <c r="A75">
        <v>1</v>
      </c>
      <c r="B75" s="2">
        <v>45223</v>
      </c>
      <c r="C75" s="2">
        <v>45223</v>
      </c>
      <c r="D75" s="1" t="s">
        <v>1</v>
      </c>
      <c r="E75">
        <v>65</v>
      </c>
      <c r="F75" s="29" t="s">
        <v>73</v>
      </c>
      <c r="G75" s="8">
        <v>5272677676</v>
      </c>
      <c r="H75" s="14">
        <f t="shared" si="14"/>
        <v>2249364.5545133497</v>
      </c>
      <c r="I75" s="1" t="s">
        <v>11</v>
      </c>
      <c r="J75" s="9" t="s">
        <v>19</v>
      </c>
      <c r="K75" s="11">
        <f t="shared" si="2"/>
        <v>1277032067.8408349</v>
      </c>
      <c r="L75" s="8"/>
      <c r="M75" s="4" t="s">
        <v>3</v>
      </c>
      <c r="N75" s="1" t="s">
        <v>76</v>
      </c>
      <c r="O75" s="7" t="s">
        <v>20</v>
      </c>
      <c r="P75" s="19">
        <v>43862</v>
      </c>
      <c r="Q75" s="19">
        <v>46022</v>
      </c>
      <c r="R75" t="s">
        <v>3</v>
      </c>
      <c r="S75" t="s">
        <v>3</v>
      </c>
    </row>
    <row r="76" spans="1:20" ht="43.5" x14ac:dyDescent="0.35">
      <c r="A76">
        <v>1</v>
      </c>
      <c r="B76" s="2">
        <v>45223</v>
      </c>
      <c r="C76" s="2">
        <v>45223</v>
      </c>
      <c r="D76" s="1" t="s">
        <v>1</v>
      </c>
      <c r="E76">
        <v>66</v>
      </c>
      <c r="F76" s="29" t="s">
        <v>74</v>
      </c>
      <c r="G76" s="8">
        <v>8571934013</v>
      </c>
      <c r="H76" s="14">
        <f t="shared" si="14"/>
        <v>2249364.5545133497</v>
      </c>
      <c r="I76" s="1" t="s">
        <v>11</v>
      </c>
      <c r="J76" s="9" t="s">
        <v>19</v>
      </c>
      <c r="K76" s="11">
        <f t="shared" si="2"/>
        <v>1277032067.8408349</v>
      </c>
      <c r="L76" s="8"/>
      <c r="M76" s="4" t="s">
        <v>3</v>
      </c>
      <c r="N76" s="1" t="s">
        <v>36</v>
      </c>
      <c r="O76" s="7" t="s">
        <v>20</v>
      </c>
      <c r="P76" s="19">
        <v>43862</v>
      </c>
      <c r="Q76" s="19">
        <v>46022</v>
      </c>
      <c r="R76" t="s">
        <v>3</v>
      </c>
      <c r="S76" t="s">
        <v>3</v>
      </c>
    </row>
    <row r="77" spans="1:20" ht="43.5" x14ac:dyDescent="0.35">
      <c r="A77">
        <v>1</v>
      </c>
      <c r="B77" s="2">
        <v>45223</v>
      </c>
      <c r="C77" s="2">
        <v>45223</v>
      </c>
      <c r="D77" s="1" t="s">
        <v>1</v>
      </c>
      <c r="E77">
        <v>67</v>
      </c>
      <c r="F77" s="29" t="s">
        <v>75</v>
      </c>
      <c r="G77" s="8">
        <v>2530349007</v>
      </c>
      <c r="H77" s="14">
        <f t="shared" si="14"/>
        <v>2249364.5545133497</v>
      </c>
      <c r="I77" s="1" t="s">
        <v>11</v>
      </c>
      <c r="J77" s="9" t="s">
        <v>19</v>
      </c>
      <c r="K77" s="11">
        <f t="shared" si="2"/>
        <v>1277032067.8408349</v>
      </c>
      <c r="L77" s="8"/>
      <c r="M77" s="4" t="s">
        <v>3</v>
      </c>
      <c r="N77" s="1" t="s">
        <v>26</v>
      </c>
      <c r="O77" s="7" t="s">
        <v>20</v>
      </c>
      <c r="P77" s="19">
        <v>43862</v>
      </c>
      <c r="Q77" s="19">
        <v>46022</v>
      </c>
      <c r="R77" t="s">
        <v>3</v>
      </c>
      <c r="S77" t="s">
        <v>3</v>
      </c>
    </row>
    <row r="78" spans="1:20" ht="43.5" x14ac:dyDescent="0.35">
      <c r="A78">
        <v>1</v>
      </c>
      <c r="B78" s="2">
        <v>45223</v>
      </c>
      <c r="C78" s="2">
        <v>45223</v>
      </c>
      <c r="D78" s="1" t="s">
        <v>1</v>
      </c>
      <c r="E78">
        <v>68</v>
      </c>
      <c r="F78" s="29" t="s">
        <v>130</v>
      </c>
      <c r="G78" s="8">
        <v>6472568248</v>
      </c>
      <c r="H78" s="14">
        <f t="shared" si="14"/>
        <v>2249364.5545133497</v>
      </c>
      <c r="I78" s="1" t="s">
        <v>89</v>
      </c>
      <c r="J78" s="9" t="s">
        <v>95</v>
      </c>
      <c r="K78" s="4">
        <f t="shared" ref="K78:K87" si="15">274340837/4.457</f>
        <v>61552801.660309628</v>
      </c>
      <c r="L78" s="8"/>
      <c r="M78" s="4" t="s">
        <v>3</v>
      </c>
      <c r="N78" s="1" t="s">
        <v>22</v>
      </c>
      <c r="O78" s="7" t="s">
        <v>20</v>
      </c>
      <c r="P78" s="19">
        <v>44927</v>
      </c>
      <c r="Q78" s="19">
        <v>45930</v>
      </c>
      <c r="R78" t="s">
        <v>3</v>
      </c>
      <c r="S78" t="s">
        <v>3</v>
      </c>
    </row>
    <row r="79" spans="1:20" ht="43.5" x14ac:dyDescent="0.35">
      <c r="A79">
        <v>1</v>
      </c>
      <c r="B79" s="2">
        <v>45223</v>
      </c>
      <c r="C79" s="2">
        <v>45223</v>
      </c>
      <c r="D79" s="1" t="s">
        <v>1</v>
      </c>
      <c r="E79">
        <v>69</v>
      </c>
      <c r="F79" s="29" t="s">
        <v>131</v>
      </c>
      <c r="G79" s="8">
        <v>9731007458</v>
      </c>
      <c r="H79" s="14">
        <f t="shared" si="14"/>
        <v>2249364.5545133497</v>
      </c>
      <c r="I79" s="1" t="s">
        <v>89</v>
      </c>
      <c r="J79" s="9" t="s">
        <v>95</v>
      </c>
      <c r="K79" s="4">
        <f t="shared" si="15"/>
        <v>61552801.660309628</v>
      </c>
      <c r="L79" s="8"/>
      <c r="M79" s="4" t="s">
        <v>3</v>
      </c>
      <c r="N79" s="1" t="s">
        <v>76</v>
      </c>
      <c r="O79" s="7" t="s">
        <v>20</v>
      </c>
      <c r="P79" s="19">
        <v>44927</v>
      </c>
      <c r="Q79" s="19">
        <v>46203</v>
      </c>
      <c r="R79" t="s">
        <v>3</v>
      </c>
      <c r="S79" t="s">
        <v>3</v>
      </c>
    </row>
    <row r="80" spans="1:20" ht="43.5" x14ac:dyDescent="0.35">
      <c r="A80">
        <v>1</v>
      </c>
      <c r="B80" s="2">
        <v>45223</v>
      </c>
      <c r="C80" s="2">
        <v>45223</v>
      </c>
      <c r="D80" s="1" t="s">
        <v>1</v>
      </c>
      <c r="E80">
        <v>70</v>
      </c>
      <c r="F80" s="29" t="s">
        <v>111</v>
      </c>
      <c r="G80" s="8">
        <v>5512129478</v>
      </c>
      <c r="H80" s="14">
        <f t="shared" si="14"/>
        <v>2249364.5545133497</v>
      </c>
      <c r="I80" s="1" t="s">
        <v>89</v>
      </c>
      <c r="J80" s="9" t="s">
        <v>95</v>
      </c>
      <c r="K80" s="4">
        <f t="shared" si="15"/>
        <v>61552801.660309628</v>
      </c>
      <c r="L80" s="8"/>
      <c r="M80" s="4" t="s">
        <v>3</v>
      </c>
      <c r="N80" s="1" t="s">
        <v>30</v>
      </c>
      <c r="O80" s="7" t="s">
        <v>20</v>
      </c>
      <c r="P80" s="19">
        <v>44928</v>
      </c>
      <c r="Q80" s="19">
        <v>46203</v>
      </c>
      <c r="R80" t="s">
        <v>3</v>
      </c>
      <c r="S80" t="s">
        <v>3</v>
      </c>
    </row>
    <row r="81" spans="1:19" ht="43.5" x14ac:dyDescent="0.35">
      <c r="A81">
        <v>1</v>
      </c>
      <c r="B81" s="2">
        <v>45223</v>
      </c>
      <c r="C81" s="2">
        <v>45223</v>
      </c>
      <c r="D81" s="1" t="s">
        <v>1</v>
      </c>
      <c r="E81">
        <v>71</v>
      </c>
      <c r="F81" s="29" t="s">
        <v>132</v>
      </c>
      <c r="G81" s="8">
        <v>9222945906</v>
      </c>
      <c r="H81" s="14">
        <f t="shared" si="14"/>
        <v>2249364.5545133497</v>
      </c>
      <c r="I81" s="1" t="s">
        <v>89</v>
      </c>
      <c r="J81" s="9" t="s">
        <v>95</v>
      </c>
      <c r="K81" s="4">
        <f t="shared" si="15"/>
        <v>61552801.660309628</v>
      </c>
      <c r="L81" s="8"/>
      <c r="M81" s="4" t="s">
        <v>3</v>
      </c>
      <c r="N81" s="1" t="s">
        <v>28</v>
      </c>
      <c r="O81" s="7" t="s">
        <v>20</v>
      </c>
      <c r="P81" s="19">
        <v>45017</v>
      </c>
      <c r="Q81" s="19">
        <v>45930</v>
      </c>
      <c r="R81" t="s">
        <v>3</v>
      </c>
      <c r="S81" t="s">
        <v>3</v>
      </c>
    </row>
    <row r="82" spans="1:19" ht="43.5" x14ac:dyDescent="0.35">
      <c r="A82">
        <v>1</v>
      </c>
      <c r="B82" s="2">
        <v>45223</v>
      </c>
      <c r="C82" s="2">
        <v>45223</v>
      </c>
      <c r="D82" s="1" t="s">
        <v>1</v>
      </c>
      <c r="E82">
        <v>49</v>
      </c>
      <c r="F82" s="29" t="s">
        <v>118</v>
      </c>
      <c r="G82" s="8">
        <v>5532526018</v>
      </c>
      <c r="H82" s="14">
        <f t="shared" si="14"/>
        <v>2249364.5545133497</v>
      </c>
      <c r="I82" s="1" t="s">
        <v>89</v>
      </c>
      <c r="J82" s="9" t="s">
        <v>95</v>
      </c>
      <c r="K82" s="4">
        <f t="shared" si="15"/>
        <v>61552801.660309628</v>
      </c>
      <c r="L82" s="8"/>
      <c r="M82" s="4" t="s">
        <v>3</v>
      </c>
      <c r="N82" s="1" t="s">
        <v>22</v>
      </c>
      <c r="O82" s="7" t="s">
        <v>20</v>
      </c>
      <c r="P82" s="19">
        <v>45078</v>
      </c>
      <c r="Q82" s="19">
        <v>46203</v>
      </c>
      <c r="R82" t="s">
        <v>3</v>
      </c>
      <c r="S82" t="s">
        <v>3</v>
      </c>
    </row>
    <row r="83" spans="1:19" ht="43.5" x14ac:dyDescent="0.35">
      <c r="A83">
        <v>1</v>
      </c>
      <c r="B83" s="2">
        <v>45223</v>
      </c>
      <c r="C83" s="2">
        <v>45223</v>
      </c>
      <c r="D83" s="1" t="s">
        <v>1</v>
      </c>
      <c r="E83">
        <v>72</v>
      </c>
      <c r="F83" s="29" t="s">
        <v>133</v>
      </c>
      <c r="G83" s="8">
        <v>6070086375</v>
      </c>
      <c r="H83" s="14">
        <f>9999990.34/4.4457</f>
        <v>2249362.3816271899</v>
      </c>
      <c r="I83" s="1" t="s">
        <v>89</v>
      </c>
      <c r="J83" s="9" t="s">
        <v>95</v>
      </c>
      <c r="K83" s="4">
        <f t="shared" si="15"/>
        <v>61552801.660309628</v>
      </c>
      <c r="L83" s="8"/>
      <c r="M83" s="4" t="s">
        <v>3</v>
      </c>
      <c r="N83" s="1" t="s">
        <v>32</v>
      </c>
      <c r="O83" s="7" t="s">
        <v>20</v>
      </c>
      <c r="P83" s="19">
        <v>44927</v>
      </c>
      <c r="Q83" s="19">
        <v>46203</v>
      </c>
      <c r="R83" t="s">
        <v>3</v>
      </c>
      <c r="S83" t="s">
        <v>3</v>
      </c>
    </row>
    <row r="84" spans="1:19" ht="43.5" x14ac:dyDescent="0.35">
      <c r="A84">
        <v>1</v>
      </c>
      <c r="B84" s="2">
        <v>45223</v>
      </c>
      <c r="C84" s="2">
        <v>45223</v>
      </c>
      <c r="D84" s="1" t="s">
        <v>1</v>
      </c>
      <c r="E84">
        <v>73</v>
      </c>
      <c r="F84" s="29" t="s">
        <v>134</v>
      </c>
      <c r="G84" s="8">
        <v>8731567323</v>
      </c>
      <c r="H84" s="14">
        <f>9999040/4.4457</f>
        <v>2249148.6155161164</v>
      </c>
      <c r="I84" s="1" t="s">
        <v>89</v>
      </c>
      <c r="J84" s="9" t="s">
        <v>95</v>
      </c>
      <c r="K84" s="4">
        <f t="shared" si="15"/>
        <v>61552801.660309628</v>
      </c>
      <c r="L84" s="8"/>
      <c r="M84" s="4" t="s">
        <v>3</v>
      </c>
      <c r="N84" s="1" t="s">
        <v>30</v>
      </c>
      <c r="O84" s="7" t="s">
        <v>20</v>
      </c>
      <c r="P84" s="19">
        <v>45017</v>
      </c>
      <c r="Q84" s="19">
        <v>45930</v>
      </c>
      <c r="R84" t="s">
        <v>3</v>
      </c>
      <c r="S84" t="s">
        <v>3</v>
      </c>
    </row>
    <row r="85" spans="1:19" ht="43.5" x14ac:dyDescent="0.35">
      <c r="A85">
        <v>1</v>
      </c>
      <c r="B85" s="2">
        <v>45223</v>
      </c>
      <c r="C85" s="2">
        <v>45223</v>
      </c>
      <c r="D85" s="1" t="s">
        <v>1</v>
      </c>
      <c r="E85">
        <v>74</v>
      </c>
      <c r="F85" s="29" t="s">
        <v>135</v>
      </c>
      <c r="G85" s="8">
        <v>5862264679</v>
      </c>
      <c r="H85" s="14">
        <f>9976712.34/4.4457</f>
        <v>2244126.3108171937</v>
      </c>
      <c r="I85" s="1" t="s">
        <v>89</v>
      </c>
      <c r="J85" s="9" t="s">
        <v>95</v>
      </c>
      <c r="K85" s="4">
        <f t="shared" si="15"/>
        <v>61552801.660309628</v>
      </c>
      <c r="L85" s="8"/>
      <c r="M85" s="4" t="s">
        <v>3</v>
      </c>
      <c r="N85" s="1" t="s">
        <v>29</v>
      </c>
      <c r="O85" s="7" t="s">
        <v>20</v>
      </c>
      <c r="P85" s="19">
        <v>44927</v>
      </c>
      <c r="Q85" s="19">
        <v>46203</v>
      </c>
      <c r="R85" t="s">
        <v>3</v>
      </c>
      <c r="S85" t="s">
        <v>3</v>
      </c>
    </row>
    <row r="86" spans="1:19" ht="43.5" x14ac:dyDescent="0.35">
      <c r="A86">
        <v>1</v>
      </c>
      <c r="B86" s="2">
        <v>45223</v>
      </c>
      <c r="C86" s="2">
        <v>45223</v>
      </c>
      <c r="D86" s="1" t="s">
        <v>1</v>
      </c>
      <c r="E86">
        <v>75</v>
      </c>
      <c r="F86" s="29" t="s">
        <v>136</v>
      </c>
      <c r="G86" s="8">
        <v>9462563179</v>
      </c>
      <c r="H86" s="14">
        <f>9947226/4.4457</f>
        <v>2237493.7580133611</v>
      </c>
      <c r="I86" s="1" t="s">
        <v>89</v>
      </c>
      <c r="J86" s="9" t="s">
        <v>95</v>
      </c>
      <c r="K86" s="4">
        <f t="shared" si="15"/>
        <v>61552801.660309628</v>
      </c>
      <c r="L86" s="8"/>
      <c r="M86" s="4" t="s">
        <v>3</v>
      </c>
      <c r="N86" s="1" t="s">
        <v>28</v>
      </c>
      <c r="O86" s="7" t="s">
        <v>20</v>
      </c>
      <c r="P86" s="19">
        <v>45078</v>
      </c>
      <c r="Q86" s="19">
        <v>45930</v>
      </c>
      <c r="R86" t="s">
        <v>3</v>
      </c>
      <c r="S86" t="s">
        <v>3</v>
      </c>
    </row>
    <row r="87" spans="1:19" ht="43.5" x14ac:dyDescent="0.35">
      <c r="A87">
        <v>1</v>
      </c>
      <c r="B87" s="2">
        <v>45223</v>
      </c>
      <c r="C87" s="35">
        <v>45223</v>
      </c>
      <c r="D87" s="36" t="s">
        <v>1</v>
      </c>
      <c r="E87" s="37">
        <v>76</v>
      </c>
      <c r="F87" s="38" t="s">
        <v>137</v>
      </c>
      <c r="G87" s="39">
        <v>7171705099</v>
      </c>
      <c r="H87" s="40">
        <f>9589870.67/4.4457</f>
        <v>2157111.5167465187</v>
      </c>
      <c r="I87" s="1" t="s">
        <v>89</v>
      </c>
      <c r="J87" s="9" t="s">
        <v>95</v>
      </c>
      <c r="K87" s="4">
        <f t="shared" si="15"/>
        <v>61552801.660309628</v>
      </c>
      <c r="L87" s="8"/>
      <c r="M87" s="4" t="s">
        <v>3</v>
      </c>
      <c r="N87" s="1" t="s">
        <v>33</v>
      </c>
      <c r="O87" s="7" t="s">
        <v>20</v>
      </c>
      <c r="P87" s="19">
        <v>44927</v>
      </c>
      <c r="Q87" s="19">
        <v>46203</v>
      </c>
      <c r="R87" t="s">
        <v>3</v>
      </c>
      <c r="S87" t="s">
        <v>3</v>
      </c>
    </row>
    <row r="88" spans="1:19" ht="43.5" x14ac:dyDescent="0.35">
      <c r="A88">
        <v>1</v>
      </c>
      <c r="B88" s="2">
        <v>45099</v>
      </c>
      <c r="C88" s="2">
        <v>45099</v>
      </c>
      <c r="D88" s="1" t="s">
        <v>1</v>
      </c>
      <c r="E88">
        <v>77</v>
      </c>
      <c r="F88" s="9" t="s">
        <v>9</v>
      </c>
      <c r="G88" s="8">
        <v>9532608698</v>
      </c>
      <c r="H88" s="13">
        <f>9497712/4.4457</f>
        <v>2136381.6721776095</v>
      </c>
      <c r="I88" s="1" t="s">
        <v>11</v>
      </c>
      <c r="J88" s="9" t="s">
        <v>19</v>
      </c>
      <c r="K88" s="11">
        <f t="shared" ref="K88:K111" si="16">5677301464/4.4457</f>
        <v>1277032067.8408349</v>
      </c>
      <c r="L88" s="8"/>
      <c r="M88" s="4" t="s">
        <v>3</v>
      </c>
      <c r="N88" s="1" t="s">
        <v>37</v>
      </c>
      <c r="O88" s="7" t="s">
        <v>20</v>
      </c>
      <c r="P88" s="3">
        <v>43862</v>
      </c>
      <c r="Q88" s="3">
        <v>46022</v>
      </c>
      <c r="R88" t="s">
        <v>3</v>
      </c>
      <c r="S88" t="s">
        <v>3</v>
      </c>
    </row>
    <row r="89" spans="1:19" ht="43.5" x14ac:dyDescent="0.35">
      <c r="A89">
        <v>1</v>
      </c>
      <c r="B89" s="2">
        <v>45223</v>
      </c>
      <c r="C89" s="2">
        <v>45223</v>
      </c>
      <c r="D89" s="1" t="s">
        <v>1</v>
      </c>
      <c r="E89">
        <v>78</v>
      </c>
      <c r="F89" s="29" t="s">
        <v>138</v>
      </c>
      <c r="G89" s="8">
        <v>7532132088</v>
      </c>
      <c r="H89" s="14">
        <f>9405898.07/4.4457</f>
        <v>2115729.3722023526</v>
      </c>
      <c r="I89" s="1" t="s">
        <v>89</v>
      </c>
      <c r="J89" s="9" t="s">
        <v>95</v>
      </c>
      <c r="K89" s="4">
        <f t="shared" ref="K89:K93" si="17">274340837/4.457</f>
        <v>61552801.660309628</v>
      </c>
      <c r="L89" s="8"/>
      <c r="M89" s="4" t="s">
        <v>3</v>
      </c>
      <c r="N89" s="1" t="s">
        <v>33</v>
      </c>
      <c r="O89" s="7" t="s">
        <v>20</v>
      </c>
      <c r="P89" s="19">
        <v>44928</v>
      </c>
      <c r="Q89" s="19">
        <v>46203</v>
      </c>
      <c r="R89" t="s">
        <v>3</v>
      </c>
      <c r="S89" t="s">
        <v>3</v>
      </c>
    </row>
    <row r="90" spans="1:19" ht="43.5" x14ac:dyDescent="0.35">
      <c r="A90">
        <v>1</v>
      </c>
      <c r="B90" s="2">
        <v>45099</v>
      </c>
      <c r="C90" s="2">
        <v>45099</v>
      </c>
      <c r="D90" s="1" t="s">
        <v>1</v>
      </c>
      <c r="E90">
        <v>79</v>
      </c>
      <c r="F90" s="29" t="s">
        <v>10</v>
      </c>
      <c r="G90" s="8">
        <v>5892039674</v>
      </c>
      <c r="H90" s="13">
        <f>9294755.02/4.4457</f>
        <v>2090729.2484873021</v>
      </c>
      <c r="I90" s="1" t="s">
        <v>11</v>
      </c>
      <c r="J90" s="9" t="s">
        <v>19</v>
      </c>
      <c r="K90" s="11">
        <f t="shared" si="16"/>
        <v>1277032067.8408349</v>
      </c>
      <c r="L90" s="8"/>
      <c r="M90" s="4" t="s">
        <v>3</v>
      </c>
      <c r="N90" s="1" t="s">
        <v>23</v>
      </c>
      <c r="O90" s="7" t="s">
        <v>20</v>
      </c>
      <c r="P90" s="3">
        <v>43862</v>
      </c>
      <c r="Q90" s="3">
        <v>46022</v>
      </c>
      <c r="R90" t="s">
        <v>3</v>
      </c>
      <c r="S90" t="s">
        <v>3</v>
      </c>
    </row>
    <row r="91" spans="1:19" ht="43.5" x14ac:dyDescent="0.35">
      <c r="A91">
        <v>1</v>
      </c>
      <c r="B91" s="2"/>
      <c r="C91" s="2"/>
      <c r="D91" s="1"/>
      <c r="E91">
        <v>80</v>
      </c>
      <c r="F91" s="29" t="s">
        <v>141</v>
      </c>
      <c r="G91" s="8">
        <v>7972021619</v>
      </c>
      <c r="H91" s="13">
        <f>9283169/4.4457</f>
        <v>2088123.1302157138</v>
      </c>
      <c r="I91" s="1" t="s">
        <v>11</v>
      </c>
      <c r="J91" s="9" t="s">
        <v>19</v>
      </c>
      <c r="K91" s="11">
        <f t="shared" si="16"/>
        <v>1277032067.8408349</v>
      </c>
      <c r="L91" s="8"/>
      <c r="M91" s="4" t="s">
        <v>3</v>
      </c>
      <c r="N91" s="1" t="s">
        <v>37</v>
      </c>
      <c r="O91" s="7" t="s">
        <v>20</v>
      </c>
      <c r="P91" s="3">
        <v>43862</v>
      </c>
      <c r="Q91" s="3">
        <v>46022</v>
      </c>
      <c r="R91" t="s">
        <v>3</v>
      </c>
      <c r="S91" t="s">
        <v>3</v>
      </c>
    </row>
    <row r="92" spans="1:19" ht="43.5" x14ac:dyDescent="0.35">
      <c r="A92">
        <v>1</v>
      </c>
      <c r="B92" s="2">
        <v>45099</v>
      </c>
      <c r="C92" s="2">
        <v>45099</v>
      </c>
      <c r="D92" s="1" t="s">
        <v>1</v>
      </c>
      <c r="E92">
        <v>81</v>
      </c>
      <c r="F92" s="29" t="s">
        <v>12</v>
      </c>
      <c r="G92" s="8">
        <v>6290006444</v>
      </c>
      <c r="H92" s="13">
        <f>9201303.6/4.4457</f>
        <v>2069708.6173156081</v>
      </c>
      <c r="I92" s="1" t="s">
        <v>11</v>
      </c>
      <c r="J92" s="9" t="s">
        <v>19</v>
      </c>
      <c r="K92" s="11">
        <f t="shared" si="16"/>
        <v>1277032067.8408349</v>
      </c>
      <c r="L92" s="8"/>
      <c r="M92" s="4" t="s">
        <v>3</v>
      </c>
      <c r="N92" s="1" t="s">
        <v>22</v>
      </c>
      <c r="O92" s="7" t="s">
        <v>20</v>
      </c>
      <c r="P92" s="3">
        <v>43862</v>
      </c>
      <c r="Q92" s="3">
        <v>46022</v>
      </c>
      <c r="R92" t="s">
        <v>3</v>
      </c>
      <c r="S92" t="s">
        <v>3</v>
      </c>
    </row>
    <row r="93" spans="1:19" ht="43.5" x14ac:dyDescent="0.35">
      <c r="A93">
        <v>1</v>
      </c>
      <c r="B93" s="2">
        <v>45223</v>
      </c>
      <c r="C93" s="2">
        <v>45223</v>
      </c>
      <c r="D93" s="1" t="s">
        <v>1</v>
      </c>
      <c r="E93">
        <v>69</v>
      </c>
      <c r="F93" s="29" t="s">
        <v>131</v>
      </c>
      <c r="G93" s="8">
        <v>9731007458</v>
      </c>
      <c r="H93" s="13">
        <f>9028727/4.4457</f>
        <v>2030889.8486177654</v>
      </c>
      <c r="I93" s="1" t="s">
        <v>89</v>
      </c>
      <c r="J93" s="9" t="s">
        <v>95</v>
      </c>
      <c r="K93" s="4">
        <f t="shared" si="17"/>
        <v>61552801.660309628</v>
      </c>
      <c r="L93" s="8"/>
      <c r="M93" s="4" t="s">
        <v>3</v>
      </c>
      <c r="N93" s="1" t="s">
        <v>76</v>
      </c>
      <c r="O93" s="7" t="s">
        <v>20</v>
      </c>
      <c r="P93" s="3">
        <v>44927</v>
      </c>
      <c r="Q93" s="3">
        <v>45930</v>
      </c>
      <c r="R93" t="s">
        <v>3</v>
      </c>
      <c r="S93" t="s">
        <v>3</v>
      </c>
    </row>
    <row r="94" spans="1:19" ht="43.5" x14ac:dyDescent="0.35">
      <c r="A94">
        <v>1</v>
      </c>
      <c r="B94" s="2">
        <v>45223</v>
      </c>
      <c r="C94" s="2">
        <v>45223</v>
      </c>
      <c r="D94" s="1" t="s">
        <v>1</v>
      </c>
      <c r="E94">
        <v>82</v>
      </c>
      <c r="F94" s="29" t="s">
        <v>142</v>
      </c>
      <c r="G94" s="8">
        <v>5890013558</v>
      </c>
      <c r="H94" s="13">
        <f>8956942/4.4457</f>
        <v>2014742.7851631911</v>
      </c>
      <c r="I94" s="1" t="s">
        <v>11</v>
      </c>
      <c r="J94" s="9" t="s">
        <v>19</v>
      </c>
      <c r="K94" s="11">
        <f t="shared" si="16"/>
        <v>1277032067.8408349</v>
      </c>
      <c r="L94" s="8"/>
      <c r="M94" s="4" t="s">
        <v>3</v>
      </c>
      <c r="N94" s="1" t="s">
        <v>37</v>
      </c>
      <c r="O94" s="7" t="s">
        <v>20</v>
      </c>
      <c r="P94" s="3">
        <v>43862</v>
      </c>
      <c r="Q94" s="3">
        <v>46022</v>
      </c>
      <c r="R94" t="s">
        <v>3</v>
      </c>
      <c r="S94" t="s">
        <v>3</v>
      </c>
    </row>
    <row r="95" spans="1:19" ht="43.5" x14ac:dyDescent="0.35">
      <c r="A95">
        <v>1</v>
      </c>
      <c r="B95" s="2">
        <v>45223</v>
      </c>
      <c r="C95" s="2">
        <v>45223</v>
      </c>
      <c r="D95" s="1" t="s">
        <v>1</v>
      </c>
      <c r="E95">
        <v>83</v>
      </c>
      <c r="F95" s="29" t="s">
        <v>143</v>
      </c>
      <c r="G95" s="8">
        <v>7272818824</v>
      </c>
      <c r="H95" s="13">
        <f>8776199.26/4.4457</f>
        <v>1974087.153879029</v>
      </c>
      <c r="I95" s="1" t="s">
        <v>11</v>
      </c>
      <c r="J95" s="9" t="s">
        <v>19</v>
      </c>
      <c r="K95" s="11">
        <f t="shared" si="16"/>
        <v>1277032067.8408349</v>
      </c>
      <c r="L95" s="8"/>
      <c r="M95" s="4" t="s">
        <v>3</v>
      </c>
      <c r="N95" s="1" t="s">
        <v>23</v>
      </c>
      <c r="O95" s="7" t="s">
        <v>20</v>
      </c>
      <c r="P95" s="3">
        <v>43862</v>
      </c>
      <c r="Q95" s="3">
        <v>46022</v>
      </c>
      <c r="R95" t="s">
        <v>3</v>
      </c>
      <c r="S95" t="s">
        <v>3</v>
      </c>
    </row>
    <row r="96" spans="1:19" ht="43.5" x14ac:dyDescent="0.35">
      <c r="A96">
        <v>1</v>
      </c>
      <c r="B96" s="2">
        <v>45223</v>
      </c>
      <c r="C96" s="2">
        <v>45223</v>
      </c>
      <c r="D96" s="1" t="s">
        <v>1</v>
      </c>
      <c r="E96">
        <v>84</v>
      </c>
      <c r="F96" s="29" t="s">
        <v>140</v>
      </c>
      <c r="G96" s="8">
        <v>8992803047</v>
      </c>
      <c r="H96" s="13">
        <f>8641447.57/4.4457</f>
        <v>1943776.5863643519</v>
      </c>
      <c r="I96" s="1" t="s">
        <v>89</v>
      </c>
      <c r="J96" s="9" t="s">
        <v>95</v>
      </c>
      <c r="K96" s="4">
        <f t="shared" ref="K96" si="18">274340837/4.457</f>
        <v>61552801.660309628</v>
      </c>
      <c r="L96" s="8"/>
      <c r="M96" s="4" t="s">
        <v>3</v>
      </c>
      <c r="N96" s="1" t="s">
        <v>27</v>
      </c>
      <c r="O96" s="7" t="s">
        <v>20</v>
      </c>
      <c r="P96" s="3">
        <v>45047</v>
      </c>
      <c r="Q96" s="3">
        <v>46203</v>
      </c>
      <c r="R96" t="s">
        <v>3</v>
      </c>
      <c r="S96" t="s">
        <v>3</v>
      </c>
    </row>
    <row r="97" spans="1:19" ht="43.5" x14ac:dyDescent="0.35">
      <c r="A97">
        <v>1</v>
      </c>
      <c r="B97" s="2">
        <v>45223</v>
      </c>
      <c r="C97" s="2">
        <v>45223</v>
      </c>
      <c r="D97" s="1" t="s">
        <v>1</v>
      </c>
      <c r="E97">
        <v>85</v>
      </c>
      <c r="F97" s="29" t="s">
        <v>144</v>
      </c>
      <c r="G97" s="8">
        <v>5512606151</v>
      </c>
      <c r="H97" s="13">
        <v>1909778.5</v>
      </c>
      <c r="I97" s="1" t="s">
        <v>11</v>
      </c>
      <c r="J97" s="9" t="s">
        <v>19</v>
      </c>
      <c r="K97" s="11">
        <f t="shared" si="16"/>
        <v>1277032067.8408349</v>
      </c>
      <c r="L97" s="8"/>
      <c r="M97" s="4"/>
      <c r="N97" s="1" t="s">
        <v>30</v>
      </c>
      <c r="O97" s="7" t="s">
        <v>20</v>
      </c>
      <c r="P97" s="3">
        <v>43862</v>
      </c>
      <c r="Q97" s="3">
        <v>46022</v>
      </c>
      <c r="R97" t="s">
        <v>3</v>
      </c>
      <c r="S97" t="s">
        <v>3</v>
      </c>
    </row>
    <row r="98" spans="1:19" ht="43.5" x14ac:dyDescent="0.35">
      <c r="A98">
        <v>1</v>
      </c>
      <c r="B98" s="2">
        <v>45099</v>
      </c>
      <c r="C98" s="2">
        <v>45099</v>
      </c>
      <c r="D98" s="1" t="s">
        <v>1</v>
      </c>
      <c r="E98">
        <v>86</v>
      </c>
      <c r="F98" s="29" t="s">
        <v>13</v>
      </c>
      <c r="G98" s="8">
        <v>6612372405</v>
      </c>
      <c r="H98" s="13">
        <f>7492813.11/4.4457</f>
        <v>1685406.8223226937</v>
      </c>
      <c r="I98" s="1" t="s">
        <v>11</v>
      </c>
      <c r="J98" s="9" t="s">
        <v>19</v>
      </c>
      <c r="K98" s="11">
        <f t="shared" si="16"/>
        <v>1277032067.8408349</v>
      </c>
      <c r="L98" s="8"/>
      <c r="M98" s="4" t="s">
        <v>3</v>
      </c>
      <c r="N98" s="1" t="s">
        <v>24</v>
      </c>
      <c r="O98" s="7" t="s">
        <v>20</v>
      </c>
      <c r="P98" s="3">
        <v>43862</v>
      </c>
      <c r="Q98" s="3">
        <v>46022</v>
      </c>
      <c r="R98" t="s">
        <v>3</v>
      </c>
      <c r="S98" t="s">
        <v>3</v>
      </c>
    </row>
    <row r="99" spans="1:19" ht="43.5" x14ac:dyDescent="0.35">
      <c r="A99">
        <v>1</v>
      </c>
      <c r="B99" s="2">
        <v>45099</v>
      </c>
      <c r="C99" s="2">
        <v>45099</v>
      </c>
      <c r="D99" s="1" t="s">
        <v>1</v>
      </c>
      <c r="E99">
        <v>87</v>
      </c>
      <c r="F99" s="29" t="s">
        <v>14</v>
      </c>
      <c r="G99" s="8">
        <v>7692220542</v>
      </c>
      <c r="H99" s="12">
        <f>7444145.3/4.4457</f>
        <v>1674459.6576467147</v>
      </c>
      <c r="I99" s="1" t="s">
        <v>11</v>
      </c>
      <c r="J99" s="9" t="s">
        <v>19</v>
      </c>
      <c r="K99" s="11">
        <f t="shared" si="16"/>
        <v>1277032067.8408349</v>
      </c>
      <c r="L99" s="8"/>
      <c r="M99" s="4" t="s">
        <v>3</v>
      </c>
      <c r="N99" s="1" t="s">
        <v>29</v>
      </c>
      <c r="O99" s="7" t="s">
        <v>20</v>
      </c>
      <c r="P99" s="3">
        <v>43862</v>
      </c>
      <c r="Q99" s="3">
        <v>46022</v>
      </c>
      <c r="R99" t="s">
        <v>3</v>
      </c>
      <c r="S99" t="s">
        <v>3</v>
      </c>
    </row>
    <row r="100" spans="1:19" ht="43.5" x14ac:dyDescent="0.35">
      <c r="A100">
        <v>1</v>
      </c>
      <c r="B100" s="2">
        <v>45223</v>
      </c>
      <c r="C100" s="2">
        <v>45223</v>
      </c>
      <c r="D100" s="1" t="s">
        <v>1</v>
      </c>
      <c r="E100">
        <v>88</v>
      </c>
      <c r="F100" s="29" t="s">
        <v>145</v>
      </c>
      <c r="G100" s="8">
        <v>6341021667</v>
      </c>
      <c r="H100" s="12">
        <f>7284895.77/4.4457</f>
        <v>1638638.6328362236</v>
      </c>
      <c r="I100" s="10" t="s">
        <v>11</v>
      </c>
      <c r="J100" s="9" t="s">
        <v>19</v>
      </c>
      <c r="K100" s="11">
        <f t="shared" si="16"/>
        <v>1277032067.8408349</v>
      </c>
      <c r="L100" s="8"/>
      <c r="M100" s="4"/>
      <c r="N100" s="1" t="s">
        <v>22</v>
      </c>
      <c r="O100" s="7" t="s">
        <v>20</v>
      </c>
      <c r="P100" s="3">
        <v>43862</v>
      </c>
      <c r="Q100" s="3">
        <v>46022</v>
      </c>
      <c r="R100" t="s">
        <v>3</v>
      </c>
      <c r="S100" t="s">
        <v>3</v>
      </c>
    </row>
    <row r="101" spans="1:19" ht="43.5" x14ac:dyDescent="0.35">
      <c r="A101">
        <v>1</v>
      </c>
      <c r="B101" s="2">
        <v>45223</v>
      </c>
      <c r="C101" s="2">
        <v>45223</v>
      </c>
      <c r="D101" s="1" t="s">
        <v>1</v>
      </c>
      <c r="E101">
        <v>89</v>
      </c>
      <c r="F101" s="29" t="s">
        <v>146</v>
      </c>
      <c r="G101" s="8">
        <v>7171692379</v>
      </c>
      <c r="H101" s="12">
        <f>7052110.49/4.4457</f>
        <v>1586276.7370717772</v>
      </c>
      <c r="I101" s="10" t="s">
        <v>11</v>
      </c>
      <c r="J101" s="9" t="s">
        <v>19</v>
      </c>
      <c r="K101" s="11">
        <f t="shared" si="16"/>
        <v>1277032067.8408349</v>
      </c>
      <c r="L101" s="8"/>
      <c r="M101" s="4"/>
      <c r="N101" s="1" t="s">
        <v>28</v>
      </c>
      <c r="O101" s="7" t="s">
        <v>20</v>
      </c>
      <c r="P101" s="3">
        <v>43862</v>
      </c>
      <c r="Q101" s="3">
        <v>46022</v>
      </c>
      <c r="R101" t="s">
        <v>3</v>
      </c>
      <c r="S101" t="s">
        <v>3</v>
      </c>
    </row>
    <row r="102" spans="1:19" ht="43.5" x14ac:dyDescent="0.35">
      <c r="A102">
        <v>1</v>
      </c>
      <c r="B102" s="2">
        <v>45223</v>
      </c>
      <c r="C102" s="2">
        <v>45223</v>
      </c>
      <c r="D102" s="1" t="s">
        <v>1</v>
      </c>
      <c r="E102">
        <v>90</v>
      </c>
      <c r="F102" s="29" t="s">
        <v>147</v>
      </c>
      <c r="G102" s="8">
        <v>6850005234</v>
      </c>
      <c r="H102" s="12">
        <f>7051542/4.4457</f>
        <v>1586148.8629462176</v>
      </c>
      <c r="I102" s="10" t="s">
        <v>11</v>
      </c>
      <c r="J102" s="9" t="s">
        <v>19</v>
      </c>
      <c r="K102" s="11">
        <f t="shared" si="16"/>
        <v>1277032067.8408349</v>
      </c>
      <c r="L102" s="8"/>
      <c r="M102" s="4"/>
      <c r="N102" s="1" t="s">
        <v>34</v>
      </c>
      <c r="O102" s="7" t="s">
        <v>20</v>
      </c>
      <c r="P102" s="3">
        <v>43862</v>
      </c>
      <c r="Q102" s="3">
        <v>46022</v>
      </c>
      <c r="R102" t="s">
        <v>3</v>
      </c>
      <c r="S102" t="s">
        <v>3</v>
      </c>
    </row>
    <row r="103" spans="1:19" ht="43.5" x14ac:dyDescent="0.35">
      <c r="A103">
        <v>1</v>
      </c>
      <c r="B103" s="2">
        <v>45223</v>
      </c>
      <c r="C103" s="2">
        <v>45223</v>
      </c>
      <c r="D103" s="1" t="s">
        <v>1</v>
      </c>
      <c r="E103">
        <v>91</v>
      </c>
      <c r="F103" s="29" t="s">
        <v>148</v>
      </c>
      <c r="G103" s="8">
        <v>5252655192</v>
      </c>
      <c r="H103" s="12">
        <f>6947200.5/4.4457</f>
        <v>1562678.6557797422</v>
      </c>
      <c r="I103" s="10" t="s">
        <v>11</v>
      </c>
      <c r="J103" s="9" t="s">
        <v>19</v>
      </c>
      <c r="K103" s="11">
        <f t="shared" si="16"/>
        <v>1277032067.8408349</v>
      </c>
      <c r="L103" s="8"/>
      <c r="M103" s="4"/>
      <c r="N103" s="1" t="s">
        <v>37</v>
      </c>
      <c r="O103" s="7" t="s">
        <v>20</v>
      </c>
      <c r="P103" s="3">
        <v>43862</v>
      </c>
      <c r="Q103" s="3">
        <v>46022</v>
      </c>
      <c r="R103" t="s">
        <v>3</v>
      </c>
      <c r="S103" t="s">
        <v>3</v>
      </c>
    </row>
    <row r="104" spans="1:19" ht="43.5" x14ac:dyDescent="0.35">
      <c r="A104">
        <v>1</v>
      </c>
      <c r="B104" s="2">
        <v>45223</v>
      </c>
      <c r="C104" s="2">
        <v>45223</v>
      </c>
      <c r="D104" s="1" t="s">
        <v>1</v>
      </c>
      <c r="E104">
        <v>92</v>
      </c>
      <c r="F104" s="29" t="s">
        <v>149</v>
      </c>
      <c r="G104" s="8">
        <v>8911435422</v>
      </c>
      <c r="H104" s="12">
        <f>6834414.67/4.4457</f>
        <v>1537309.0109544052</v>
      </c>
      <c r="I104" s="10" t="s">
        <v>11</v>
      </c>
      <c r="J104" s="9" t="s">
        <v>19</v>
      </c>
      <c r="K104" s="11">
        <f t="shared" si="16"/>
        <v>1277032067.8408349</v>
      </c>
      <c r="L104" s="8"/>
      <c r="M104" s="4"/>
      <c r="N104" s="1" t="s">
        <v>26</v>
      </c>
      <c r="O104" s="7" t="s">
        <v>20</v>
      </c>
      <c r="P104" s="3">
        <v>43862</v>
      </c>
      <c r="Q104" s="3">
        <v>46022</v>
      </c>
      <c r="R104" t="s">
        <v>3</v>
      </c>
      <c r="S104" t="s">
        <v>3</v>
      </c>
    </row>
    <row r="105" spans="1:19" ht="43.5" x14ac:dyDescent="0.35">
      <c r="A105">
        <v>1</v>
      </c>
      <c r="B105" s="2">
        <v>45223</v>
      </c>
      <c r="C105" s="2">
        <v>45223</v>
      </c>
      <c r="D105" s="1" t="s">
        <v>1</v>
      </c>
      <c r="E105">
        <v>93</v>
      </c>
      <c r="F105" s="29" t="s">
        <v>150</v>
      </c>
      <c r="G105" s="8">
        <v>5322081076</v>
      </c>
      <c r="H105" s="12">
        <f>6821677.26/4.4457</f>
        <v>1534443.9030973748</v>
      </c>
      <c r="I105" s="10" t="s">
        <v>11</v>
      </c>
      <c r="J105" s="9" t="s">
        <v>19</v>
      </c>
      <c r="K105" s="11">
        <f t="shared" si="16"/>
        <v>1277032067.8408349</v>
      </c>
      <c r="L105" s="8"/>
      <c r="M105" s="4"/>
      <c r="N105" s="1" t="s">
        <v>33</v>
      </c>
      <c r="O105" s="7" t="s">
        <v>20</v>
      </c>
      <c r="P105" s="3">
        <v>43862</v>
      </c>
      <c r="Q105" s="3">
        <v>46022</v>
      </c>
      <c r="R105" t="s">
        <v>3</v>
      </c>
      <c r="S105" t="s">
        <v>3</v>
      </c>
    </row>
    <row r="106" spans="1:19" ht="43.5" x14ac:dyDescent="0.35">
      <c r="A106">
        <v>1</v>
      </c>
      <c r="B106" s="2">
        <v>45223</v>
      </c>
      <c r="C106" s="2">
        <v>45223</v>
      </c>
      <c r="D106" s="1" t="s">
        <v>1</v>
      </c>
      <c r="E106">
        <v>94</v>
      </c>
      <c r="F106" s="29" t="s">
        <v>151</v>
      </c>
      <c r="G106" s="8">
        <v>1180001489</v>
      </c>
      <c r="H106" s="12">
        <f>6787383.78/4.4457</f>
        <v>1526730.0492610836</v>
      </c>
      <c r="I106" s="10" t="s">
        <v>11</v>
      </c>
      <c r="J106" s="9" t="s">
        <v>19</v>
      </c>
      <c r="K106" s="11">
        <f t="shared" si="16"/>
        <v>1277032067.8408349</v>
      </c>
      <c r="L106" s="8"/>
      <c r="M106" s="4"/>
      <c r="N106" s="1" t="s">
        <v>37</v>
      </c>
      <c r="O106" s="7" t="s">
        <v>20</v>
      </c>
      <c r="P106" s="3">
        <v>43862</v>
      </c>
      <c r="Q106" s="3">
        <v>46022</v>
      </c>
      <c r="R106" t="s">
        <v>3</v>
      </c>
      <c r="S106" t="s">
        <v>3</v>
      </c>
    </row>
    <row r="107" spans="1:19" ht="43.5" x14ac:dyDescent="0.35">
      <c r="A107">
        <v>1</v>
      </c>
      <c r="B107" s="2">
        <v>45223</v>
      </c>
      <c r="C107" s="2">
        <v>45223</v>
      </c>
      <c r="D107" s="1" t="s">
        <v>1</v>
      </c>
      <c r="E107">
        <v>95</v>
      </c>
      <c r="F107" s="29" t="s">
        <v>152</v>
      </c>
      <c r="G107" s="8">
        <v>5361933891</v>
      </c>
      <c r="H107" s="12">
        <f>6468784.68/4.4457</f>
        <v>1455065.4969970982</v>
      </c>
      <c r="I107" s="10" t="s">
        <v>11</v>
      </c>
      <c r="J107" s="9" t="s">
        <v>19</v>
      </c>
      <c r="K107" s="11">
        <f t="shared" si="16"/>
        <v>1277032067.8408349</v>
      </c>
      <c r="L107" s="8"/>
      <c r="M107" s="4"/>
      <c r="N107" s="1" t="s">
        <v>35</v>
      </c>
      <c r="O107" s="7" t="s">
        <v>20</v>
      </c>
      <c r="P107" s="3">
        <v>43862</v>
      </c>
      <c r="Q107" s="3">
        <v>46022</v>
      </c>
      <c r="R107" t="s">
        <v>3</v>
      </c>
      <c r="S107" t="s">
        <v>3</v>
      </c>
    </row>
    <row r="108" spans="1:19" ht="43.5" x14ac:dyDescent="0.35">
      <c r="A108">
        <v>1</v>
      </c>
      <c r="B108" s="2">
        <v>45223</v>
      </c>
      <c r="C108" s="2">
        <v>45223</v>
      </c>
      <c r="D108" s="1" t="s">
        <v>1</v>
      </c>
      <c r="E108">
        <v>96</v>
      </c>
      <c r="F108" s="29" t="s">
        <v>153</v>
      </c>
      <c r="G108" s="8">
        <v>7432041305</v>
      </c>
      <c r="H108" s="12">
        <f>6066133.5/4.4457</f>
        <v>1364494.5677846007</v>
      </c>
      <c r="I108" s="10" t="s">
        <v>11</v>
      </c>
      <c r="J108" s="9" t="s">
        <v>19</v>
      </c>
      <c r="K108" s="11">
        <f t="shared" si="16"/>
        <v>1277032067.8408349</v>
      </c>
      <c r="L108" s="8"/>
      <c r="M108" s="4"/>
      <c r="N108" s="1" t="s">
        <v>25</v>
      </c>
      <c r="O108" s="7" t="s">
        <v>20</v>
      </c>
      <c r="P108" s="3">
        <v>43862</v>
      </c>
      <c r="Q108" s="3">
        <v>46022</v>
      </c>
      <c r="R108" t="s">
        <v>3</v>
      </c>
      <c r="S108" t="s">
        <v>3</v>
      </c>
    </row>
    <row r="109" spans="1:19" ht="43.5" x14ac:dyDescent="0.35">
      <c r="A109">
        <v>1</v>
      </c>
      <c r="B109" s="2">
        <v>45223</v>
      </c>
      <c r="C109" s="2">
        <v>45223</v>
      </c>
      <c r="D109" s="1" t="s">
        <v>1</v>
      </c>
      <c r="E109">
        <v>97</v>
      </c>
      <c r="F109" s="29" t="s">
        <v>154</v>
      </c>
      <c r="G109" s="8">
        <v>9581319327</v>
      </c>
      <c r="H109" s="12">
        <f>6039847.23/4.4457</f>
        <v>1358581.8273837641</v>
      </c>
      <c r="I109" s="10" t="s">
        <v>11</v>
      </c>
      <c r="J109" s="9" t="s">
        <v>19</v>
      </c>
      <c r="K109" s="11">
        <f t="shared" si="16"/>
        <v>1277032067.8408349</v>
      </c>
      <c r="L109" s="8"/>
      <c r="M109" s="4"/>
      <c r="N109" s="1" t="s">
        <v>23</v>
      </c>
      <c r="O109" s="7" t="s">
        <v>20</v>
      </c>
      <c r="P109" s="3">
        <v>43862</v>
      </c>
      <c r="Q109" s="3">
        <v>46022</v>
      </c>
      <c r="R109" t="s">
        <v>3</v>
      </c>
      <c r="S109" t="s">
        <v>3</v>
      </c>
    </row>
    <row r="110" spans="1:19" ht="43.5" x14ac:dyDescent="0.35">
      <c r="A110">
        <v>1</v>
      </c>
      <c r="B110" s="2">
        <v>45099</v>
      </c>
      <c r="C110" s="2">
        <v>45099</v>
      </c>
      <c r="D110" s="1" t="s">
        <v>1</v>
      </c>
      <c r="E110">
        <v>98</v>
      </c>
      <c r="F110" s="30" t="s">
        <v>15</v>
      </c>
      <c r="G110" s="8">
        <v>6121861477</v>
      </c>
      <c r="H110" s="12">
        <f>5782872.26/4.4457</f>
        <v>1300778.7884922507</v>
      </c>
      <c r="I110" s="10" t="s">
        <v>11</v>
      </c>
      <c r="J110" s="9" t="s">
        <v>19</v>
      </c>
      <c r="K110" s="11">
        <f t="shared" si="16"/>
        <v>1277032067.8408349</v>
      </c>
      <c r="L110" s="8"/>
      <c r="M110" s="13" t="s">
        <v>3</v>
      </c>
      <c r="N110" s="1" t="s">
        <v>28</v>
      </c>
      <c r="O110" s="7" t="s">
        <v>20</v>
      </c>
      <c r="P110" s="3">
        <v>43862</v>
      </c>
      <c r="Q110" s="3">
        <v>46022</v>
      </c>
      <c r="R110" t="s">
        <v>3</v>
      </c>
      <c r="S110" t="s">
        <v>3</v>
      </c>
    </row>
    <row r="111" spans="1:19" ht="43.5" x14ac:dyDescent="0.35">
      <c r="A111">
        <v>1</v>
      </c>
      <c r="B111" s="2">
        <v>45099</v>
      </c>
      <c r="C111" s="2">
        <v>45099</v>
      </c>
      <c r="D111" s="1" t="s">
        <v>1</v>
      </c>
      <c r="E111">
        <v>99</v>
      </c>
      <c r="F111" s="29" t="s">
        <v>16</v>
      </c>
      <c r="G111" s="8">
        <v>1231270852</v>
      </c>
      <c r="H111" s="12">
        <f>5461999.25/4.4457</f>
        <v>1228602.75097285</v>
      </c>
      <c r="I111" s="1" t="s">
        <v>11</v>
      </c>
      <c r="J111" s="9" t="s">
        <v>19</v>
      </c>
      <c r="K111" s="11">
        <f t="shared" si="16"/>
        <v>1277032067.8408349</v>
      </c>
      <c r="L111" s="8"/>
      <c r="M111" s="13" t="s">
        <v>3</v>
      </c>
      <c r="N111" s="1" t="s">
        <v>29</v>
      </c>
      <c r="O111" s="7" t="s">
        <v>20</v>
      </c>
      <c r="P111" s="3">
        <v>43862</v>
      </c>
      <c r="Q111" s="3">
        <v>46022</v>
      </c>
      <c r="R111" t="s">
        <v>3</v>
      </c>
      <c r="S111" t="s">
        <v>3</v>
      </c>
    </row>
    <row r="112" spans="1:19" ht="43.5" x14ac:dyDescent="0.35">
      <c r="A112">
        <v>1</v>
      </c>
      <c r="B112" s="2">
        <v>45223</v>
      </c>
      <c r="C112" s="2">
        <v>45223</v>
      </c>
      <c r="D112" s="1" t="s">
        <v>1</v>
      </c>
      <c r="E112">
        <v>100</v>
      </c>
      <c r="F112" s="29" t="s">
        <v>139</v>
      </c>
      <c r="G112" s="8">
        <v>9531011863</v>
      </c>
      <c r="H112" s="12">
        <f>5206960.53/4.4457</f>
        <v>1171235.2452932047</v>
      </c>
      <c r="I112" s="1" t="s">
        <v>89</v>
      </c>
      <c r="J112" s="9" t="s">
        <v>95</v>
      </c>
      <c r="K112" s="4">
        <f t="shared" ref="K112" si="19">274340837/4.457</f>
        <v>61552801.660309628</v>
      </c>
      <c r="L112" s="8"/>
      <c r="M112" s="13" t="s">
        <v>3</v>
      </c>
      <c r="N112" s="1" t="s">
        <v>26</v>
      </c>
      <c r="O112" s="7" t="s">
        <v>20</v>
      </c>
      <c r="P112" s="3">
        <v>44927</v>
      </c>
      <c r="Q112" s="3">
        <v>46203</v>
      </c>
      <c r="R112" t="s">
        <v>3</v>
      </c>
      <c r="S112" t="s">
        <v>3</v>
      </c>
    </row>
    <row r="114" spans="11:11" x14ac:dyDescent="0.35">
      <c r="K114" t="s">
        <v>2</v>
      </c>
    </row>
    <row r="115" spans="11:11" x14ac:dyDescent="0.35">
      <c r="K115" t="s">
        <v>17</v>
      </c>
    </row>
  </sheetData>
  <sheetProtection algorithmName="SHA-512" hashValue="jAz6shHS0PyufDof909HU4pfEFb8Y2t8JYAbgscSF/cSDtVwhNvFO3ShCuPmJPrhbrl/+QuKVqRDBML4IwERrw==" saltValue="BErMdltc7LDuIH+pgvGm/w==" spinCount="100000" sheet="1" objects="1" scenarios="1"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ED5A61173374E92755F87CFC67FA2" ma:contentTypeVersion="11" ma:contentTypeDescription="Utwórz nowy dokument." ma:contentTypeScope="" ma:versionID="236f97f2682876b06baa210f128f0770">
  <xsd:schema xmlns:xsd="http://www.w3.org/2001/XMLSchema" xmlns:xs="http://www.w3.org/2001/XMLSchema" xmlns:p="http://schemas.microsoft.com/office/2006/metadata/properties" xmlns:ns3="a96d7de9-9070-4953-8f11-6fa4ab9ffa33" xmlns:ns4="654365e3-397c-45df-b423-7789ede6c69a" targetNamespace="http://schemas.microsoft.com/office/2006/metadata/properties" ma:root="true" ma:fieldsID="32dbf6b9bc9e371c5c78b60cda6b1771" ns3:_="" ns4:_="">
    <xsd:import namespace="a96d7de9-9070-4953-8f11-6fa4ab9ffa33"/>
    <xsd:import namespace="654365e3-397c-45df-b423-7789ede6c6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d7de9-9070-4953-8f11-6fa4ab9ffa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365e3-397c-45df-b423-7789ede6c6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E81435-B861-4F27-A353-6B5D541E8AB6}">
  <ds:schemaRefs>
    <ds:schemaRef ds:uri="654365e3-397c-45df-b423-7789ede6c69a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a96d7de9-9070-4953-8f11-6fa4ab9ffa33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5788A4-3B5E-4914-B1DF-2BC40A224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0362F-A53C-4C2D-94CF-523F5A841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d7de9-9070-4953-8f11-6fa4ab9ffa33"/>
    <ds:schemaRef ds:uri="654365e3-397c-45df-b423-7789ede6c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Mateusz</dc:creator>
  <cp:lastModifiedBy>Höffner Marta</cp:lastModifiedBy>
  <dcterms:created xsi:type="dcterms:W3CDTF">2023-04-04T11:25:49Z</dcterms:created>
  <dcterms:modified xsi:type="dcterms:W3CDTF">2023-11-08T15:04:53Z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0x0101003C8ED5A61173374E92755F87CFC67FA2</vt:lpwstr>
  </property>
</Properties>
</file>