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usz.potyralski\Documents\MÓJ ELEKTRYK\ME4 - RAPORTY\RAPORTY CYKLICZNE-D\2023.11.15_RC-dane 16.11.2023\"/>
    </mc:Choice>
  </mc:AlternateContent>
  <xr:revisionPtr revIDLastSave="0" documentId="13_ncr:1_{576683DD-815F-4721-AE15-DAFCF8066E35}" xr6:coauthVersionLast="47" xr6:coauthVersionMax="47" xr10:uidLastSave="{00000000-0000-0000-0000-000000000000}"/>
  <bookViews>
    <workbookView xWindow="-120" yWindow="-120" windowWidth="29040" windowHeight="15840" activeTab="1" xr2:uid="{47C23552-3D47-402E-B564-16FAAFAAF396}"/>
  </bookViews>
  <sheets>
    <sheet name="ME" sheetId="1" r:id="rId1"/>
    <sheet name="ME skrót" sheetId="2" r:id="rId2"/>
  </sheets>
  <definedNames>
    <definedName name="_xlnm.Print_Area" localSheetId="0">ME!$A$1:$G$30</definedName>
    <definedName name="TERC">#REF!</definedName>
    <definedName name="TEST1">#REF!</definedName>
    <definedName name="TESTHKEY">#REF!</definedName>
    <definedName name="TESTKEYS">#REF!</definedName>
    <definedName name="TESTVKEY">#REF!</definedName>
    <definedName name="transz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  <c r="D10" i="2"/>
  <c r="F9" i="2"/>
  <c r="E9" i="2"/>
  <c r="D9" i="2"/>
  <c r="C9" i="2"/>
  <c r="D8" i="2"/>
  <c r="D7" i="2"/>
  <c r="D6" i="2"/>
  <c r="D5" i="2"/>
  <c r="D4" i="2"/>
  <c r="D3" i="2"/>
  <c r="F27" i="1"/>
  <c r="C8" i="2"/>
  <c r="F7" i="2"/>
  <c r="E7" i="2"/>
  <c r="C22" i="1"/>
  <c r="C21" i="1"/>
  <c r="F19" i="1"/>
  <c r="E16" i="1"/>
  <c r="C14" i="1"/>
  <c r="C13" i="1"/>
  <c r="E11" i="1"/>
  <c r="B13" i="1"/>
  <c r="F7" i="1"/>
  <c r="C6" i="1"/>
  <c r="C5" i="1"/>
  <c r="B5" i="1"/>
  <c r="B6" i="1" s="1"/>
  <c r="E12" i="1"/>
  <c r="F3" i="2"/>
  <c r="E3" i="2"/>
  <c r="F3" i="1"/>
  <c r="F6" i="1" l="1"/>
  <c r="B14" i="1"/>
  <c r="G5" i="2"/>
  <c r="F12" i="1"/>
  <c r="G3" i="2"/>
  <c r="F11" i="1"/>
  <c r="E13" i="1"/>
  <c r="F13" i="1" s="1"/>
  <c r="E15" i="1"/>
  <c r="F15" i="1" s="1"/>
  <c r="F20" i="1"/>
  <c r="F24" i="1"/>
  <c r="F9" i="1"/>
  <c r="B21" i="1"/>
  <c r="F26" i="1"/>
  <c r="E4" i="2"/>
  <c r="C5" i="2"/>
  <c r="E8" i="2"/>
  <c r="F4" i="2"/>
  <c r="F8" i="2"/>
  <c r="B28" i="1"/>
  <c r="E5" i="2"/>
  <c r="C6" i="2"/>
  <c r="F25" i="1"/>
  <c r="D28" i="1"/>
  <c r="F5" i="2"/>
  <c r="E14" i="1"/>
  <c r="F23" i="1"/>
  <c r="C3" i="2"/>
  <c r="E6" i="2"/>
  <c r="C7" i="2"/>
  <c r="G9" i="2"/>
  <c r="F5" i="1"/>
  <c r="F4" i="1"/>
  <c r="F10" i="1"/>
  <c r="F16" i="1"/>
  <c r="F8" i="1"/>
  <c r="F6" i="2"/>
  <c r="C4" i="2"/>
  <c r="G6" i="2" l="1"/>
  <c r="G7" i="2"/>
  <c r="F14" i="1"/>
  <c r="G8" i="2"/>
  <c r="F10" i="2"/>
  <c r="E30" i="1"/>
  <c r="E29" i="1"/>
  <c r="B22" i="1"/>
  <c r="F21" i="1"/>
  <c r="G4" i="2"/>
  <c r="E10" i="2"/>
  <c r="D30" i="1"/>
  <c r="D29" i="1"/>
  <c r="B29" i="1"/>
  <c r="F28" i="1"/>
  <c r="B30" i="1"/>
  <c r="C10" i="2"/>
  <c r="F11" i="2" l="1"/>
  <c r="E11" i="2"/>
  <c r="G10" i="2"/>
  <c r="F30" i="1"/>
  <c r="F29" i="1"/>
  <c r="C11" i="2"/>
  <c r="F22" i="1"/>
  <c r="G11" i="2" l="1"/>
</calcChain>
</file>

<file path=xl/sharedStrings.xml><?xml version="1.0" encoding="utf-8"?>
<sst xmlns="http://schemas.openxmlformats.org/spreadsheetml/2006/main" count="66" uniqueCount="37">
  <si>
    <t>Tytuł pozycji</t>
  </si>
  <si>
    <t xml:space="preserve">Osoby fizyczne </t>
  </si>
  <si>
    <t>Przedsiębiorcy 
i podmioty inne niż osoby fizyczne</t>
  </si>
  <si>
    <t>Ścieżka bankowa</t>
  </si>
  <si>
    <t>RAZEM MÓJ ELEKTRYK</t>
  </si>
  <si>
    <t>OPIS</t>
  </si>
  <si>
    <t>w tym KDR</t>
  </si>
  <si>
    <t>Liczba złożonych wniosków [szt.]</t>
  </si>
  <si>
    <r>
      <t>tylko przyjęte w funduszu bez wycofoanych i zastąpionych</t>
    </r>
    <r>
      <rPr>
        <sz val="11"/>
        <color rgb="FF00B050"/>
        <rFont val="Calibri"/>
        <family val="2"/>
        <charset val="238"/>
        <scheme val="minor"/>
      </rPr>
      <t xml:space="preserve"> z odrzuconymi i w trakcie odrzucenia</t>
    </r>
    <r>
      <rPr>
        <sz val="11"/>
        <color theme="1"/>
        <rFont val="Calibri"/>
        <family val="2"/>
        <charset val="238"/>
        <scheme val="minor"/>
      </rPr>
      <t xml:space="preserve">. NIE zawiera żadnych statusów roboczych itp. które widnieją w GWD i mogą dawać nieprawdziwy wynik.
</t>
    </r>
  </si>
  <si>
    <t>Kwota wnioskowanego dofinansowania [PLN]</t>
  </si>
  <si>
    <t>Liczba pojazdów we wnioskach [szt.]</t>
  </si>
  <si>
    <r>
      <t>·</t>
    </r>
    <r>
      <rPr>
        <sz val="7"/>
        <color rgb="FF0070C0"/>
        <rFont val="Calibri"/>
        <family val="2"/>
        <charset val="238"/>
        <scheme val="minor"/>
      </rPr>
      <t xml:space="preserve">         </t>
    </r>
    <r>
      <rPr>
        <sz val="10"/>
        <color rgb="FF0070C0"/>
        <rFont val="Calibri"/>
        <family val="2"/>
        <charset val="238"/>
        <scheme val="minor"/>
      </rPr>
      <t>M1 [szt.]</t>
    </r>
  </si>
  <si>
    <r>
      <t>·</t>
    </r>
    <r>
      <rPr>
        <sz val="7"/>
        <color rgb="FF0070C0"/>
        <rFont val="Calibri"/>
        <family val="2"/>
        <charset val="238"/>
        <scheme val="minor"/>
      </rPr>
      <t xml:space="preserve">         </t>
    </r>
    <r>
      <rPr>
        <sz val="10"/>
        <color rgb="FF0070C0"/>
        <rFont val="Calibri"/>
        <family val="2"/>
        <charset val="238"/>
        <scheme val="minor"/>
      </rPr>
      <t>N1 [szt.]</t>
    </r>
  </si>
  <si>
    <r>
      <t>·</t>
    </r>
    <r>
      <rPr>
        <sz val="7"/>
        <color rgb="FF0070C0"/>
        <rFont val="Calibri"/>
        <family val="2"/>
        <charset val="238"/>
        <scheme val="minor"/>
      </rPr>
      <t xml:space="preserve">         </t>
    </r>
    <r>
      <rPr>
        <sz val="10"/>
        <color rgb="FF0070C0"/>
        <rFont val="Calibri"/>
        <family val="2"/>
        <charset val="238"/>
        <scheme val="minor"/>
      </rPr>
      <t>L1e – L7e [szt.]</t>
    </r>
  </si>
  <si>
    <t>Liczba odrzuconych wniosków [szt.]</t>
  </si>
  <si>
    <t>nd</t>
  </si>
  <si>
    <t>Wartość i liczba wniosków odrzuconych w NFOŚiGW</t>
  </si>
  <si>
    <t>Kwota odrzuconych wniosków [PLN]</t>
  </si>
  <si>
    <r>
      <t xml:space="preserve">Liczba złożonych wniosków </t>
    </r>
    <r>
      <rPr>
        <sz val="11"/>
        <color rgb="FFFF0000"/>
        <rFont val="Calibri"/>
        <family val="2"/>
        <charset val="238"/>
        <scheme val="minor"/>
      </rPr>
      <t xml:space="preserve"> bez odrzuconych</t>
    </r>
    <r>
      <rPr>
        <sz val="11"/>
        <color theme="1"/>
        <rFont val="Calibri"/>
        <family val="2"/>
        <charset val="238"/>
        <scheme val="minor"/>
      </rPr>
      <t xml:space="preserve"> [szt.]</t>
    </r>
  </si>
  <si>
    <t>w ME1 i ME2 bez odrzuconych i bez będących na ścieżce do odrzucenia (procedowanie decyzji negatywnej)</t>
  </si>
  <si>
    <r>
      <t xml:space="preserve">Kwota wnioskowanego dofinansowania </t>
    </r>
    <r>
      <rPr>
        <sz val="11"/>
        <color rgb="FFFF0000"/>
        <rFont val="Calibri"/>
        <family val="2"/>
        <charset val="238"/>
        <scheme val="minor"/>
      </rPr>
      <t xml:space="preserve">bez odrzuconych </t>
    </r>
    <r>
      <rPr>
        <sz val="11"/>
        <color theme="1"/>
        <rFont val="Calibri"/>
        <family val="2"/>
        <charset val="238"/>
        <scheme val="minor"/>
      </rPr>
      <t>[PLN]</t>
    </r>
  </si>
  <si>
    <r>
      <t xml:space="preserve">Liczba pojazdów we wnioskach </t>
    </r>
    <r>
      <rPr>
        <sz val="11"/>
        <color rgb="FFFF0000"/>
        <rFont val="Calibri"/>
        <family val="2"/>
        <charset val="238"/>
        <scheme val="minor"/>
      </rPr>
      <t>bez odrzuconych</t>
    </r>
    <r>
      <rPr>
        <sz val="11"/>
        <color theme="1"/>
        <rFont val="Calibri"/>
        <family val="2"/>
        <charset val="238"/>
        <scheme val="minor"/>
      </rPr>
      <t xml:space="preserve"> [szt.]</t>
    </r>
  </si>
  <si>
    <t>Liczba wniosków w trakcie uzupełnienia [szt.]</t>
  </si>
  <si>
    <t>Kwota wniosków w trakcie uzupełnienia [PLN]</t>
  </si>
  <si>
    <t>Liczba wniosków zatwierdzonych [szt.]</t>
  </si>
  <si>
    <r>
      <t xml:space="preserve">w ME1 są to wnioski </t>
    </r>
    <r>
      <rPr>
        <b/>
        <sz val="11"/>
        <color theme="1"/>
        <rFont val="Calibri"/>
        <family val="2"/>
        <charset val="238"/>
        <scheme val="minor"/>
      </rPr>
      <t>od</t>
    </r>
    <r>
      <rPr>
        <sz val="11"/>
        <color theme="1"/>
        <rFont val="Calibri"/>
        <family val="2"/>
        <charset val="238"/>
        <scheme val="minor"/>
      </rPr>
      <t xml:space="preserve"> etapu zatwierdzenia wniosku ( czyli obejmują wnioski pozytywnie ocenione, skierowane do wypłaty, wypłacone, w trakcie rozliczenia trwałości, z zatwierdzonym okresem trwałosci ), w ME2 będą to też wnioski na etapie negocjacji</t>
    </r>
  </si>
  <si>
    <t>Kwota wniosków zatwierdzonych [PLN]</t>
  </si>
  <si>
    <t>Liczba pojazdów w zatwierdzoncyh wnioskach [szt.]</t>
  </si>
  <si>
    <t>Liczba wniosków wypłaconych [szt.]
W ścieżce leasingowej dotyczy liczby pojazdów we wnioskach pozytywnie rozpatrzonych z uwzględnieniem zwrotów.</t>
  </si>
  <si>
    <t>w przypadku leasingu jest to kwota środków przekazana do BOŚ</t>
  </si>
  <si>
    <t>Kwota dofinansowania wypłacona [PLN]
W ścieżce leasingowej dotyczy wartości pojazdów we wnioskach pozytywnie rozpatrzonych z uwzględnieniem zwrotów.</t>
  </si>
  <si>
    <t>ALOKACJA NABORU [PLN]</t>
  </si>
  <si>
    <t>ND</t>
  </si>
  <si>
    <r>
      <t>Wartości alokacji, która pozostała do dyspozycji opiera się na założenia:
- w ME1 i ME2 jest przyjęte założenie, że wszystkie wnioski w obiegu (</t>
    </r>
    <r>
      <rPr>
        <sz val="10"/>
        <color rgb="FFFF0000"/>
        <rFont val="Calibri"/>
        <family val="2"/>
        <charset val="238"/>
        <scheme val="minor"/>
      </rPr>
      <t>bez odrzuconych</t>
    </r>
    <r>
      <rPr>
        <sz val="10"/>
        <color theme="1"/>
        <rFont val="Calibri"/>
        <family val="2"/>
        <charset val="238"/>
        <scheme val="minor"/>
      </rPr>
      <t>) zostaną zatwierdzone pozytywnie i wypłacone. 
- ścieżce leasingowej założeniu, że wszystkie złożone do NF wnioski przekształcą się w umowę FL z wnioskodawcą i zostaną wypłacone. Dlatego też w leasingu alokacja jest pomniejszana o sume wystąpień BOŚ do NFOŚiGW, które zostały zatwierdzone przez zarząd na dzień sporządzenia raportu.</t>
    </r>
  </si>
  <si>
    <t>Zostało alokacji [PLN]</t>
  </si>
  <si>
    <t>Zostało alokacji [%]</t>
  </si>
  <si>
    <t>Poziom wykorzystania alokacji [%]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</si>
</sst>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rgb="FF0070C0"/>
      <name val="Calibri"/>
      <family val="2"/>
      <charset val="238"/>
      <scheme val="minor"/>
    </font>
    <font>
      <sz val="7"/>
      <color rgb="FF0070C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97">
    <xf numFmtId="0" fontId="0" fillId="0" borderId="0" xfId="0"/>
    <xf numFmtId="0" fontId="0" fillId="0" borderId="5" xfId="0" applyBorder="1" applyAlignment="1">
      <alignment horizontal="center" vertical="center" wrapText="1"/>
    </xf>
    <xf numFmtId="0" fontId="0" fillId="3" borderId="7" xfId="0" applyFill="1" applyBorder="1" applyAlignment="1">
      <alignment horizontal="left" vertical="center" wrapText="1"/>
    </xf>
    <xf numFmtId="3" fontId="0" fillId="3" borderId="7" xfId="0" applyNumberFormat="1" applyFill="1" applyBorder="1" applyAlignment="1">
      <alignment horizontal="right" vertical="center" wrapText="1"/>
    </xf>
    <xf numFmtId="3" fontId="3" fillId="3" borderId="7" xfId="0" applyNumberFormat="1" applyFont="1" applyFill="1" applyBorder="1" applyAlignment="1">
      <alignment horizontal="right" vertical="center" wrapText="1"/>
    </xf>
    <xf numFmtId="0" fontId="0" fillId="3" borderId="9" xfId="0" applyFill="1" applyBorder="1" applyAlignment="1">
      <alignment horizontal="left" vertical="center" wrapText="1"/>
    </xf>
    <xf numFmtId="4" fontId="0" fillId="3" borderId="9" xfId="0" applyNumberFormat="1" applyFill="1" applyBorder="1" applyAlignment="1">
      <alignment horizontal="right" vertical="center" wrapText="1"/>
    </xf>
    <xf numFmtId="3" fontId="3" fillId="3" borderId="9" xfId="0" applyNumberFormat="1" applyFont="1" applyFill="1" applyBorder="1" applyAlignment="1">
      <alignment horizontal="right" vertical="center" wrapText="1"/>
    </xf>
    <xf numFmtId="3" fontId="0" fillId="3" borderId="9" xfId="0" applyNumberFormat="1" applyFill="1" applyBorder="1" applyAlignment="1">
      <alignment horizontal="right" vertical="center" wrapText="1"/>
    </xf>
    <xf numFmtId="0" fontId="6" fillId="3" borderId="9" xfId="0" applyFont="1" applyFill="1" applyBorder="1" applyAlignment="1">
      <alignment horizontal="left" vertical="center"/>
    </xf>
    <xf numFmtId="0" fontId="0" fillId="3" borderId="11" xfId="0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left" vertical="center"/>
    </xf>
    <xf numFmtId="0" fontId="0" fillId="3" borderId="12" xfId="0" applyFill="1" applyBorder="1" applyAlignment="1">
      <alignment horizontal="right" vertical="center" wrapText="1"/>
    </xf>
    <xf numFmtId="3" fontId="0" fillId="3" borderId="5" xfId="0" applyNumberFormat="1" applyFill="1" applyBorder="1" applyAlignment="1">
      <alignment horizontal="right" vertical="center" wrapText="1"/>
    </xf>
    <xf numFmtId="3" fontId="3" fillId="3" borderId="5" xfId="0" applyNumberFormat="1" applyFont="1" applyFill="1" applyBorder="1" applyAlignment="1">
      <alignment horizontal="right" vertical="center" wrapText="1"/>
    </xf>
    <xf numFmtId="0" fontId="0" fillId="0" borderId="7" xfId="0" applyBorder="1" applyAlignment="1">
      <alignment horizontal="left" vertical="center" wrapText="1"/>
    </xf>
    <xf numFmtId="0" fontId="0" fillId="0" borderId="13" xfId="0" applyBorder="1" applyAlignment="1">
      <alignment horizontal="right" vertical="center" wrapText="1"/>
    </xf>
    <xf numFmtId="3" fontId="0" fillId="0" borderId="13" xfId="0" applyNumberFormat="1" applyBorder="1" applyAlignment="1">
      <alignment horizontal="right" vertical="center" wrapText="1"/>
    </xf>
    <xf numFmtId="4" fontId="0" fillId="0" borderId="14" xfId="0" applyNumberForma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0" fontId="0" fillId="0" borderId="5" xfId="0" applyBorder="1" applyAlignment="1">
      <alignment horizontal="left" vertical="center" wrapText="1"/>
    </xf>
    <xf numFmtId="4" fontId="0" fillId="0" borderId="5" xfId="0" applyNumberFormat="1" applyBorder="1" applyAlignment="1">
      <alignment horizontal="right" vertical="center" wrapText="1"/>
    </xf>
    <xf numFmtId="3" fontId="0" fillId="0" borderId="5" xfId="0" applyNumberForma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right" vertical="center" wrapText="1"/>
    </xf>
    <xf numFmtId="0" fontId="0" fillId="2" borderId="14" xfId="0" applyFill="1" applyBorder="1" applyAlignment="1">
      <alignment horizontal="left" vertical="center" wrapText="1"/>
    </xf>
    <xf numFmtId="3" fontId="0" fillId="2" borderId="7" xfId="0" applyNumberFormat="1" applyFill="1" applyBorder="1" applyAlignment="1">
      <alignment horizontal="right" vertical="center" wrapText="1"/>
    </xf>
    <xf numFmtId="3" fontId="3" fillId="2" borderId="7" xfId="0" applyNumberFormat="1" applyFont="1" applyFill="1" applyBorder="1" applyAlignment="1">
      <alignment horizontal="right" vertical="center" wrapText="1"/>
    </xf>
    <xf numFmtId="0" fontId="0" fillId="2" borderId="9" xfId="0" applyFill="1" applyBorder="1" applyAlignment="1">
      <alignment horizontal="left" vertical="center" wrapText="1"/>
    </xf>
    <xf numFmtId="3" fontId="0" fillId="2" borderId="9" xfId="0" applyNumberFormat="1" applyFill="1" applyBorder="1" applyAlignment="1">
      <alignment horizontal="right" vertical="center" wrapText="1"/>
    </xf>
    <xf numFmtId="4" fontId="0" fillId="2" borderId="9" xfId="0" applyNumberFormat="1" applyFill="1" applyBorder="1" applyAlignment="1">
      <alignment horizontal="right" vertical="center" wrapText="1"/>
    </xf>
    <xf numFmtId="3" fontId="3" fillId="2" borderId="9" xfId="0" applyNumberFormat="1" applyFont="1" applyFill="1" applyBorder="1" applyAlignment="1">
      <alignment horizontal="right" vertical="center" wrapText="1"/>
    </xf>
    <xf numFmtId="3" fontId="0" fillId="2" borderId="3" xfId="0" applyNumberForma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left" vertical="center"/>
    </xf>
    <xf numFmtId="0" fontId="0" fillId="2" borderId="11" xfId="0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left" vertical="center"/>
    </xf>
    <xf numFmtId="0" fontId="0" fillId="2" borderId="12" xfId="0" applyFill="1" applyBorder="1" applyAlignment="1">
      <alignment horizontal="right" vertical="center" wrapText="1"/>
    </xf>
    <xf numFmtId="3" fontId="0" fillId="2" borderId="5" xfId="0" applyNumberFormat="1" applyFill="1" applyBorder="1" applyAlignment="1">
      <alignment horizontal="right" vertical="center" wrapText="1"/>
    </xf>
    <xf numFmtId="3" fontId="3" fillId="2" borderId="5" xfId="0" applyNumberFormat="1" applyFont="1" applyFill="1" applyBorder="1" applyAlignment="1">
      <alignment horizontal="right" vertical="center" wrapText="1"/>
    </xf>
    <xf numFmtId="0" fontId="8" fillId="4" borderId="3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right" vertical="center" wrapText="1"/>
    </xf>
    <xf numFmtId="0" fontId="0" fillId="4" borderId="10" xfId="0" quotePrefix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center"/>
    </xf>
    <xf numFmtId="4" fontId="9" fillId="4" borderId="5" xfId="0" applyNumberFormat="1" applyFont="1" applyFill="1" applyBorder="1" applyAlignment="1">
      <alignment horizontal="right" vertical="center" wrapText="1"/>
    </xf>
    <xf numFmtId="0" fontId="9" fillId="4" borderId="5" xfId="0" applyFont="1" applyFill="1" applyBorder="1" applyAlignment="1">
      <alignment horizontal="right" vertical="center" wrapText="1"/>
    </xf>
    <xf numFmtId="0" fontId="0" fillId="4" borderId="6" xfId="0" quotePrefix="1" applyFill="1" applyBorder="1" applyAlignment="1">
      <alignment horizontal="left" vertical="top" wrapText="1"/>
    </xf>
    <xf numFmtId="0" fontId="0" fillId="5" borderId="14" xfId="0" applyFill="1" applyBorder="1" applyAlignment="1">
      <alignment horizontal="left" vertical="center" wrapText="1"/>
    </xf>
    <xf numFmtId="3" fontId="0" fillId="5" borderId="7" xfId="0" applyNumberFormat="1" applyFill="1" applyBorder="1" applyAlignment="1">
      <alignment horizontal="right" vertical="center" wrapText="1"/>
    </xf>
    <xf numFmtId="0" fontId="0" fillId="5" borderId="9" xfId="0" applyFill="1" applyBorder="1" applyAlignment="1">
      <alignment horizontal="left" vertical="center" wrapText="1"/>
    </xf>
    <xf numFmtId="3" fontId="0" fillId="5" borderId="9" xfId="0" applyNumberFormat="1" applyFill="1" applyBorder="1" applyAlignment="1">
      <alignment horizontal="right" vertical="center" wrapText="1"/>
    </xf>
    <xf numFmtId="4" fontId="0" fillId="5" borderId="9" xfId="0" applyNumberFormat="1" applyFill="1" applyBorder="1" applyAlignment="1">
      <alignment horizontal="right" vertical="center" wrapText="1"/>
    </xf>
    <xf numFmtId="3" fontId="3" fillId="5" borderId="9" xfId="0" applyNumberFormat="1" applyFont="1" applyFill="1" applyBorder="1" applyAlignment="1">
      <alignment horizontal="right" vertical="center" wrapText="1"/>
    </xf>
    <xf numFmtId="0" fontId="0" fillId="5" borderId="9" xfId="0" applyFill="1" applyBorder="1" applyAlignment="1">
      <alignment horizontal="right" vertical="center" wrapText="1"/>
    </xf>
    <xf numFmtId="0" fontId="6" fillId="5" borderId="9" xfId="0" applyFont="1" applyFill="1" applyBorder="1" applyAlignment="1">
      <alignment horizontal="left" vertical="center"/>
    </xf>
    <xf numFmtId="0" fontId="0" fillId="5" borderId="11" xfId="0" applyFill="1" applyBorder="1" applyAlignment="1">
      <alignment horizontal="right" vertical="center" wrapText="1"/>
    </xf>
    <xf numFmtId="0" fontId="6" fillId="5" borderId="5" xfId="0" applyFont="1" applyFill="1" applyBorder="1" applyAlignment="1">
      <alignment horizontal="left" vertical="center"/>
    </xf>
    <xf numFmtId="0" fontId="0" fillId="5" borderId="12" xfId="0" applyFill="1" applyBorder="1" applyAlignment="1">
      <alignment horizontal="right" vertical="center" wrapText="1"/>
    </xf>
    <xf numFmtId="3" fontId="0" fillId="5" borderId="5" xfId="0" applyNumberFormat="1" applyFill="1" applyBorder="1" applyAlignment="1">
      <alignment horizontal="right" vertical="center" wrapText="1"/>
    </xf>
    <xf numFmtId="3" fontId="3" fillId="5" borderId="5" xfId="0" applyNumberFormat="1" applyFont="1" applyFill="1" applyBorder="1" applyAlignment="1">
      <alignment horizontal="right" vertical="center" wrapText="1"/>
    </xf>
    <xf numFmtId="0" fontId="9" fillId="6" borderId="9" xfId="0" applyFont="1" applyFill="1" applyBorder="1" applyAlignment="1">
      <alignment horizontal="left" vertical="center" wrapText="1"/>
    </xf>
    <xf numFmtId="3" fontId="9" fillId="6" borderId="15" xfId="0" applyNumberFormat="1" applyFont="1" applyFill="1" applyBorder="1" applyAlignment="1">
      <alignment horizontal="right" vertical="center" wrapText="1"/>
    </xf>
    <xf numFmtId="3" fontId="9" fillId="6" borderId="14" xfId="0" applyNumberFormat="1" applyFont="1" applyFill="1" applyBorder="1" applyAlignment="1">
      <alignment horizontal="right" vertical="center" wrapText="1"/>
    </xf>
    <xf numFmtId="0" fontId="0" fillId="6" borderId="9" xfId="0" applyFill="1" applyBorder="1" applyAlignment="1">
      <alignment horizontal="left" vertical="center" wrapText="1"/>
    </xf>
    <xf numFmtId="4" fontId="0" fillId="6" borderId="9" xfId="0" applyNumberFormat="1" applyFill="1" applyBorder="1" applyAlignment="1">
      <alignment horizontal="right" vertical="center" wrapText="1"/>
    </xf>
    <xf numFmtId="0" fontId="10" fillId="5" borderId="7" xfId="0" applyFont="1" applyFill="1" applyBorder="1" applyAlignment="1">
      <alignment horizontal="left" vertical="center" wrapText="1"/>
    </xf>
    <xf numFmtId="3" fontId="10" fillId="5" borderId="14" xfId="0" applyNumberFormat="1" applyFont="1" applyFill="1" applyBorder="1"/>
    <xf numFmtId="3" fontId="10" fillId="5" borderId="14" xfId="0" applyNumberFormat="1" applyFont="1" applyFill="1" applyBorder="1" applyAlignment="1">
      <alignment horizontal="right"/>
    </xf>
    <xf numFmtId="4" fontId="0" fillId="5" borderId="9" xfId="0" applyNumberFormat="1" applyFill="1" applyBorder="1" applyAlignment="1">
      <alignment vertical="center"/>
    </xf>
    <xf numFmtId="3" fontId="0" fillId="5" borderId="9" xfId="0" applyNumberFormat="1" applyFill="1" applyBorder="1" applyAlignment="1">
      <alignment horizontal="right" vertical="center"/>
    </xf>
    <xf numFmtId="3" fontId="3" fillId="5" borderId="9" xfId="0" applyNumberFormat="1" applyFont="1" applyFill="1" applyBorder="1" applyAlignment="1">
      <alignment vertical="center"/>
    </xf>
    <xf numFmtId="9" fontId="0" fillId="5" borderId="9" xfId="1" applyFont="1" applyFill="1" applyBorder="1" applyAlignment="1">
      <alignment vertical="center"/>
    </xf>
    <xf numFmtId="0" fontId="0" fillId="0" borderId="9" xfId="0" applyBorder="1" applyAlignment="1">
      <alignment horizontal="center" vertical="center" wrapText="1"/>
    </xf>
    <xf numFmtId="3" fontId="9" fillId="6" borderId="9" xfId="0" applyNumberFormat="1" applyFont="1" applyFill="1" applyBorder="1" applyAlignment="1">
      <alignment horizontal="right" vertical="center" wrapText="1"/>
    </xf>
    <xf numFmtId="3" fontId="13" fillId="6" borderId="9" xfId="0" applyNumberFormat="1" applyFont="1" applyFill="1" applyBorder="1" applyAlignment="1">
      <alignment horizontal="right" vertical="center" wrapText="1"/>
    </xf>
    <xf numFmtId="3" fontId="0" fillId="5" borderId="9" xfId="0" applyNumberFormat="1" applyFill="1" applyBorder="1" applyAlignment="1">
      <alignment vertical="center"/>
    </xf>
    <xf numFmtId="9" fontId="0" fillId="5" borderId="9" xfId="1" applyFont="1" applyFill="1" applyBorder="1" applyAlignment="1">
      <alignment horizontal="right" vertical="center"/>
    </xf>
    <xf numFmtId="0" fontId="0" fillId="0" borderId="8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8" xfId="0" quotePrefix="1" applyBorder="1" applyAlignment="1">
      <alignment horizontal="left" vertical="center" wrapText="1"/>
    </xf>
    <xf numFmtId="0" fontId="0" fillId="0" borderId="6" xfId="0" quotePrefix="1" applyBorder="1" applyAlignment="1">
      <alignment horizontal="left" vertical="center" wrapText="1"/>
    </xf>
    <xf numFmtId="0" fontId="0" fillId="0" borderId="10" xfId="0" quotePrefix="1" applyBorder="1" applyAlignment="1">
      <alignment horizontal="left" vertical="top" wrapText="1"/>
    </xf>
    <xf numFmtId="0" fontId="0" fillId="0" borderId="6" xfId="0" quotePrefix="1" applyBorder="1" applyAlignment="1">
      <alignment horizontal="left" vertical="top" wrapText="1"/>
    </xf>
    <xf numFmtId="0" fontId="0" fillId="0" borderId="8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</cellXfs>
  <cellStyles count="3">
    <cellStyle name="Normalny" xfId="0" builtinId="0"/>
    <cellStyle name="Normalny 2" xfId="2" xr:uid="{144AAE4E-59D8-4FB9-A934-F17468DBF00C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9B601-D3C0-4B00-A7DF-977BB38932D7}">
  <dimension ref="A1:G30"/>
  <sheetViews>
    <sheetView view="pageBreakPreview" zoomScale="85" zoomScaleNormal="100" zoomScaleSheetLayoutView="85" workbookViewId="0">
      <pane xSplit="1" ySplit="2" topLeftCell="B16" activePane="bottomRight" state="frozen"/>
      <selection activeCell="D12" sqref="D12:D13"/>
      <selection pane="topRight" activeCell="D12" sqref="D12:D13"/>
      <selection pane="bottomLeft" activeCell="D12" sqref="D12:D13"/>
      <selection pane="bottomRight" activeCell="F40" sqref="F40"/>
    </sheetView>
  </sheetViews>
  <sheetFormatPr defaultRowHeight="15" x14ac:dyDescent="0.25"/>
  <cols>
    <col min="1" max="1" width="52.28515625" customWidth="1"/>
    <col min="2" max="2" width="20.42578125" customWidth="1"/>
    <col min="3" max="3" width="17.42578125" customWidth="1"/>
    <col min="4" max="6" width="22" bestFit="1" customWidth="1"/>
    <col min="7" max="7" width="65.28515625" customWidth="1"/>
  </cols>
  <sheetData>
    <row r="1" spans="1:7" x14ac:dyDescent="0.25">
      <c r="A1" s="86" t="s">
        <v>0</v>
      </c>
      <c r="B1" s="88" t="s">
        <v>1</v>
      </c>
      <c r="C1" s="89"/>
      <c r="D1" s="90" t="s">
        <v>2</v>
      </c>
      <c r="E1" s="90" t="s">
        <v>3</v>
      </c>
      <c r="F1" s="92" t="s">
        <v>4</v>
      </c>
      <c r="G1" s="90" t="s">
        <v>5</v>
      </c>
    </row>
    <row r="2" spans="1:7" ht="32.25" customHeight="1" thickBot="1" x14ac:dyDescent="0.3">
      <c r="A2" s="87"/>
      <c r="B2" s="1" t="s">
        <v>1</v>
      </c>
      <c r="C2" s="1" t="s">
        <v>6</v>
      </c>
      <c r="D2" s="91"/>
      <c r="E2" s="91"/>
      <c r="F2" s="93"/>
      <c r="G2" s="91"/>
    </row>
    <row r="3" spans="1:7" ht="50.25" customHeight="1" x14ac:dyDescent="0.25">
      <c r="A3" s="2" t="s">
        <v>7</v>
      </c>
      <c r="B3" s="3">
        <v>3359</v>
      </c>
      <c r="C3" s="3">
        <v>1256</v>
      </c>
      <c r="D3" s="3">
        <v>2926</v>
      </c>
      <c r="E3" s="3">
        <v>9470</v>
      </c>
      <c r="F3" s="4">
        <f>SUBTOTAL(9,B3,D3,E3)</f>
        <v>15755</v>
      </c>
      <c r="G3" s="75" t="s">
        <v>8</v>
      </c>
    </row>
    <row r="4" spans="1:7" x14ac:dyDescent="0.25">
      <c r="A4" s="5" t="s">
        <v>9</v>
      </c>
      <c r="B4" s="3">
        <v>73343250</v>
      </c>
      <c r="C4" s="3">
        <v>33912000</v>
      </c>
      <c r="D4" s="6">
        <v>93894199.540000007</v>
      </c>
      <c r="E4" s="6">
        <v>400751387.64900118</v>
      </c>
      <c r="F4" s="7">
        <f t="shared" ref="F4:F28" si="0">SUBTOTAL(9,B4,D4,E4)</f>
        <v>567988837.1890012</v>
      </c>
      <c r="G4" s="76"/>
    </row>
    <row r="5" spans="1:7" x14ac:dyDescent="0.25">
      <c r="A5" s="5" t="s">
        <v>10</v>
      </c>
      <c r="B5" s="8">
        <f>B3</f>
        <v>3359</v>
      </c>
      <c r="C5" s="8">
        <f>C3</f>
        <v>1256</v>
      </c>
      <c r="D5" s="3">
        <v>3761</v>
      </c>
      <c r="E5" s="8">
        <v>12127</v>
      </c>
      <c r="F5" s="7">
        <f t="shared" si="0"/>
        <v>19247</v>
      </c>
      <c r="G5" s="76"/>
    </row>
    <row r="6" spans="1:7" x14ac:dyDescent="0.25">
      <c r="A6" s="9" t="s">
        <v>11</v>
      </c>
      <c r="B6" s="8">
        <f>B5</f>
        <v>3359</v>
      </c>
      <c r="C6" s="8">
        <f>C3</f>
        <v>1256</v>
      </c>
      <c r="D6" s="8">
        <v>2947</v>
      </c>
      <c r="E6" s="8">
        <v>9234</v>
      </c>
      <c r="F6" s="7">
        <f t="shared" si="0"/>
        <v>15540</v>
      </c>
      <c r="G6" s="76"/>
    </row>
    <row r="7" spans="1:7" x14ac:dyDescent="0.25">
      <c r="A7" s="9" t="s">
        <v>12</v>
      </c>
      <c r="B7" s="10"/>
      <c r="C7" s="10"/>
      <c r="D7" s="8">
        <v>337</v>
      </c>
      <c r="E7" s="8">
        <v>2661</v>
      </c>
      <c r="F7" s="7">
        <f t="shared" si="0"/>
        <v>2998</v>
      </c>
      <c r="G7" s="76"/>
    </row>
    <row r="8" spans="1:7" ht="15.75" thickBot="1" x14ac:dyDescent="0.3">
      <c r="A8" s="11" t="s">
        <v>13</v>
      </c>
      <c r="B8" s="12"/>
      <c r="C8" s="12"/>
      <c r="D8" s="13">
        <v>477</v>
      </c>
      <c r="E8" s="13">
        <v>232</v>
      </c>
      <c r="F8" s="14">
        <f t="shared" si="0"/>
        <v>709</v>
      </c>
      <c r="G8" s="77"/>
    </row>
    <row r="9" spans="1:7" x14ac:dyDescent="0.25">
      <c r="A9" s="15" t="s">
        <v>14</v>
      </c>
      <c r="B9" s="16">
        <v>793</v>
      </c>
      <c r="C9" s="16">
        <v>262</v>
      </c>
      <c r="D9" s="17">
        <v>778</v>
      </c>
      <c r="E9" s="18" t="s">
        <v>15</v>
      </c>
      <c r="F9" s="19">
        <f t="shared" si="0"/>
        <v>1571</v>
      </c>
      <c r="G9" s="78" t="s">
        <v>16</v>
      </c>
    </row>
    <row r="10" spans="1:7" ht="15.75" thickBot="1" x14ac:dyDescent="0.3">
      <c r="A10" s="20" t="s">
        <v>17</v>
      </c>
      <c r="B10" s="21">
        <v>17030250</v>
      </c>
      <c r="C10" s="21">
        <v>7074000</v>
      </c>
      <c r="D10" s="22">
        <v>24361856.289999999</v>
      </c>
      <c r="E10" s="21" t="s">
        <v>15</v>
      </c>
      <c r="F10" s="23">
        <f>SUBTOTAL(9,B10,D10,E10)</f>
        <v>41392106.289999999</v>
      </c>
      <c r="G10" s="79"/>
    </row>
    <row r="11" spans="1:7" ht="30" customHeight="1" x14ac:dyDescent="0.25">
      <c r="A11" s="24" t="s">
        <v>18</v>
      </c>
      <c r="B11" s="25">
        <v>2566</v>
      </c>
      <c r="C11" s="25">
        <v>994</v>
      </c>
      <c r="D11" s="25">
        <v>2148</v>
      </c>
      <c r="E11" s="25">
        <f t="shared" ref="E11:E16" si="1">E3</f>
        <v>9470</v>
      </c>
      <c r="F11" s="26">
        <f t="shared" si="0"/>
        <v>14184</v>
      </c>
      <c r="G11" s="80" t="s">
        <v>19</v>
      </c>
    </row>
    <row r="12" spans="1:7" ht="30" x14ac:dyDescent="0.25">
      <c r="A12" s="27" t="s">
        <v>20</v>
      </c>
      <c r="B12" s="28">
        <v>56313000</v>
      </c>
      <c r="C12" s="25">
        <v>26838000</v>
      </c>
      <c r="D12" s="28">
        <v>69532343.25</v>
      </c>
      <c r="E12" s="29">
        <f t="shared" si="1"/>
        <v>400751387.64900118</v>
      </c>
      <c r="F12" s="30">
        <f t="shared" si="0"/>
        <v>526596730.89900118</v>
      </c>
      <c r="G12" s="80"/>
    </row>
    <row r="13" spans="1:7" x14ac:dyDescent="0.25">
      <c r="A13" s="27" t="s">
        <v>21</v>
      </c>
      <c r="B13" s="31">
        <f>B11</f>
        <v>2566</v>
      </c>
      <c r="C13" s="31">
        <f>C11</f>
        <v>994</v>
      </c>
      <c r="D13" s="28">
        <v>2714</v>
      </c>
      <c r="E13" s="28">
        <f t="shared" si="1"/>
        <v>12127</v>
      </c>
      <c r="F13" s="30">
        <f t="shared" si="0"/>
        <v>17407</v>
      </c>
      <c r="G13" s="80"/>
    </row>
    <row r="14" spans="1:7" x14ac:dyDescent="0.25">
      <c r="A14" s="32" t="s">
        <v>11</v>
      </c>
      <c r="B14" s="28">
        <f>B13</f>
        <v>2566</v>
      </c>
      <c r="C14" s="28">
        <f>C11</f>
        <v>994</v>
      </c>
      <c r="D14" s="28">
        <v>2138</v>
      </c>
      <c r="E14" s="28">
        <f t="shared" si="1"/>
        <v>9234</v>
      </c>
      <c r="F14" s="30">
        <f t="shared" si="0"/>
        <v>13938</v>
      </c>
      <c r="G14" s="80"/>
    </row>
    <row r="15" spans="1:7" x14ac:dyDescent="0.25">
      <c r="A15" s="32" t="s">
        <v>12</v>
      </c>
      <c r="B15" s="33"/>
      <c r="C15" s="33"/>
      <c r="D15" s="28">
        <v>283</v>
      </c>
      <c r="E15" s="28">
        <f t="shared" si="1"/>
        <v>2661</v>
      </c>
      <c r="F15" s="30">
        <f t="shared" si="0"/>
        <v>2944</v>
      </c>
      <c r="G15" s="80"/>
    </row>
    <row r="16" spans="1:7" ht="15.75" thickBot="1" x14ac:dyDescent="0.3">
      <c r="A16" s="34" t="s">
        <v>13</v>
      </c>
      <c r="B16" s="35"/>
      <c r="C16" s="35"/>
      <c r="D16" s="36">
        <v>293</v>
      </c>
      <c r="E16" s="36">
        <f t="shared" si="1"/>
        <v>232</v>
      </c>
      <c r="F16" s="37">
        <f t="shared" si="0"/>
        <v>525</v>
      </c>
      <c r="G16" s="81"/>
    </row>
    <row r="17" spans="1:7" x14ac:dyDescent="0.25">
      <c r="A17" s="38" t="s">
        <v>22</v>
      </c>
      <c r="B17" s="39">
        <v>13</v>
      </c>
      <c r="C17" s="39">
        <v>4</v>
      </c>
      <c r="D17" s="39">
        <v>35</v>
      </c>
      <c r="E17" s="39" t="s">
        <v>15</v>
      </c>
      <c r="F17" s="39"/>
      <c r="G17" s="40"/>
    </row>
    <row r="18" spans="1:7" ht="15.75" thickBot="1" x14ac:dyDescent="0.3">
      <c r="A18" s="41" t="s">
        <v>23</v>
      </c>
      <c r="B18" s="42">
        <v>276750</v>
      </c>
      <c r="C18" s="42">
        <v>108000</v>
      </c>
      <c r="D18" s="42">
        <v>810790.77</v>
      </c>
      <c r="E18" s="43" t="s">
        <v>15</v>
      </c>
      <c r="F18" s="43"/>
      <c r="G18" s="44"/>
    </row>
    <row r="19" spans="1:7" ht="60" customHeight="1" x14ac:dyDescent="0.25">
      <c r="A19" s="45" t="s">
        <v>24</v>
      </c>
      <c r="B19" s="46">
        <v>2400</v>
      </c>
      <c r="C19" s="46">
        <v>932</v>
      </c>
      <c r="D19" s="46">
        <v>1644</v>
      </c>
      <c r="E19" s="46">
        <v>9298</v>
      </c>
      <c r="F19" s="46">
        <f t="shared" si="0"/>
        <v>13342</v>
      </c>
      <c r="G19" s="75" t="s">
        <v>25</v>
      </c>
    </row>
    <row r="20" spans="1:7" x14ac:dyDescent="0.25">
      <c r="A20" s="47" t="s">
        <v>26</v>
      </c>
      <c r="B20" s="48">
        <v>52689000</v>
      </c>
      <c r="C20" s="48">
        <v>25164000</v>
      </c>
      <c r="D20" s="48">
        <v>50394093.009999998</v>
      </c>
      <c r="E20" s="49">
        <v>395594383.22900116</v>
      </c>
      <c r="F20" s="50">
        <f t="shared" si="0"/>
        <v>498677476.23900115</v>
      </c>
      <c r="G20" s="76"/>
    </row>
    <row r="21" spans="1:7" x14ac:dyDescent="0.25">
      <c r="A21" s="47" t="s">
        <v>27</v>
      </c>
      <c r="B21" s="48">
        <f>B19</f>
        <v>2400</v>
      </c>
      <c r="C21" s="48">
        <f>C19</f>
        <v>932</v>
      </c>
      <c r="D21" s="51">
        <v>2011</v>
      </c>
      <c r="E21" s="48">
        <v>11949</v>
      </c>
      <c r="F21" s="50">
        <f t="shared" si="0"/>
        <v>16360</v>
      </c>
      <c r="G21" s="76"/>
    </row>
    <row r="22" spans="1:7" x14ac:dyDescent="0.25">
      <c r="A22" s="52" t="s">
        <v>11</v>
      </c>
      <c r="B22" s="48">
        <f>B21</f>
        <v>2400</v>
      </c>
      <c r="C22" s="48">
        <f>C19</f>
        <v>932</v>
      </c>
      <c r="D22" s="51">
        <v>1611</v>
      </c>
      <c r="E22" s="48">
        <v>9068</v>
      </c>
      <c r="F22" s="50">
        <f t="shared" si="0"/>
        <v>13079</v>
      </c>
      <c r="G22" s="76"/>
    </row>
    <row r="23" spans="1:7" x14ac:dyDescent="0.25">
      <c r="A23" s="52" t="s">
        <v>12</v>
      </c>
      <c r="B23" s="53"/>
      <c r="C23" s="53"/>
      <c r="D23" s="51">
        <v>172</v>
      </c>
      <c r="E23" s="48">
        <v>2649</v>
      </c>
      <c r="F23" s="50">
        <f t="shared" si="0"/>
        <v>2821</v>
      </c>
      <c r="G23" s="76"/>
    </row>
    <row r="24" spans="1:7" ht="15.75" thickBot="1" x14ac:dyDescent="0.3">
      <c r="A24" s="54" t="s">
        <v>13</v>
      </c>
      <c r="B24" s="55"/>
      <c r="C24" s="55"/>
      <c r="D24" s="56">
        <v>228</v>
      </c>
      <c r="E24" s="56">
        <v>232</v>
      </c>
      <c r="F24" s="57">
        <f t="shared" si="0"/>
        <v>460</v>
      </c>
      <c r="G24" s="77"/>
    </row>
    <row r="25" spans="1:7" ht="60" x14ac:dyDescent="0.25">
      <c r="A25" s="58" t="s">
        <v>28</v>
      </c>
      <c r="B25" s="59">
        <v>2255</v>
      </c>
      <c r="C25" s="59">
        <v>873</v>
      </c>
      <c r="D25" s="60">
        <v>1018</v>
      </c>
      <c r="E25" s="60">
        <v>8951</v>
      </c>
      <c r="F25" s="60">
        <f t="shared" si="0"/>
        <v>12224</v>
      </c>
      <c r="G25" s="82" t="s">
        <v>29</v>
      </c>
    </row>
    <row r="26" spans="1:7" ht="60.75" thickBot="1" x14ac:dyDescent="0.3">
      <c r="A26" s="61" t="s">
        <v>30</v>
      </c>
      <c r="B26" s="62">
        <v>49361812.890000001</v>
      </c>
      <c r="C26" s="62">
        <v>23571000</v>
      </c>
      <c r="D26" s="62">
        <v>28626819.879999999</v>
      </c>
      <c r="E26" s="62">
        <v>384745429.24900115</v>
      </c>
      <c r="F26" s="62">
        <f t="shared" si="0"/>
        <v>462734062.01900113</v>
      </c>
      <c r="G26" s="83"/>
    </row>
    <row r="27" spans="1:7" ht="18.75" x14ac:dyDescent="0.3">
      <c r="A27" s="63" t="s">
        <v>31</v>
      </c>
      <c r="B27" s="64">
        <v>100000000</v>
      </c>
      <c r="C27" s="65" t="s">
        <v>32</v>
      </c>
      <c r="D27" s="64">
        <v>200000000</v>
      </c>
      <c r="E27" s="64">
        <v>500000000</v>
      </c>
      <c r="F27" s="64">
        <f t="shared" si="0"/>
        <v>800000000</v>
      </c>
      <c r="G27" s="84" t="s">
        <v>33</v>
      </c>
    </row>
    <row r="28" spans="1:7" ht="42" customHeight="1" x14ac:dyDescent="0.25">
      <c r="A28" s="47" t="s">
        <v>34</v>
      </c>
      <c r="B28" s="66">
        <f>B27-B12</f>
        <v>43687000</v>
      </c>
      <c r="C28" s="67" t="s">
        <v>32</v>
      </c>
      <c r="D28" s="66">
        <f>D27-D12</f>
        <v>130467656.75</v>
      </c>
      <c r="E28" s="66">
        <v>105761874.19099882</v>
      </c>
      <c r="F28" s="68">
        <f t="shared" si="0"/>
        <v>279916530.94099879</v>
      </c>
      <c r="G28" s="85"/>
    </row>
    <row r="29" spans="1:7" ht="42" customHeight="1" x14ac:dyDescent="0.25">
      <c r="A29" s="47" t="s">
        <v>35</v>
      </c>
      <c r="B29" s="69">
        <f>B28/B27</f>
        <v>0.43686999999999998</v>
      </c>
      <c r="C29" s="67" t="s">
        <v>32</v>
      </c>
      <c r="D29" s="69">
        <f>D28/D27</f>
        <v>0.65233828375000003</v>
      </c>
      <c r="E29" s="69">
        <f>E28/E27</f>
        <v>0.21152374838199764</v>
      </c>
      <c r="F29" s="69">
        <f>F28/F27</f>
        <v>0.34989566367624847</v>
      </c>
      <c r="G29" s="85"/>
    </row>
    <row r="30" spans="1:7" ht="31.5" customHeight="1" x14ac:dyDescent="0.25">
      <c r="A30" s="47" t="s">
        <v>36</v>
      </c>
      <c r="B30" s="69">
        <f>100%-B28/B27</f>
        <v>0.56313000000000002</v>
      </c>
      <c r="C30" s="67" t="s">
        <v>32</v>
      </c>
      <c r="D30" s="69">
        <f>100%-D28/D27</f>
        <v>0.34766171624999997</v>
      </c>
      <c r="E30" s="69">
        <f>100%-E28/E27</f>
        <v>0.78847625161800239</v>
      </c>
      <c r="F30" s="69">
        <f>100%-F28/F27</f>
        <v>0.65010433632375153</v>
      </c>
      <c r="G30" s="85"/>
    </row>
  </sheetData>
  <mergeCells count="12">
    <mergeCell ref="G27:G30"/>
    <mergeCell ref="A1:A2"/>
    <mergeCell ref="B1:C1"/>
    <mergeCell ref="D1:D2"/>
    <mergeCell ref="E1:E2"/>
    <mergeCell ref="F1:F2"/>
    <mergeCell ref="G1:G2"/>
    <mergeCell ref="G3:G8"/>
    <mergeCell ref="G9:G10"/>
    <mergeCell ref="G11:G16"/>
    <mergeCell ref="G19:G24"/>
    <mergeCell ref="G25:G26"/>
  </mergeCells>
  <pageMargins left="0.7" right="0.7" top="0.75" bottom="0.75" header="0.3" footer="0.3"/>
  <pageSetup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C75EC-E7ED-4EC4-AC03-7EA8244C73E9}">
  <dimension ref="B1:G11"/>
  <sheetViews>
    <sheetView tabSelected="1" workbookViewId="0">
      <selection activeCell="E17" sqref="E17"/>
    </sheetView>
  </sheetViews>
  <sheetFormatPr defaultRowHeight="15" x14ac:dyDescent="0.25"/>
  <cols>
    <col min="2" max="2" width="35.85546875" customWidth="1"/>
    <col min="3" max="3" width="15" customWidth="1"/>
    <col min="4" max="4" width="13" customWidth="1"/>
    <col min="5" max="5" width="18.42578125" customWidth="1"/>
    <col min="6" max="6" width="19.140625" bestFit="1" customWidth="1"/>
    <col min="7" max="7" width="21" customWidth="1"/>
  </cols>
  <sheetData>
    <row r="1" spans="2:7" x14ac:dyDescent="0.25">
      <c r="B1" s="94" t="s">
        <v>0</v>
      </c>
      <c r="C1" s="94" t="s">
        <v>1</v>
      </c>
      <c r="D1" s="94"/>
      <c r="E1" s="94" t="s">
        <v>2</v>
      </c>
      <c r="F1" s="94" t="s">
        <v>3</v>
      </c>
      <c r="G1" s="96" t="s">
        <v>4</v>
      </c>
    </row>
    <row r="2" spans="2:7" x14ac:dyDescent="0.25">
      <c r="B2" s="95"/>
      <c r="C2" s="70" t="s">
        <v>1</v>
      </c>
      <c r="D2" s="70" t="s">
        <v>6</v>
      </c>
      <c r="E2" s="94"/>
      <c r="F2" s="94"/>
      <c r="G2" s="96"/>
    </row>
    <row r="3" spans="2:7" ht="45" customHeight="1" x14ac:dyDescent="0.25">
      <c r="B3" s="5" t="s">
        <v>7</v>
      </c>
      <c r="C3" s="8">
        <f>ME!B3</f>
        <v>3359</v>
      </c>
      <c r="D3" s="8">
        <f>ME!C3</f>
        <v>1256</v>
      </c>
      <c r="E3" s="8">
        <f>ME!D3</f>
        <v>2926</v>
      </c>
      <c r="F3" s="8">
        <f>ME!E3</f>
        <v>9470</v>
      </c>
      <c r="G3" s="7">
        <f>ME!F3</f>
        <v>15755</v>
      </c>
    </row>
    <row r="4" spans="2:7" ht="45" customHeight="1" x14ac:dyDescent="0.25">
      <c r="B4" s="5" t="s">
        <v>9</v>
      </c>
      <c r="C4" s="8">
        <f>ME!B4</f>
        <v>73343250</v>
      </c>
      <c r="D4" s="8">
        <f>ME!C4</f>
        <v>33912000</v>
      </c>
      <c r="E4" s="8">
        <f>ME!D4</f>
        <v>93894199.540000007</v>
      </c>
      <c r="F4" s="8">
        <f>ME!E4</f>
        <v>400751387.64900118</v>
      </c>
      <c r="G4" s="7">
        <f>ME!F4</f>
        <v>567988837.1890012</v>
      </c>
    </row>
    <row r="5" spans="2:7" ht="45" customHeight="1" x14ac:dyDescent="0.25">
      <c r="B5" s="47" t="s">
        <v>24</v>
      </c>
      <c r="C5" s="48">
        <f>ME!B19</f>
        <v>2400</v>
      </c>
      <c r="D5" s="48">
        <f>ME!C19</f>
        <v>932</v>
      </c>
      <c r="E5" s="48">
        <f>ME!D19</f>
        <v>1644</v>
      </c>
      <c r="F5" s="48">
        <f>ME!E19</f>
        <v>9298</v>
      </c>
      <c r="G5" s="50">
        <f>ME!F19</f>
        <v>13342</v>
      </c>
    </row>
    <row r="6" spans="2:7" ht="45" customHeight="1" x14ac:dyDescent="0.25">
      <c r="B6" s="47" t="s">
        <v>26</v>
      </c>
      <c r="C6" s="48">
        <f>ME!B20</f>
        <v>52689000</v>
      </c>
      <c r="D6" s="48">
        <f>ME!C20</f>
        <v>25164000</v>
      </c>
      <c r="E6" s="48">
        <f>ME!D20</f>
        <v>50394093.009999998</v>
      </c>
      <c r="F6" s="48">
        <f>ME!E20</f>
        <v>395594383.22900116</v>
      </c>
      <c r="G6" s="50">
        <f>ME!F20</f>
        <v>498677476.23900115</v>
      </c>
    </row>
    <row r="7" spans="2:7" ht="75" x14ac:dyDescent="0.25">
      <c r="B7" s="58" t="s">
        <v>28</v>
      </c>
      <c r="C7" s="71">
        <f>ME!B25</f>
        <v>2255</v>
      </c>
      <c r="D7" s="71">
        <f>ME!C25</f>
        <v>873</v>
      </c>
      <c r="E7" s="71">
        <f>ME!D25</f>
        <v>1018</v>
      </c>
      <c r="F7" s="71">
        <f>ME!E25</f>
        <v>8951</v>
      </c>
      <c r="G7" s="72">
        <f>ME!F25</f>
        <v>12224</v>
      </c>
    </row>
    <row r="8" spans="2:7" ht="90" x14ac:dyDescent="0.25">
      <c r="B8" s="61" t="s">
        <v>30</v>
      </c>
      <c r="C8" s="71">
        <f>ME!B26</f>
        <v>49361812.890000001</v>
      </c>
      <c r="D8" s="71">
        <f>ME!C26</f>
        <v>23571000</v>
      </c>
      <c r="E8" s="71">
        <f>ME!D26</f>
        <v>28626819.879999999</v>
      </c>
      <c r="F8" s="71">
        <f>ME!E26</f>
        <v>384745429.24900115</v>
      </c>
      <c r="G8" s="72">
        <f>ME!F26</f>
        <v>462734062.01900113</v>
      </c>
    </row>
    <row r="9" spans="2:7" ht="18.75" x14ac:dyDescent="0.25">
      <c r="B9" s="63" t="s">
        <v>31</v>
      </c>
      <c r="C9" s="73">
        <f>ME!B27</f>
        <v>100000000</v>
      </c>
      <c r="D9" s="67" t="str">
        <f>ME!C27</f>
        <v>ND</v>
      </c>
      <c r="E9" s="73">
        <f>ME!D27</f>
        <v>200000000</v>
      </c>
      <c r="F9" s="73">
        <f>ME!E27</f>
        <v>500000000</v>
      </c>
      <c r="G9" s="68">
        <f>ME!F27</f>
        <v>800000000</v>
      </c>
    </row>
    <row r="10" spans="2:7" x14ac:dyDescent="0.25">
      <c r="B10" s="47" t="s">
        <v>34</v>
      </c>
      <c r="C10" s="73">
        <f>ME!B28</f>
        <v>43687000</v>
      </c>
      <c r="D10" s="67" t="str">
        <f>ME!C28</f>
        <v>ND</v>
      </c>
      <c r="E10" s="73">
        <f>ME!D28</f>
        <v>130467656.75</v>
      </c>
      <c r="F10" s="73">
        <f>ME!E28</f>
        <v>105761874.19099882</v>
      </c>
      <c r="G10" s="68">
        <f>ME!F28</f>
        <v>279916530.94099879</v>
      </c>
    </row>
    <row r="11" spans="2:7" x14ac:dyDescent="0.25">
      <c r="B11" s="47" t="s">
        <v>35</v>
      </c>
      <c r="C11" s="74">
        <f>ME!B29</f>
        <v>0.43686999999999998</v>
      </c>
      <c r="D11" s="67" t="str">
        <f>ME!C29</f>
        <v>ND</v>
      </c>
      <c r="E11" s="74">
        <f>ME!D29</f>
        <v>0.65233828375000003</v>
      </c>
      <c r="F11" s="74">
        <f>ME!E29</f>
        <v>0.21152374838199764</v>
      </c>
      <c r="G11" s="74">
        <f>ME!F29</f>
        <v>0.34989566367624847</v>
      </c>
    </row>
  </sheetData>
  <mergeCells count="5">
    <mergeCell ref="B1:B2"/>
    <mergeCell ref="C1:D1"/>
    <mergeCell ref="E1:E2"/>
    <mergeCell ref="F1:F2"/>
    <mergeCell ref="G1:G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ME</vt:lpstr>
      <vt:lpstr>ME skrót</vt:lpstr>
      <vt:lpstr>ME!Obszar_wydruku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2023-11-16T09:10:19Z</dcterms:created>
  <dcterms:modified xsi:type="dcterms:W3CDTF">2023-11-16T09:26:38Z</dcterms:modified>
</cp:coreProperties>
</file>