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Oddział 1\UKŁAD WYKONAWCZY\układ wykonawczy 2026\zarządzenie plan finansowy na 2026 rok\"/>
    </mc:Choice>
  </mc:AlternateContent>
  <xr:revisionPtr revIDLastSave="0" documentId="13_ncr:1_{A2BA6B86-5C53-4457-B794-73ED7B147F05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Zał. 1_korekta" sheetId="3" state="hidden" r:id="rId1"/>
    <sheet name="Zał.1" sheetId="4" state="hidden" r:id="rId2"/>
    <sheet name="Zał.1 (BP)" sheetId="10" r:id="rId3"/>
    <sheet name="Zał.1a (BP)" sheetId="17" r:id="rId4"/>
    <sheet name="Zał. 1b (BP) " sheetId="12" r:id="rId5"/>
    <sheet name="Zał. 1c (BŚE)" sheetId="13" r:id="rId6"/>
    <sheet name="Zał. 1d (BŚE)" sheetId="15" r:id="rId7"/>
  </sheets>
  <definedNames>
    <definedName name="_xlnm._FilterDatabase" localSheetId="4" hidden="1">'Zał. 1b (BP) '!#REF!</definedName>
    <definedName name="_xlnm._FilterDatabase" localSheetId="2" hidden="1">'Zał.1 (BP)'!$C$1:$C$41</definedName>
    <definedName name="_xlnm._FilterDatabase" localSheetId="3" hidden="1">'Zał.1a (BP)'!$A$1:$A$145</definedName>
    <definedName name="_xlnm.Print_Area" localSheetId="4">'Zał. 1b (BP) '!$A$1:$J$240</definedName>
    <definedName name="_xlnm.Print_Area" localSheetId="5">'Zał. 1c (BŚE)'!$A$1:$E$23</definedName>
    <definedName name="_xlnm.Print_Area" localSheetId="6">'Zał. 1d (BŚE)'!$A$1:$E$45</definedName>
    <definedName name="_xlnm.Print_Area" localSheetId="2">'Zał.1 (BP)'!$A$1:$I$40</definedName>
    <definedName name="_xlnm.Print_Area" localSheetId="3">'Zał.1a (BP)'!$A$1:$J$145</definedName>
    <definedName name="_xlnm.Print_Titles" localSheetId="4">'Zał. 1b (BP) '!$9:$13</definedName>
    <definedName name="_xlnm.Print_Titles" localSheetId="5">'Zał. 1c (BŚE)'!$5:$15</definedName>
    <definedName name="_xlnm.Print_Titles" localSheetId="6">'Zał. 1d (BŚE)'!$11:$14</definedName>
    <definedName name="_xlnm.Print_Titles" localSheetId="3">'Zał.1a (BP)'!$9:$15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5" l="1"/>
  <c r="E64" i="15"/>
  <c r="E58" i="15"/>
  <c r="E32" i="15"/>
  <c r="E23" i="15"/>
  <c r="E22" i="15" s="1"/>
  <c r="E57" i="15" l="1"/>
  <c r="E55" i="15" s="1"/>
  <c r="E51" i="15" s="1"/>
  <c r="E49" i="15" l="1"/>
  <c r="E47" i="15" s="1"/>
  <c r="F153" i="12"/>
  <c r="E153" i="12" s="1"/>
  <c r="F152" i="12"/>
  <c r="E152" i="12" s="1"/>
  <c r="E151" i="12"/>
  <c r="F150" i="12"/>
  <c r="E149" i="12"/>
  <c r="E148" i="12"/>
  <c r="E147" i="12"/>
  <c r="E146" i="12"/>
  <c r="D146" i="12"/>
  <c r="D145" i="12" s="1"/>
  <c r="J145" i="12"/>
  <c r="I145" i="12"/>
  <c r="H145" i="12"/>
  <c r="G145" i="12"/>
  <c r="F143" i="12"/>
  <c r="E143" i="12" s="1"/>
  <c r="E142" i="12"/>
  <c r="E141" i="12"/>
  <c r="E140" i="12"/>
  <c r="F139" i="12"/>
  <c r="E139" i="12" s="1"/>
  <c r="D139" i="12"/>
  <c r="D129" i="12" s="1"/>
  <c r="E138" i="12"/>
  <c r="F137" i="12"/>
  <c r="E137" i="12" s="1"/>
  <c r="E136" i="12"/>
  <c r="F135" i="12"/>
  <c r="E135" i="12" s="1"/>
  <c r="F134" i="12"/>
  <c r="E134" i="12" s="1"/>
  <c r="F133" i="12"/>
  <c r="E133" i="12" s="1"/>
  <c r="E132" i="12"/>
  <c r="F131" i="12"/>
  <c r="E131" i="12" s="1"/>
  <c r="F130" i="12"/>
  <c r="E130" i="12" s="1"/>
  <c r="J129" i="12"/>
  <c r="I129" i="12"/>
  <c r="H129" i="12"/>
  <c r="G129" i="12"/>
  <c r="E18" i="12"/>
  <c r="F17" i="12"/>
  <c r="G17" i="12"/>
  <c r="H17" i="12"/>
  <c r="I17" i="12"/>
  <c r="J17" i="12"/>
  <c r="E19" i="12"/>
  <c r="E20" i="12"/>
  <c r="D22" i="12"/>
  <c r="E22" i="12"/>
  <c r="F22" i="12"/>
  <c r="G22" i="12"/>
  <c r="H22" i="12"/>
  <c r="I22" i="12"/>
  <c r="J22" i="12"/>
  <c r="F25" i="12"/>
  <c r="G25" i="12"/>
  <c r="H25" i="12"/>
  <c r="I25" i="12"/>
  <c r="J25" i="12"/>
  <c r="E26" i="12"/>
  <c r="E25" i="12" s="1"/>
  <c r="D28" i="12"/>
  <c r="G28" i="12"/>
  <c r="H28" i="12"/>
  <c r="I28" i="12"/>
  <c r="J28" i="12"/>
  <c r="F29" i="12"/>
  <c r="E29" i="12" s="1"/>
  <c r="E30" i="12"/>
  <c r="F31" i="12"/>
  <c r="D33" i="12"/>
  <c r="F33" i="12"/>
  <c r="G33" i="12"/>
  <c r="H33" i="12"/>
  <c r="I33" i="12"/>
  <c r="J33" i="12"/>
  <c r="E34" i="12"/>
  <c r="E33" i="12" s="1"/>
  <c r="D36" i="12"/>
  <c r="G36" i="12"/>
  <c r="H36" i="12"/>
  <c r="I36" i="12"/>
  <c r="J36" i="12"/>
  <c r="E37" i="12"/>
  <c r="F38" i="12"/>
  <c r="F36" i="12" s="1"/>
  <c r="E39" i="12"/>
  <c r="D41" i="12"/>
  <c r="F41" i="12"/>
  <c r="G41" i="12"/>
  <c r="H41" i="12"/>
  <c r="I41" i="12"/>
  <c r="J41" i="12"/>
  <c r="E42" i="12"/>
  <c r="E41" i="12" s="1"/>
  <c r="D45" i="12"/>
  <c r="D44" i="12" s="1"/>
  <c r="F45" i="12"/>
  <c r="F44" i="12" s="1"/>
  <c r="G45" i="12"/>
  <c r="G44" i="12" s="1"/>
  <c r="H45" i="12"/>
  <c r="H44" i="12" s="1"/>
  <c r="J45" i="12"/>
  <c r="J44" i="12" s="1"/>
  <c r="I46" i="12"/>
  <c r="E46" i="12" s="1"/>
  <c r="E45" i="12" s="1"/>
  <c r="E44" i="12" s="1"/>
  <c r="D49" i="12"/>
  <c r="D48" i="12" s="1"/>
  <c r="F49" i="12"/>
  <c r="F48" i="12" s="1"/>
  <c r="G49" i="12"/>
  <c r="G48" i="12" s="1"/>
  <c r="I49" i="12"/>
  <c r="I48" i="12" s="1"/>
  <c r="J49" i="12"/>
  <c r="J48" i="12" s="1"/>
  <c r="E50" i="12"/>
  <c r="H51" i="12"/>
  <c r="H49" i="12" s="1"/>
  <c r="H48" i="12" s="1"/>
  <c r="E52" i="12"/>
  <c r="D55" i="12"/>
  <c r="D54" i="12" s="1"/>
  <c r="F55" i="12"/>
  <c r="F54" i="12" s="1"/>
  <c r="G55" i="12"/>
  <c r="G54" i="12" s="1"/>
  <c r="H55" i="12"/>
  <c r="H54" i="12" s="1"/>
  <c r="I55" i="12"/>
  <c r="I54" i="12" s="1"/>
  <c r="J55" i="12"/>
  <c r="J54" i="12" s="1"/>
  <c r="E56" i="12"/>
  <c r="E55" i="12" s="1"/>
  <c r="E54" i="12" s="1"/>
  <c r="G59" i="12"/>
  <c r="G58" i="12" s="1"/>
  <c r="I59" i="12"/>
  <c r="I58" i="12" s="1"/>
  <c r="J59" i="12"/>
  <c r="J58" i="12" s="1"/>
  <c r="D60" i="12"/>
  <c r="D59" i="12" s="1"/>
  <c r="D58" i="12" s="1"/>
  <c r="F60" i="12"/>
  <c r="F59" i="12" s="1"/>
  <c r="F58" i="12" s="1"/>
  <c r="H60" i="12"/>
  <c r="H59" i="12" s="1"/>
  <c r="H58" i="12" s="1"/>
  <c r="D63" i="12"/>
  <c r="F63" i="12"/>
  <c r="G63" i="12"/>
  <c r="H63" i="12"/>
  <c r="I63" i="12"/>
  <c r="J63" i="12"/>
  <c r="E64" i="12"/>
  <c r="E63" i="12" s="1"/>
  <c r="D66" i="12"/>
  <c r="G66" i="12"/>
  <c r="H66" i="12"/>
  <c r="I66" i="12"/>
  <c r="J66" i="12"/>
  <c r="F67" i="12"/>
  <c r="E67" i="12" s="1"/>
  <c r="E68" i="12"/>
  <c r="D71" i="12"/>
  <c r="D70" i="12" s="1"/>
  <c r="F71" i="12"/>
  <c r="F70" i="12" s="1"/>
  <c r="G71" i="12"/>
  <c r="G70" i="12" s="1"/>
  <c r="H71" i="12"/>
  <c r="H70" i="12" s="1"/>
  <c r="I71" i="12"/>
  <c r="I70" i="12" s="1"/>
  <c r="J71" i="12"/>
  <c r="J70" i="12" s="1"/>
  <c r="E72" i="12"/>
  <c r="E71" i="12" s="1"/>
  <c r="E70" i="12" s="1"/>
  <c r="D75" i="12"/>
  <c r="D74" i="12" s="1"/>
  <c r="F75" i="12"/>
  <c r="F74" i="12" s="1"/>
  <c r="G75" i="12"/>
  <c r="G74" i="12" s="1"/>
  <c r="H75" i="12"/>
  <c r="H74" i="12" s="1"/>
  <c r="I75" i="12"/>
  <c r="I74" i="12" s="1"/>
  <c r="J75" i="12"/>
  <c r="J74" i="12" s="1"/>
  <c r="E76" i="12"/>
  <c r="E75" i="12" s="1"/>
  <c r="E74" i="12" s="1"/>
  <c r="D79" i="12"/>
  <c r="D78" i="12" s="1"/>
  <c r="F79" i="12"/>
  <c r="F78" i="12" s="1"/>
  <c r="G79" i="12"/>
  <c r="G78" i="12" s="1"/>
  <c r="H79" i="12"/>
  <c r="H78" i="12" s="1"/>
  <c r="J79" i="12"/>
  <c r="J78" i="12" s="1"/>
  <c r="I80" i="12"/>
  <c r="I79" i="12" s="1"/>
  <c r="I78" i="12" s="1"/>
  <c r="D83" i="12"/>
  <c r="D82" i="12" s="1"/>
  <c r="G83" i="12"/>
  <c r="G82" i="12" s="1"/>
  <c r="H83" i="12"/>
  <c r="H82" i="12" s="1"/>
  <c r="J83" i="12"/>
  <c r="J82" i="12" s="1"/>
  <c r="F84" i="12"/>
  <c r="F83" i="12" s="1"/>
  <c r="F82" i="12" s="1"/>
  <c r="I84" i="12"/>
  <c r="I83" i="12" s="1"/>
  <c r="I82" i="12" s="1"/>
  <c r="D87" i="12"/>
  <c r="F87" i="12"/>
  <c r="G87" i="12"/>
  <c r="H87" i="12"/>
  <c r="I87" i="12"/>
  <c r="J87" i="12"/>
  <c r="E88" i="12"/>
  <c r="E89" i="12"/>
  <c r="E90" i="12"/>
  <c r="D92" i="12"/>
  <c r="F92" i="12"/>
  <c r="G92" i="12"/>
  <c r="H92" i="12"/>
  <c r="I92" i="12"/>
  <c r="J92" i="12"/>
  <c r="E93" i="12"/>
  <c r="E94" i="12"/>
  <c r="D97" i="12"/>
  <c r="F97" i="12"/>
  <c r="G97" i="12"/>
  <c r="H97" i="12"/>
  <c r="I97" i="12"/>
  <c r="I96" i="12" s="1"/>
  <c r="J97" i="12"/>
  <c r="E98" i="12"/>
  <c r="E97" i="12" s="1"/>
  <c r="D100" i="12"/>
  <c r="F100" i="12"/>
  <c r="G100" i="12"/>
  <c r="H100" i="12"/>
  <c r="I100" i="12"/>
  <c r="J100" i="12"/>
  <c r="E101" i="12"/>
  <c r="E100" i="12" s="1"/>
  <c r="D104" i="12"/>
  <c r="F104" i="12"/>
  <c r="G104" i="12"/>
  <c r="H104" i="12"/>
  <c r="I104" i="12"/>
  <c r="J104" i="12"/>
  <c r="E105" i="12"/>
  <c r="E104" i="12" s="1"/>
  <c r="G107" i="12"/>
  <c r="I107" i="12"/>
  <c r="I103" i="12" s="1"/>
  <c r="J107" i="12"/>
  <c r="J103" i="12" s="1"/>
  <c r="H108" i="12"/>
  <c r="E108" i="12" s="1"/>
  <c r="D109" i="12"/>
  <c r="D107" i="12" s="1"/>
  <c r="F109" i="12"/>
  <c r="F107" i="12" s="1"/>
  <c r="D112" i="12"/>
  <c r="F112" i="12"/>
  <c r="G112" i="12"/>
  <c r="I112" i="12"/>
  <c r="J112" i="12"/>
  <c r="H113" i="12"/>
  <c r="E113" i="12" s="1"/>
  <c r="E114" i="12"/>
  <c r="E115" i="12"/>
  <c r="D117" i="12"/>
  <c r="F117" i="12"/>
  <c r="G117" i="12"/>
  <c r="H117" i="12"/>
  <c r="I117" i="12"/>
  <c r="J117" i="12"/>
  <c r="E118" i="12"/>
  <c r="E117" i="12" s="1"/>
  <c r="D121" i="12"/>
  <c r="F121" i="12"/>
  <c r="G121" i="12"/>
  <c r="H121" i="12"/>
  <c r="I121" i="12"/>
  <c r="J121" i="12"/>
  <c r="E122" i="12"/>
  <c r="E121" i="12" s="1"/>
  <c r="D124" i="12"/>
  <c r="F124" i="12"/>
  <c r="G124" i="12"/>
  <c r="H124" i="12"/>
  <c r="I124" i="12"/>
  <c r="J124" i="12"/>
  <c r="E125" i="12"/>
  <c r="E126" i="12"/>
  <c r="D156" i="12"/>
  <c r="D155" i="12" s="1"/>
  <c r="G156" i="12"/>
  <c r="G155" i="12" s="1"/>
  <c r="H156" i="12"/>
  <c r="H155" i="12" s="1"/>
  <c r="I156" i="12"/>
  <c r="I155" i="12" s="1"/>
  <c r="J156" i="12"/>
  <c r="J155" i="12" s="1"/>
  <c r="F156" i="12"/>
  <c r="F155" i="12" s="1"/>
  <c r="F160" i="12"/>
  <c r="F159" i="12" s="1"/>
  <c r="G160" i="12"/>
  <c r="G159" i="12" s="1"/>
  <c r="I160" i="12"/>
  <c r="I159" i="12" s="1"/>
  <c r="J160" i="12"/>
  <c r="J159" i="12" s="1"/>
  <c r="D161" i="12"/>
  <c r="D160" i="12" s="1"/>
  <c r="D159" i="12" s="1"/>
  <c r="H161" i="12"/>
  <c r="H160" i="12" s="1"/>
  <c r="H159" i="12" s="1"/>
  <c r="D164" i="12"/>
  <c r="D163" i="12" s="1"/>
  <c r="F164" i="12"/>
  <c r="F163" i="12" s="1"/>
  <c r="G164" i="12"/>
  <c r="G163" i="12" s="1"/>
  <c r="H164" i="12"/>
  <c r="H163" i="12" s="1"/>
  <c r="I164" i="12"/>
  <c r="I163" i="12" s="1"/>
  <c r="J164" i="12"/>
  <c r="J163" i="12" s="1"/>
  <c r="E165" i="12"/>
  <c r="E164" i="12" s="1"/>
  <c r="E163" i="12" s="1"/>
  <c r="F168" i="12"/>
  <c r="F167" i="12" s="1"/>
  <c r="G168" i="12"/>
  <c r="G167" i="12" s="1"/>
  <c r="H168" i="12"/>
  <c r="H167" i="12" s="1"/>
  <c r="I168" i="12"/>
  <c r="I167" i="12" s="1"/>
  <c r="J168" i="12"/>
  <c r="J167" i="12" s="1"/>
  <c r="D169" i="12"/>
  <c r="D168" i="12" s="1"/>
  <c r="D167" i="12" s="1"/>
  <c r="E169" i="12"/>
  <c r="E168" i="12" s="1"/>
  <c r="E167" i="12" s="1"/>
  <c r="D172" i="12"/>
  <c r="D171" i="12" s="1"/>
  <c r="F172" i="12"/>
  <c r="F171" i="12" s="1"/>
  <c r="G172" i="12"/>
  <c r="G171" i="12" s="1"/>
  <c r="H172" i="12"/>
  <c r="H171" i="12" s="1"/>
  <c r="I172" i="12"/>
  <c r="I171" i="12" s="1"/>
  <c r="J172" i="12"/>
  <c r="J171" i="12" s="1"/>
  <c r="E173" i="12"/>
  <c r="E174" i="12"/>
  <c r="D177" i="12"/>
  <c r="F177" i="12"/>
  <c r="G177" i="12"/>
  <c r="H177" i="12"/>
  <c r="I177" i="12"/>
  <c r="J177" i="12"/>
  <c r="E178" i="12"/>
  <c r="E179" i="12"/>
  <c r="F181" i="12"/>
  <c r="G181" i="12"/>
  <c r="H181" i="12"/>
  <c r="I181" i="12"/>
  <c r="J181" i="12"/>
  <c r="E182" i="12"/>
  <c r="D183" i="12"/>
  <c r="D181" i="12" s="1"/>
  <c r="E183" i="12"/>
  <c r="E184" i="12"/>
  <c r="F186" i="12"/>
  <c r="G186" i="12"/>
  <c r="D187" i="12"/>
  <c r="D186" i="12" s="1"/>
  <c r="H187" i="12"/>
  <c r="H186" i="12" s="1"/>
  <c r="I187" i="12"/>
  <c r="I186" i="12" s="1"/>
  <c r="J187" i="12"/>
  <c r="J186" i="12" s="1"/>
  <c r="E188" i="12"/>
  <c r="E189" i="12"/>
  <c r="E190" i="12"/>
  <c r="E191" i="12"/>
  <c r="F193" i="12"/>
  <c r="G193" i="12"/>
  <c r="H193" i="12"/>
  <c r="I193" i="12"/>
  <c r="J193" i="12"/>
  <c r="E194" i="12"/>
  <c r="E195" i="12"/>
  <c r="D196" i="12"/>
  <c r="D193" i="12" s="1"/>
  <c r="E196" i="12"/>
  <c r="D198" i="12"/>
  <c r="F198" i="12"/>
  <c r="G198" i="12"/>
  <c r="H198" i="12"/>
  <c r="I198" i="12"/>
  <c r="J198" i="12"/>
  <c r="E199" i="12"/>
  <c r="E200" i="12"/>
  <c r="F202" i="12"/>
  <c r="G202" i="12"/>
  <c r="H202" i="12"/>
  <c r="I202" i="12"/>
  <c r="J202" i="12"/>
  <c r="E203" i="12"/>
  <c r="E202" i="12" s="1"/>
  <c r="D205" i="12"/>
  <c r="F205" i="12"/>
  <c r="G205" i="12"/>
  <c r="H205" i="12"/>
  <c r="I205" i="12"/>
  <c r="J205" i="12"/>
  <c r="E206" i="12"/>
  <c r="E207" i="12"/>
  <c r="F211" i="12"/>
  <c r="G211" i="12"/>
  <c r="H211" i="12"/>
  <c r="I211" i="12"/>
  <c r="J211" i="12"/>
  <c r="E212" i="12"/>
  <c r="E213" i="12"/>
  <c r="D214" i="12"/>
  <c r="G214" i="12"/>
  <c r="H214" i="12"/>
  <c r="I214" i="12"/>
  <c r="J214" i="12"/>
  <c r="F215" i="12"/>
  <c r="F214" i="12" s="1"/>
  <c r="E216" i="12"/>
  <c r="D218" i="12"/>
  <c r="F218" i="12"/>
  <c r="G218" i="12"/>
  <c r="I218" i="12"/>
  <c r="J218" i="12"/>
  <c r="H219" i="12"/>
  <c r="E219" i="12" s="1"/>
  <c r="E218" i="12" s="1"/>
  <c r="D221" i="12"/>
  <c r="F221" i="12"/>
  <c r="G221" i="12"/>
  <c r="H221" i="12"/>
  <c r="I221" i="12"/>
  <c r="J221" i="12"/>
  <c r="E222" i="12"/>
  <c r="E221" i="12" s="1"/>
  <c r="D224" i="12"/>
  <c r="E224" i="12"/>
  <c r="E225" i="12"/>
  <c r="F227" i="12"/>
  <c r="G227" i="12"/>
  <c r="H227" i="12"/>
  <c r="I227" i="12"/>
  <c r="J227" i="12"/>
  <c r="E228" i="12"/>
  <c r="E227" i="12" s="1"/>
  <c r="D231" i="12"/>
  <c r="G231" i="12"/>
  <c r="G230" i="12" s="1"/>
  <c r="H231" i="12"/>
  <c r="H230" i="12" s="1"/>
  <c r="I231" i="12"/>
  <c r="I230" i="12" s="1"/>
  <c r="J231" i="12"/>
  <c r="J230" i="12" s="1"/>
  <c r="F232" i="12"/>
  <c r="E232" i="12" s="1"/>
  <c r="E231" i="12" s="1"/>
  <c r="E230" i="12" s="1"/>
  <c r="D234" i="12"/>
  <c r="D238" i="12"/>
  <c r="D237" i="12" s="1"/>
  <c r="F238" i="12"/>
  <c r="F237" i="12" s="1"/>
  <c r="G238" i="12"/>
  <c r="G237" i="12" s="1"/>
  <c r="H238" i="12"/>
  <c r="H237" i="12" s="1"/>
  <c r="I238" i="12"/>
  <c r="I237" i="12" s="1"/>
  <c r="J238" i="12"/>
  <c r="J237" i="12" s="1"/>
  <c r="E239" i="12"/>
  <c r="E238" i="12" s="1"/>
  <c r="E237" i="12" s="1"/>
  <c r="E127" i="17"/>
  <c r="E124" i="17"/>
  <c r="E107" i="17"/>
  <c r="E105" i="17"/>
  <c r="G66" i="17"/>
  <c r="H66" i="17"/>
  <c r="I66" i="17"/>
  <c r="J66" i="17"/>
  <c r="F66" i="17"/>
  <c r="E69" i="17"/>
  <c r="E70" i="17"/>
  <c r="D51" i="17"/>
  <c r="E54" i="17"/>
  <c r="G120" i="12" l="1"/>
  <c r="D128" i="12"/>
  <c r="D96" i="12"/>
  <c r="G128" i="12"/>
  <c r="J120" i="12"/>
  <c r="F120" i="12"/>
  <c r="I120" i="12"/>
  <c r="D120" i="12"/>
  <c r="H120" i="12"/>
  <c r="D103" i="12"/>
  <c r="G86" i="12"/>
  <c r="J128" i="12"/>
  <c r="H128" i="12"/>
  <c r="I128" i="12"/>
  <c r="J96" i="12"/>
  <c r="F96" i="12"/>
  <c r="G103" i="12"/>
  <c r="F66" i="12"/>
  <c r="F62" i="12" s="1"/>
  <c r="E177" i="12"/>
  <c r="D111" i="12"/>
  <c r="E80" i="12"/>
  <c r="E79" i="12" s="1"/>
  <c r="E78" i="12" s="1"/>
  <c r="I62" i="12"/>
  <c r="H62" i="12"/>
  <c r="F231" i="12"/>
  <c r="F230" i="12" s="1"/>
  <c r="G62" i="12"/>
  <c r="F28" i="12"/>
  <c r="F16" i="12" s="1"/>
  <c r="E31" i="12"/>
  <c r="E28" i="12" s="1"/>
  <c r="D176" i="12"/>
  <c r="D209" i="12"/>
  <c r="I111" i="12"/>
  <c r="E84" i="12"/>
  <c r="E83" i="12" s="1"/>
  <c r="E82" i="12" s="1"/>
  <c r="F103" i="12"/>
  <c r="H86" i="12"/>
  <c r="E87" i="12"/>
  <c r="I86" i="12"/>
  <c r="E17" i="12"/>
  <c r="F145" i="12"/>
  <c r="I209" i="12"/>
  <c r="E181" i="12"/>
  <c r="E172" i="12"/>
  <c r="E171" i="12" s="1"/>
  <c r="E112" i="12"/>
  <c r="E111" i="12" s="1"/>
  <c r="G96" i="12"/>
  <c r="D62" i="12"/>
  <c r="D230" i="12"/>
  <c r="E205" i="12"/>
  <c r="J176" i="12"/>
  <c r="F176" i="12"/>
  <c r="E124" i="12"/>
  <c r="E120" i="12" s="1"/>
  <c r="J111" i="12"/>
  <c r="H96" i="12"/>
  <c r="E66" i="12"/>
  <c r="E62" i="12" s="1"/>
  <c r="J62" i="12"/>
  <c r="E60" i="12"/>
  <c r="E59" i="12" s="1"/>
  <c r="E58" i="12" s="1"/>
  <c r="I45" i="12"/>
  <c r="I44" i="12" s="1"/>
  <c r="D16" i="12"/>
  <c r="G16" i="12"/>
  <c r="I16" i="12"/>
  <c r="G176" i="12"/>
  <c r="F111" i="12"/>
  <c r="J16" i="12"/>
  <c r="J209" i="12"/>
  <c r="F209" i="12"/>
  <c r="E215" i="12"/>
  <c r="E214" i="12" s="1"/>
  <c r="G209" i="12"/>
  <c r="E193" i="12"/>
  <c r="H16" i="12"/>
  <c r="H176" i="12"/>
  <c r="E198" i="12"/>
  <c r="G111" i="12"/>
  <c r="D86" i="12"/>
  <c r="J86" i="12"/>
  <c r="F86" i="12"/>
  <c r="E129" i="12"/>
  <c r="F129" i="12"/>
  <c r="E150" i="12"/>
  <c r="E145" i="12" s="1"/>
  <c r="E36" i="12"/>
  <c r="E92" i="12"/>
  <c r="E157" i="12"/>
  <c r="E156" i="12" s="1"/>
  <c r="E155" i="12" s="1"/>
  <c r="E96" i="12"/>
  <c r="I176" i="12"/>
  <c r="H107" i="12"/>
  <c r="H103" i="12" s="1"/>
  <c r="E51" i="12"/>
  <c r="E49" i="12" s="1"/>
  <c r="E48" i="12" s="1"/>
  <c r="H218" i="12"/>
  <c r="H209" i="12" s="1"/>
  <c r="E187" i="12"/>
  <c r="E186" i="12" s="1"/>
  <c r="E161" i="12"/>
  <c r="E160" i="12" s="1"/>
  <c r="E159" i="12" s="1"/>
  <c r="H112" i="12"/>
  <c r="H111" i="12" s="1"/>
  <c r="E211" i="12"/>
  <c r="E109" i="12"/>
  <c r="E107" i="12" s="1"/>
  <c r="E103" i="12" s="1"/>
  <c r="E86" i="12" l="1"/>
  <c r="I14" i="12"/>
  <c r="H14" i="12"/>
  <c r="J14" i="12"/>
  <c r="G14" i="12"/>
  <c r="D14" i="12"/>
  <c r="F128" i="12"/>
  <c r="F14" i="12" s="1"/>
  <c r="E128" i="12"/>
  <c r="E209" i="12"/>
  <c r="E176" i="12"/>
  <c r="E16" i="12"/>
  <c r="E14" i="12" l="1"/>
  <c r="E34" i="17" l="1"/>
  <c r="E33" i="17" s="1"/>
  <c r="J33" i="17"/>
  <c r="I33" i="17"/>
  <c r="H33" i="17"/>
  <c r="G33" i="17"/>
  <c r="F33" i="17"/>
  <c r="D33" i="17"/>
  <c r="E15" i="13"/>
  <c r="D21" i="10" l="1"/>
  <c r="E53" i="17" l="1"/>
  <c r="E26" i="17"/>
  <c r="E144" i="17" l="1"/>
  <c r="E143" i="17"/>
  <c r="E142" i="17" s="1"/>
  <c r="J142" i="17"/>
  <c r="I142" i="17"/>
  <c r="H142" i="17"/>
  <c r="G142" i="17"/>
  <c r="F142" i="17"/>
  <c r="D142" i="17"/>
  <c r="E140" i="17"/>
  <c r="E139" i="17"/>
  <c r="J138" i="17"/>
  <c r="I138" i="17"/>
  <c r="H138" i="17"/>
  <c r="G138" i="17"/>
  <c r="F138" i="17"/>
  <c r="D138" i="17"/>
  <c r="E136" i="17"/>
  <c r="E135" i="17"/>
  <c r="E134" i="17"/>
  <c r="E133" i="17"/>
  <c r="J132" i="17"/>
  <c r="I132" i="17"/>
  <c r="H132" i="17"/>
  <c r="G132" i="17"/>
  <c r="F132" i="17"/>
  <c r="D132" i="17"/>
  <c r="E130" i="17"/>
  <c r="E129" i="17"/>
  <c r="E128" i="17"/>
  <c r="E126" i="17"/>
  <c r="E125" i="17"/>
  <c r="E123" i="17"/>
  <c r="E122" i="17"/>
  <c r="J121" i="17"/>
  <c r="I121" i="17"/>
  <c r="H121" i="17"/>
  <c r="G121" i="17"/>
  <c r="F121" i="17"/>
  <c r="D121" i="17"/>
  <c r="E119" i="17"/>
  <c r="E118" i="17" s="1"/>
  <c r="J118" i="17"/>
  <c r="I118" i="17"/>
  <c r="H118" i="17"/>
  <c r="G118" i="17"/>
  <c r="F118" i="17"/>
  <c r="D118" i="17"/>
  <c r="E116" i="17"/>
  <c r="E115" i="17"/>
  <c r="J114" i="17"/>
  <c r="I114" i="17"/>
  <c r="H114" i="17"/>
  <c r="G114" i="17"/>
  <c r="F114" i="17"/>
  <c r="D114" i="17"/>
  <c r="E112" i="17"/>
  <c r="E111" i="17"/>
  <c r="E110" i="17"/>
  <c r="E109" i="17"/>
  <c r="E108" i="17"/>
  <c r="E106" i="17"/>
  <c r="E104" i="17"/>
  <c r="E103" i="17"/>
  <c r="E102" i="17"/>
  <c r="E101" i="17"/>
  <c r="E100" i="17"/>
  <c r="E99" i="17"/>
  <c r="J98" i="17"/>
  <c r="I98" i="17"/>
  <c r="H98" i="17"/>
  <c r="G98" i="17"/>
  <c r="F98" i="17"/>
  <c r="D98" i="17"/>
  <c r="E96" i="17"/>
  <c r="E95" i="17"/>
  <c r="E94" i="17"/>
  <c r="E93" i="17"/>
  <c r="E92" i="17"/>
  <c r="E91" i="17"/>
  <c r="J90" i="17"/>
  <c r="I90" i="17"/>
  <c r="H90" i="17"/>
  <c r="G90" i="17"/>
  <c r="F90" i="17"/>
  <c r="D90" i="17"/>
  <c r="E88" i="17"/>
  <c r="E87" i="17"/>
  <c r="E86" i="17"/>
  <c r="J85" i="17"/>
  <c r="I85" i="17"/>
  <c r="H85" i="17"/>
  <c r="G85" i="17"/>
  <c r="F85" i="17"/>
  <c r="D85" i="17"/>
  <c r="E83" i="17"/>
  <c r="E82" i="17"/>
  <c r="J81" i="17"/>
  <c r="I81" i="17"/>
  <c r="H81" i="17"/>
  <c r="G81" i="17"/>
  <c r="F81" i="17"/>
  <c r="D81" i="17"/>
  <c r="E79" i="17"/>
  <c r="E78" i="17" s="1"/>
  <c r="J78" i="17"/>
  <c r="I78" i="17"/>
  <c r="H78" i="17"/>
  <c r="G78" i="17"/>
  <c r="F78" i="17"/>
  <c r="D78" i="17"/>
  <c r="E76" i="17"/>
  <c r="E75" i="17"/>
  <c r="E74" i="17"/>
  <c r="E73" i="17"/>
  <c r="J72" i="17"/>
  <c r="I72" i="17"/>
  <c r="H72" i="17"/>
  <c r="G72" i="17"/>
  <c r="F72" i="17"/>
  <c r="D72" i="17"/>
  <c r="E68" i="17"/>
  <c r="E67" i="17"/>
  <c r="E66" i="17" s="1"/>
  <c r="D66" i="17"/>
  <c r="E63" i="17"/>
  <c r="E62" i="17"/>
  <c r="E61" i="17"/>
  <c r="E60" i="17"/>
  <c r="J59" i="17"/>
  <c r="I59" i="17"/>
  <c r="H59" i="17"/>
  <c r="G59" i="17"/>
  <c r="F59" i="17"/>
  <c r="D59" i="17"/>
  <c r="E57" i="17"/>
  <c r="E56" i="17"/>
  <c r="E55" i="17"/>
  <c r="E52" i="17"/>
  <c r="J51" i="17"/>
  <c r="I51" i="17"/>
  <c r="H51" i="17"/>
  <c r="G51" i="17"/>
  <c r="F51" i="17"/>
  <c r="E49" i="17"/>
  <c r="E48" i="17" s="1"/>
  <c r="J48" i="17"/>
  <c r="I48" i="17"/>
  <c r="H48" i="17"/>
  <c r="G48" i="17"/>
  <c r="F48" i="17"/>
  <c r="D48" i="17"/>
  <c r="E46" i="17"/>
  <c r="E45" i="17" s="1"/>
  <c r="J45" i="17"/>
  <c r="I45" i="17"/>
  <c r="H45" i="17"/>
  <c r="G45" i="17"/>
  <c r="F45" i="17"/>
  <c r="D45" i="17"/>
  <c r="E43" i="17"/>
  <c r="E42" i="17"/>
  <c r="E41" i="17"/>
  <c r="E40" i="17"/>
  <c r="J39" i="17"/>
  <c r="I39" i="17"/>
  <c r="H39" i="17"/>
  <c r="G39" i="17"/>
  <c r="F39" i="17"/>
  <c r="D39" i="17"/>
  <c r="E37" i="17"/>
  <c r="E36" i="17" s="1"/>
  <c r="J36" i="17"/>
  <c r="I36" i="17"/>
  <c r="H36" i="17"/>
  <c r="G36" i="17"/>
  <c r="F36" i="17"/>
  <c r="D36" i="17"/>
  <c r="E31" i="17"/>
  <c r="E30" i="17"/>
  <c r="J29" i="17"/>
  <c r="I29" i="17"/>
  <c r="H29" i="17"/>
  <c r="G29" i="17"/>
  <c r="F29" i="17"/>
  <c r="D29" i="17"/>
  <c r="E27" i="17"/>
  <c r="E25" i="17"/>
  <c r="E24" i="17"/>
  <c r="E23" i="17"/>
  <c r="E22" i="17"/>
  <c r="E21" i="17"/>
  <c r="E20" i="17"/>
  <c r="E19" i="17"/>
  <c r="J18" i="17"/>
  <c r="I18" i="17"/>
  <c r="H18" i="17"/>
  <c r="G18" i="17"/>
  <c r="F18" i="17"/>
  <c r="D18" i="17"/>
  <c r="D16" i="17" l="1"/>
  <c r="J16" i="17"/>
  <c r="E98" i="17"/>
  <c r="G16" i="17"/>
  <c r="F16" i="17"/>
  <c r="I16" i="17"/>
  <c r="H16" i="17"/>
  <c r="E114" i="17"/>
  <c r="E138" i="17"/>
  <c r="E132" i="17"/>
  <c r="E121" i="17"/>
  <c r="E90" i="17"/>
  <c r="E85" i="17"/>
  <c r="E81" i="17"/>
  <c r="E72" i="17"/>
  <c r="E59" i="17"/>
  <c r="E51" i="17"/>
  <c r="E39" i="17"/>
  <c r="E29" i="17"/>
  <c r="E18" i="17"/>
  <c r="E16" i="17" l="1"/>
  <c r="D19" i="10"/>
  <c r="D20" i="10"/>
  <c r="D22" i="10"/>
  <c r="D23" i="10"/>
  <c r="E42" i="15"/>
  <c r="E41" i="15" l="1"/>
  <c r="E39" i="15" s="1"/>
  <c r="E31" i="15" l="1"/>
  <c r="E20" i="15" s="1"/>
  <c r="E18" i="15" s="1"/>
  <c r="E16" i="15" s="1"/>
  <c r="D40" i="10" l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I17" i="10"/>
  <c r="H17" i="10"/>
  <c r="G17" i="10"/>
  <c r="F17" i="10"/>
  <c r="E17" i="10"/>
  <c r="C17" i="10"/>
  <c r="D17" i="10" l="1"/>
  <c r="E230" i="4" l="1"/>
  <c r="E229" i="4" s="1"/>
  <c r="D229" i="4"/>
  <c r="D225" i="4" s="1"/>
  <c r="E227" i="4"/>
  <c r="E226" i="4" s="1"/>
  <c r="F226" i="4"/>
  <c r="F225" i="4" s="1"/>
  <c r="L225" i="4"/>
  <c r="J225" i="4"/>
  <c r="I225" i="4"/>
  <c r="H225" i="4"/>
  <c r="G225" i="4"/>
  <c r="E223" i="4"/>
  <c r="E222" i="4" s="1"/>
  <c r="G222" i="4"/>
  <c r="G204" i="4" s="1"/>
  <c r="E220" i="4"/>
  <c r="E219" i="4" s="1"/>
  <c r="G219" i="4"/>
  <c r="E217" i="4"/>
  <c r="E216" i="4" s="1"/>
  <c r="H216" i="4"/>
  <c r="H204" i="4" s="1"/>
  <c r="E214" i="4"/>
  <c r="E213" i="4" s="1"/>
  <c r="L213" i="4"/>
  <c r="F213" i="4"/>
  <c r="F211" i="4"/>
  <c r="E211" i="4" s="1"/>
  <c r="E210" i="4"/>
  <c r="L209" i="4"/>
  <c r="L204" i="4" s="1"/>
  <c r="E207" i="4"/>
  <c r="E206" i="4" s="1"/>
  <c r="F206" i="4"/>
  <c r="K204" i="4"/>
  <c r="J204" i="4"/>
  <c r="I204" i="4"/>
  <c r="D204" i="4"/>
  <c r="D201" i="4"/>
  <c r="D198" i="4"/>
  <c r="E196" i="4"/>
  <c r="L195" i="4"/>
  <c r="K195" i="4"/>
  <c r="K167" i="4" s="1"/>
  <c r="J195" i="4"/>
  <c r="I195" i="4"/>
  <c r="H195" i="4"/>
  <c r="G195" i="4"/>
  <c r="F195" i="4"/>
  <c r="F167" i="4" s="1"/>
  <c r="E195" i="4"/>
  <c r="D195" i="4"/>
  <c r="D192" i="4"/>
  <c r="E189" i="4"/>
  <c r="E188" i="4" s="1"/>
  <c r="L188" i="4"/>
  <c r="H188" i="4"/>
  <c r="D188" i="4"/>
  <c r="E186" i="4"/>
  <c r="H185" i="4"/>
  <c r="E185" i="4" s="1"/>
  <c r="E184" i="4"/>
  <c r="E176" i="4"/>
  <c r="L175" i="4"/>
  <c r="J175" i="4"/>
  <c r="I175" i="4"/>
  <c r="G175" i="4"/>
  <c r="D175" i="4"/>
  <c r="D171" i="4"/>
  <c r="E169" i="4"/>
  <c r="E168" i="4" s="1"/>
  <c r="H168" i="4"/>
  <c r="G168" i="4"/>
  <c r="D168" i="4"/>
  <c r="E165" i="4"/>
  <c r="E164" i="4"/>
  <c r="L163" i="4"/>
  <c r="L162" i="4" s="1"/>
  <c r="I163" i="4"/>
  <c r="I162" i="4" s="1"/>
  <c r="H163" i="4"/>
  <c r="H162" i="4" s="1"/>
  <c r="G163" i="4"/>
  <c r="G162" i="4" s="1"/>
  <c r="F163" i="4"/>
  <c r="J162" i="4"/>
  <c r="F162" i="4"/>
  <c r="D162" i="4"/>
  <c r="E160" i="4"/>
  <c r="E159" i="4" s="1"/>
  <c r="L159" i="4"/>
  <c r="L158" i="4" s="1"/>
  <c r="I159" i="4"/>
  <c r="I158" i="4" s="1"/>
  <c r="H159" i="4"/>
  <c r="H158" i="4" s="1"/>
  <c r="G159" i="4"/>
  <c r="G158" i="4" s="1"/>
  <c r="D159" i="4"/>
  <c r="D158" i="4" s="1"/>
  <c r="J158" i="4"/>
  <c r="F158" i="4"/>
  <c r="E156" i="4"/>
  <c r="E155" i="4" s="1"/>
  <c r="H155" i="4"/>
  <c r="H154" i="4" s="1"/>
  <c r="G155" i="4"/>
  <c r="G154" i="4" s="1"/>
  <c r="D155" i="4"/>
  <c r="D154" i="4" s="1"/>
  <c r="J154" i="4"/>
  <c r="I154" i="4"/>
  <c r="F154" i="4"/>
  <c r="E152" i="4"/>
  <c r="E151" i="4" s="1"/>
  <c r="L151" i="4"/>
  <c r="L150" i="4" s="1"/>
  <c r="H151" i="4"/>
  <c r="H150" i="4" s="1"/>
  <c r="G151" i="4"/>
  <c r="G150" i="4" s="1"/>
  <c r="D151" i="4"/>
  <c r="D150" i="4" s="1"/>
  <c r="J150" i="4"/>
  <c r="I150" i="4"/>
  <c r="F150" i="4"/>
  <c r="E148" i="4"/>
  <c r="E147" i="4" s="1"/>
  <c r="E146" i="4" s="1"/>
  <c r="H147" i="4"/>
  <c r="H146" i="4" s="1"/>
  <c r="G147" i="4"/>
  <c r="G146" i="4" s="1"/>
  <c r="F147" i="4"/>
  <c r="F146" i="4" s="1"/>
  <c r="D147" i="4"/>
  <c r="D146" i="4" s="1"/>
  <c r="L146" i="4"/>
  <c r="K146" i="4"/>
  <c r="J146" i="4"/>
  <c r="I146" i="4"/>
  <c r="E143" i="4"/>
  <c r="E142" i="4" s="1"/>
  <c r="H142" i="4"/>
  <c r="H138" i="4" s="1"/>
  <c r="G142" i="4"/>
  <c r="G138" i="4" s="1"/>
  <c r="F142" i="4"/>
  <c r="E140" i="4"/>
  <c r="E139" i="4" s="1"/>
  <c r="F139" i="4"/>
  <c r="L138" i="4"/>
  <c r="K138" i="4"/>
  <c r="J138" i="4"/>
  <c r="I138" i="4"/>
  <c r="D138" i="4"/>
  <c r="E135" i="4"/>
  <c r="E134" i="4"/>
  <c r="E133" i="4"/>
  <c r="E132" i="4"/>
  <c r="E131" i="4"/>
  <c r="L130" i="4"/>
  <c r="K130" i="4"/>
  <c r="K113" i="4" s="1"/>
  <c r="J130" i="4"/>
  <c r="J113" i="4" s="1"/>
  <c r="I130" i="4"/>
  <c r="I113" i="4" s="1"/>
  <c r="H130" i="4"/>
  <c r="G130" i="4"/>
  <c r="G113" i="4" s="1"/>
  <c r="F130" i="4"/>
  <c r="D130" i="4"/>
  <c r="E128" i="4"/>
  <c r="E127" i="4"/>
  <c r="E126" i="4"/>
  <c r="E125" i="4"/>
  <c r="E124" i="4"/>
  <c r="E123" i="4"/>
  <c r="E122" i="4"/>
  <c r="E121" i="4"/>
  <c r="E120" i="4"/>
  <c r="E119" i="4"/>
  <c r="E118" i="4"/>
  <c r="L117" i="4"/>
  <c r="H117" i="4"/>
  <c r="H113" i="4" s="1"/>
  <c r="F117" i="4"/>
  <c r="D117" i="4"/>
  <c r="E115" i="4"/>
  <c r="E114" i="4" s="1"/>
  <c r="F114" i="4"/>
  <c r="E111" i="4"/>
  <c r="E110" i="4" s="1"/>
  <c r="F110" i="4"/>
  <c r="F104" i="4" s="1"/>
  <c r="E108" i="4"/>
  <c r="E107" i="4"/>
  <c r="E106" i="4"/>
  <c r="L105" i="4"/>
  <c r="L104" i="4" s="1"/>
  <c r="K105" i="4"/>
  <c r="K104" i="4" s="1"/>
  <c r="I105" i="4"/>
  <c r="I104" i="4" s="1"/>
  <c r="H105" i="4"/>
  <c r="H104" i="4" s="1"/>
  <c r="G105" i="4"/>
  <c r="G104" i="4" s="1"/>
  <c r="D105" i="4"/>
  <c r="D104" i="4" s="1"/>
  <c r="J104" i="4"/>
  <c r="E101" i="4"/>
  <c r="E100" i="4"/>
  <c r="I99" i="4"/>
  <c r="I98" i="4" s="1"/>
  <c r="H99" i="4"/>
  <c r="H98" i="4" s="1"/>
  <c r="G99" i="4"/>
  <c r="G98" i="4" s="1"/>
  <c r="F99" i="4"/>
  <c r="F98" i="4" s="1"/>
  <c r="D99" i="4"/>
  <c r="D98" i="4" s="1"/>
  <c r="L98" i="4"/>
  <c r="J98" i="4"/>
  <c r="E96" i="4"/>
  <c r="E95" i="4" s="1"/>
  <c r="H95" i="4"/>
  <c r="F95" i="4"/>
  <c r="E93" i="4"/>
  <c r="E92" i="4"/>
  <c r="E91" i="4"/>
  <c r="H90" i="4"/>
  <c r="F90" i="4"/>
  <c r="E88" i="4"/>
  <c r="E87" i="4" s="1"/>
  <c r="H87" i="4"/>
  <c r="G87" i="4"/>
  <c r="G82" i="4" s="1"/>
  <c r="E85" i="4"/>
  <c r="E84" i="4"/>
  <c r="H83" i="4"/>
  <c r="F83" i="4"/>
  <c r="L82" i="4"/>
  <c r="J82" i="4"/>
  <c r="I82" i="4"/>
  <c r="D82" i="4"/>
  <c r="E80" i="4"/>
  <c r="E79" i="4" s="1"/>
  <c r="I79" i="4"/>
  <c r="I78" i="4" s="1"/>
  <c r="H79" i="4"/>
  <c r="H78" i="4" s="1"/>
  <c r="G79" i="4"/>
  <c r="F79" i="4"/>
  <c r="F78" i="4" s="1"/>
  <c r="D79" i="4"/>
  <c r="D78" i="4" s="1"/>
  <c r="J78" i="4"/>
  <c r="G78" i="4"/>
  <c r="E76" i="4"/>
  <c r="E75" i="4" s="1"/>
  <c r="H75" i="4"/>
  <c r="H74" i="4" s="1"/>
  <c r="G75" i="4"/>
  <c r="G74" i="4" s="1"/>
  <c r="D75" i="4"/>
  <c r="D74" i="4" s="1"/>
  <c r="J74" i="4"/>
  <c r="I74" i="4"/>
  <c r="F74" i="4"/>
  <c r="E72" i="4"/>
  <c r="E71" i="4" s="1"/>
  <c r="L71" i="4"/>
  <c r="L70" i="4" s="1"/>
  <c r="I71" i="4"/>
  <c r="I70" i="4" s="1"/>
  <c r="H71" i="4"/>
  <c r="H70" i="4" s="1"/>
  <c r="G71" i="4"/>
  <c r="G70" i="4" s="1"/>
  <c r="D71" i="4"/>
  <c r="D70" i="4" s="1"/>
  <c r="J70" i="4"/>
  <c r="F70" i="4"/>
  <c r="E68" i="4"/>
  <c r="E67" i="4" s="1"/>
  <c r="J67" i="4"/>
  <c r="J66" i="4" s="1"/>
  <c r="I67" i="4"/>
  <c r="I66" i="4" s="1"/>
  <c r="H67" i="4"/>
  <c r="H66" i="4" s="1"/>
  <c r="G67" i="4"/>
  <c r="G66" i="4" s="1"/>
  <c r="F66" i="4"/>
  <c r="D66" i="4"/>
  <c r="E64" i="4"/>
  <c r="E63" i="4" s="1"/>
  <c r="I63" i="4"/>
  <c r="H63" i="4"/>
  <c r="H59" i="4" s="1"/>
  <c r="F63" i="4"/>
  <c r="D63" i="4"/>
  <c r="D59" i="4" s="1"/>
  <c r="E61" i="4"/>
  <c r="E60" i="4" s="1"/>
  <c r="F60" i="4"/>
  <c r="J59" i="4"/>
  <c r="I59" i="4"/>
  <c r="G59" i="4"/>
  <c r="E57" i="4"/>
  <c r="E56" i="4" s="1"/>
  <c r="H56" i="4"/>
  <c r="H55" i="4" s="1"/>
  <c r="F56" i="4"/>
  <c r="F55" i="4" s="1"/>
  <c r="D56" i="4"/>
  <c r="D55" i="4" s="1"/>
  <c r="J55" i="4"/>
  <c r="I55" i="4"/>
  <c r="G55" i="4"/>
  <c r="E53" i="4"/>
  <c r="E52" i="4" s="1"/>
  <c r="I52" i="4"/>
  <c r="I51" i="4" s="1"/>
  <c r="H52" i="4"/>
  <c r="H51" i="4" s="1"/>
  <c r="G52" i="4"/>
  <c r="G51" i="4" s="1"/>
  <c r="D52" i="4"/>
  <c r="D51" i="4" s="1"/>
  <c r="J51" i="4"/>
  <c r="F51" i="4"/>
  <c r="E49" i="4"/>
  <c r="E48" i="4"/>
  <c r="E47" i="4"/>
  <c r="H46" i="4"/>
  <c r="H45" i="4" s="1"/>
  <c r="G46" i="4"/>
  <c r="G45" i="4" s="1"/>
  <c r="D46" i="4"/>
  <c r="D45" i="4" s="1"/>
  <c r="L45" i="4"/>
  <c r="J45" i="4"/>
  <c r="I45" i="4"/>
  <c r="F45" i="4"/>
  <c r="E43" i="4"/>
  <c r="E42" i="4" s="1"/>
  <c r="I42" i="4"/>
  <c r="I41" i="4" s="1"/>
  <c r="H42" i="4"/>
  <c r="H41" i="4" s="1"/>
  <c r="G42" i="4"/>
  <c r="G41" i="4" s="1"/>
  <c r="D42" i="4"/>
  <c r="D41" i="4" s="1"/>
  <c r="L41" i="4"/>
  <c r="J41" i="4"/>
  <c r="F41" i="4"/>
  <c r="E39" i="4"/>
  <c r="H38" i="4"/>
  <c r="E38" i="4" s="1"/>
  <c r="J37" i="4"/>
  <c r="I37" i="4"/>
  <c r="G37" i="4"/>
  <c r="F37" i="4"/>
  <c r="D37" i="4"/>
  <c r="E35" i="4"/>
  <c r="F34" i="4"/>
  <c r="E34" i="4" s="1"/>
  <c r="E32" i="4"/>
  <c r="E31" i="4"/>
  <c r="E30" i="4"/>
  <c r="H29" i="4"/>
  <c r="F29" i="4"/>
  <c r="D29" i="4"/>
  <c r="E27" i="4"/>
  <c r="E26" i="4"/>
  <c r="F25" i="4"/>
  <c r="E25" i="4" s="1"/>
  <c r="D25" i="4"/>
  <c r="E23" i="4"/>
  <c r="E22" i="4"/>
  <c r="E21" i="4"/>
  <c r="L20" i="4"/>
  <c r="L10" i="4" s="1"/>
  <c r="I20" i="4"/>
  <c r="H20" i="4"/>
  <c r="F20" i="4"/>
  <c r="D20" i="4"/>
  <c r="E18" i="4"/>
  <c r="J17" i="4"/>
  <c r="E17" i="4" s="1"/>
  <c r="E15" i="4"/>
  <c r="E14" i="4"/>
  <c r="E13" i="4"/>
  <c r="E12" i="4"/>
  <c r="J11" i="4"/>
  <c r="I11" i="4"/>
  <c r="H11" i="4"/>
  <c r="G11" i="4"/>
  <c r="G10" i="4" s="1"/>
  <c r="F11" i="4"/>
  <c r="D11" i="4"/>
  <c r="E233" i="3"/>
  <c r="E232" i="3" s="1"/>
  <c r="D232" i="3"/>
  <c r="E230" i="3"/>
  <c r="E229" i="3" s="1"/>
  <c r="F229" i="3"/>
  <c r="F228" i="3" s="1"/>
  <c r="L228" i="3"/>
  <c r="J228" i="3"/>
  <c r="I228" i="3"/>
  <c r="H228" i="3"/>
  <c r="G228" i="3"/>
  <c r="D228" i="3"/>
  <c r="E226" i="3"/>
  <c r="E225" i="3" s="1"/>
  <c r="G225" i="3"/>
  <c r="E223" i="3"/>
  <c r="E222" i="3" s="1"/>
  <c r="G222" i="3"/>
  <c r="E220" i="3"/>
  <c r="E219" i="3" s="1"/>
  <c r="H219" i="3"/>
  <c r="H207" i="3" s="1"/>
  <c r="E217" i="3"/>
  <c r="E216" i="3" s="1"/>
  <c r="L216" i="3"/>
  <c r="F216" i="3"/>
  <c r="F214" i="3"/>
  <c r="E214" i="3" s="1"/>
  <c r="E213" i="3"/>
  <c r="L212" i="3"/>
  <c r="L207" i="3" s="1"/>
  <c r="E210" i="3"/>
  <c r="E209" i="3" s="1"/>
  <c r="F209" i="3"/>
  <c r="K207" i="3"/>
  <c r="J207" i="3"/>
  <c r="I207" i="3"/>
  <c r="D207" i="3"/>
  <c r="D204" i="3"/>
  <c r="D201" i="3"/>
  <c r="E199" i="3"/>
  <c r="E198" i="3" s="1"/>
  <c r="L198" i="3"/>
  <c r="K198" i="3"/>
  <c r="K167" i="3" s="1"/>
  <c r="J198" i="3"/>
  <c r="I198" i="3"/>
  <c r="H198" i="3"/>
  <c r="G198" i="3"/>
  <c r="F198" i="3"/>
  <c r="D198" i="3"/>
  <c r="E196" i="3"/>
  <c r="H195" i="3"/>
  <c r="G195" i="3"/>
  <c r="F195" i="3"/>
  <c r="E195" i="3"/>
  <c r="D195" i="3"/>
  <c r="D192" i="3"/>
  <c r="E189" i="3"/>
  <c r="E188" i="3" s="1"/>
  <c r="L188" i="3"/>
  <c r="H188" i="3"/>
  <c r="D188" i="3"/>
  <c r="E186" i="3"/>
  <c r="H185" i="3"/>
  <c r="E185" i="3" s="1"/>
  <c r="E184" i="3"/>
  <c r="E176" i="3"/>
  <c r="L175" i="3"/>
  <c r="J175" i="3"/>
  <c r="I175" i="3"/>
  <c r="G175" i="3"/>
  <c r="D175" i="3"/>
  <c r="D171" i="3"/>
  <c r="E169" i="3"/>
  <c r="E168" i="3" s="1"/>
  <c r="H168" i="3"/>
  <c r="G168" i="3"/>
  <c r="D168" i="3"/>
  <c r="E165" i="3"/>
  <c r="E164" i="3"/>
  <c r="L163" i="3"/>
  <c r="I163" i="3"/>
  <c r="I162" i="3" s="1"/>
  <c r="H163" i="3"/>
  <c r="H162" i="3" s="1"/>
  <c r="G163" i="3"/>
  <c r="G162" i="3" s="1"/>
  <c r="F163" i="3"/>
  <c r="F162" i="3" s="1"/>
  <c r="L162" i="3"/>
  <c r="J162" i="3"/>
  <c r="D162" i="3"/>
  <c r="E160" i="3"/>
  <c r="E159" i="3" s="1"/>
  <c r="L159" i="3"/>
  <c r="L158" i="3" s="1"/>
  <c r="I159" i="3"/>
  <c r="I158" i="3" s="1"/>
  <c r="H159" i="3"/>
  <c r="H158" i="3" s="1"/>
  <c r="G159" i="3"/>
  <c r="G158" i="3" s="1"/>
  <c r="D159" i="3"/>
  <c r="D158" i="3" s="1"/>
  <c r="J158" i="3"/>
  <c r="F158" i="3"/>
  <c r="E156" i="3"/>
  <c r="E155" i="3" s="1"/>
  <c r="H155" i="3"/>
  <c r="H154" i="3" s="1"/>
  <c r="G155" i="3"/>
  <c r="G154" i="3" s="1"/>
  <c r="D155" i="3"/>
  <c r="D154" i="3" s="1"/>
  <c r="J154" i="3"/>
  <c r="I154" i="3"/>
  <c r="F154" i="3"/>
  <c r="E152" i="3"/>
  <c r="E151" i="3" s="1"/>
  <c r="L151" i="3"/>
  <c r="L150" i="3" s="1"/>
  <c r="H151" i="3"/>
  <c r="H150" i="3" s="1"/>
  <c r="G151" i="3"/>
  <c r="G150" i="3" s="1"/>
  <c r="D151" i="3"/>
  <c r="D150" i="3" s="1"/>
  <c r="J150" i="3"/>
  <c r="I150" i="3"/>
  <c r="F150" i="3"/>
  <c r="E148" i="3"/>
  <c r="E147" i="3" s="1"/>
  <c r="E146" i="3" s="1"/>
  <c r="H147" i="3"/>
  <c r="H146" i="3" s="1"/>
  <c r="G147" i="3"/>
  <c r="G146" i="3" s="1"/>
  <c r="F147" i="3"/>
  <c r="F146" i="3" s="1"/>
  <c r="D147" i="3"/>
  <c r="D146" i="3" s="1"/>
  <c r="L146" i="3"/>
  <c r="K146" i="3"/>
  <c r="J146" i="3"/>
  <c r="I146" i="3"/>
  <c r="E143" i="3"/>
  <c r="E142" i="3" s="1"/>
  <c r="H142" i="3"/>
  <c r="H138" i="3" s="1"/>
  <c r="G142" i="3"/>
  <c r="G138" i="3" s="1"/>
  <c r="F142" i="3"/>
  <c r="E140" i="3"/>
  <c r="E139" i="3" s="1"/>
  <c r="F139" i="3"/>
  <c r="L138" i="3"/>
  <c r="K138" i="3"/>
  <c r="J138" i="3"/>
  <c r="I138" i="3"/>
  <c r="D138" i="3"/>
  <c r="E135" i="3"/>
  <c r="E134" i="3"/>
  <c r="E133" i="3"/>
  <c r="E132" i="3"/>
  <c r="E131" i="3"/>
  <c r="L130" i="3"/>
  <c r="K130" i="3"/>
  <c r="J130" i="3"/>
  <c r="J113" i="3" s="1"/>
  <c r="I130" i="3"/>
  <c r="I113" i="3" s="1"/>
  <c r="H130" i="3"/>
  <c r="G130" i="3"/>
  <c r="G113" i="3" s="1"/>
  <c r="F130" i="3"/>
  <c r="D130" i="3"/>
  <c r="E128" i="3"/>
  <c r="E127" i="3"/>
  <c r="E126" i="3"/>
  <c r="E125" i="3"/>
  <c r="E124" i="3"/>
  <c r="E123" i="3"/>
  <c r="E122" i="3"/>
  <c r="E121" i="3"/>
  <c r="E120" i="3"/>
  <c r="E119" i="3"/>
  <c r="E118" i="3"/>
  <c r="L117" i="3"/>
  <c r="H117" i="3"/>
  <c r="H113" i="3" s="1"/>
  <c r="F117" i="3"/>
  <c r="D117" i="3"/>
  <c r="E115" i="3"/>
  <c r="E114" i="3" s="1"/>
  <c r="F114" i="3"/>
  <c r="K113" i="3"/>
  <c r="E111" i="3"/>
  <c r="E110" i="3" s="1"/>
  <c r="F110" i="3"/>
  <c r="F104" i="3" s="1"/>
  <c r="E108" i="3"/>
  <c r="E107" i="3"/>
  <c r="E106" i="3"/>
  <c r="L105" i="3"/>
  <c r="L104" i="3" s="1"/>
  <c r="K105" i="3"/>
  <c r="K104" i="3" s="1"/>
  <c r="I105" i="3"/>
  <c r="I104" i="3" s="1"/>
  <c r="H105" i="3"/>
  <c r="H104" i="3" s="1"/>
  <c r="G105" i="3"/>
  <c r="G104" i="3" s="1"/>
  <c r="D105" i="3"/>
  <c r="D104" i="3" s="1"/>
  <c r="J104" i="3"/>
  <c r="E101" i="3"/>
  <c r="E100" i="3"/>
  <c r="I99" i="3"/>
  <c r="I98" i="3" s="1"/>
  <c r="H99" i="3"/>
  <c r="H98" i="3" s="1"/>
  <c r="G99" i="3"/>
  <c r="F99" i="3"/>
  <c r="F98" i="3" s="1"/>
  <c r="D99" i="3"/>
  <c r="D98" i="3" s="1"/>
  <c r="L98" i="3"/>
  <c r="J98" i="3"/>
  <c r="G98" i="3"/>
  <c r="E96" i="3"/>
  <c r="E95" i="3" s="1"/>
  <c r="H95" i="3"/>
  <c r="F95" i="3"/>
  <c r="E93" i="3"/>
  <c r="E92" i="3"/>
  <c r="E91" i="3"/>
  <c r="H90" i="3"/>
  <c r="F90" i="3"/>
  <c r="E88" i="3"/>
  <c r="E87" i="3" s="1"/>
  <c r="H87" i="3"/>
  <c r="G87" i="3"/>
  <c r="G82" i="3" s="1"/>
  <c r="E85" i="3"/>
  <c r="E84" i="3"/>
  <c r="H83" i="3"/>
  <c r="F83" i="3"/>
  <c r="L82" i="3"/>
  <c r="J82" i="3"/>
  <c r="I82" i="3"/>
  <c r="D82" i="3"/>
  <c r="E80" i="3"/>
  <c r="E79" i="3" s="1"/>
  <c r="I79" i="3"/>
  <c r="I78" i="3" s="1"/>
  <c r="H79" i="3"/>
  <c r="H78" i="3" s="1"/>
  <c r="G79" i="3"/>
  <c r="G78" i="3" s="1"/>
  <c r="F79" i="3"/>
  <c r="F78" i="3" s="1"/>
  <c r="D79" i="3"/>
  <c r="D78" i="3" s="1"/>
  <c r="J78" i="3"/>
  <c r="E76" i="3"/>
  <c r="E75" i="3" s="1"/>
  <c r="H75" i="3"/>
  <c r="H74" i="3" s="1"/>
  <c r="G75" i="3"/>
  <c r="D75" i="3"/>
  <c r="D74" i="3" s="1"/>
  <c r="J74" i="3"/>
  <c r="I74" i="3"/>
  <c r="G74" i="3"/>
  <c r="F74" i="3"/>
  <c r="E72" i="3"/>
  <c r="E71" i="3" s="1"/>
  <c r="L71" i="3"/>
  <c r="L70" i="3" s="1"/>
  <c r="I71" i="3"/>
  <c r="I70" i="3" s="1"/>
  <c r="H71" i="3"/>
  <c r="H70" i="3" s="1"/>
  <c r="G71" i="3"/>
  <c r="G70" i="3" s="1"/>
  <c r="D71" i="3"/>
  <c r="D70" i="3" s="1"/>
  <c r="J70" i="3"/>
  <c r="F70" i="3"/>
  <c r="E68" i="3"/>
  <c r="E67" i="3" s="1"/>
  <c r="J67" i="3"/>
  <c r="J66" i="3" s="1"/>
  <c r="I67" i="3"/>
  <c r="I66" i="3" s="1"/>
  <c r="H67" i="3"/>
  <c r="H66" i="3" s="1"/>
  <c r="G67" i="3"/>
  <c r="G66" i="3" s="1"/>
  <c r="F66" i="3"/>
  <c r="D66" i="3"/>
  <c r="E64" i="3"/>
  <c r="E63" i="3" s="1"/>
  <c r="I63" i="3"/>
  <c r="I59" i="3" s="1"/>
  <c r="H63" i="3"/>
  <c r="H59" i="3" s="1"/>
  <c r="F63" i="3"/>
  <c r="D63" i="3"/>
  <c r="D59" i="3" s="1"/>
  <c r="E61" i="3"/>
  <c r="E60" i="3" s="1"/>
  <c r="F60" i="3"/>
  <c r="J59" i="3"/>
  <c r="G59" i="3"/>
  <c r="E57" i="3"/>
  <c r="E56" i="3" s="1"/>
  <c r="H56" i="3"/>
  <c r="H55" i="3" s="1"/>
  <c r="F56" i="3"/>
  <c r="F55" i="3" s="1"/>
  <c r="D56" i="3"/>
  <c r="D55" i="3" s="1"/>
  <c r="J55" i="3"/>
  <c r="I55" i="3"/>
  <c r="G55" i="3"/>
  <c r="E53" i="3"/>
  <c r="E52" i="3" s="1"/>
  <c r="I52" i="3"/>
  <c r="I51" i="3" s="1"/>
  <c r="H52" i="3"/>
  <c r="G52" i="3"/>
  <c r="G51" i="3" s="1"/>
  <c r="D52" i="3"/>
  <c r="D51" i="3" s="1"/>
  <c r="J51" i="3"/>
  <c r="H51" i="3"/>
  <c r="F51" i="3"/>
  <c r="E49" i="3"/>
  <c r="E48" i="3"/>
  <c r="E47" i="3"/>
  <c r="H46" i="3"/>
  <c r="H45" i="3" s="1"/>
  <c r="G46" i="3"/>
  <c r="G45" i="3" s="1"/>
  <c r="D46" i="3"/>
  <c r="D45" i="3" s="1"/>
  <c r="L45" i="3"/>
  <c r="J45" i="3"/>
  <c r="I45" i="3"/>
  <c r="F45" i="3"/>
  <c r="E43" i="3"/>
  <c r="E42" i="3" s="1"/>
  <c r="I42" i="3"/>
  <c r="I41" i="3" s="1"/>
  <c r="H42" i="3"/>
  <c r="H41" i="3" s="1"/>
  <c r="G42" i="3"/>
  <c r="G41" i="3" s="1"/>
  <c r="D42" i="3"/>
  <c r="D41" i="3" s="1"/>
  <c r="L41" i="3"/>
  <c r="J41" i="3"/>
  <c r="F41" i="3"/>
  <c r="E39" i="3"/>
  <c r="H38" i="3"/>
  <c r="E38" i="3" s="1"/>
  <c r="J37" i="3"/>
  <c r="I37" i="3"/>
  <c r="G37" i="3"/>
  <c r="F37" i="3"/>
  <c r="D37" i="3"/>
  <c r="E35" i="3"/>
  <c r="F34" i="3"/>
  <c r="E34" i="3" s="1"/>
  <c r="E32" i="3"/>
  <c r="E31" i="3"/>
  <c r="E30" i="3"/>
  <c r="H29" i="3"/>
  <c r="F29" i="3"/>
  <c r="D29" i="3"/>
  <c r="E27" i="3"/>
  <c r="E26" i="3"/>
  <c r="F25" i="3"/>
  <c r="E25" i="3" s="1"/>
  <c r="D25" i="3"/>
  <c r="E23" i="3"/>
  <c r="E22" i="3"/>
  <c r="E21" i="3"/>
  <c r="L20" i="3"/>
  <c r="L10" i="3" s="1"/>
  <c r="I20" i="3"/>
  <c r="H20" i="3"/>
  <c r="F20" i="3"/>
  <c r="D20" i="3"/>
  <c r="E18" i="3"/>
  <c r="J17" i="3"/>
  <c r="E17" i="3" s="1"/>
  <c r="E15" i="3"/>
  <c r="E14" i="3"/>
  <c r="E13" i="3"/>
  <c r="E12" i="3"/>
  <c r="J11" i="3"/>
  <c r="I11" i="3"/>
  <c r="H11" i="3"/>
  <c r="G11" i="3"/>
  <c r="G10" i="3" s="1"/>
  <c r="F11" i="3"/>
  <c r="D11" i="3"/>
  <c r="D10" i="3" s="1"/>
  <c r="E212" i="3" l="1"/>
  <c r="F59" i="4"/>
  <c r="E163" i="3"/>
  <c r="E29" i="3"/>
  <c r="E138" i="3"/>
  <c r="E90" i="3"/>
  <c r="I10" i="3"/>
  <c r="E99" i="3"/>
  <c r="I167" i="3"/>
  <c r="F138" i="4"/>
  <c r="E105" i="3"/>
  <c r="F113" i="4"/>
  <c r="E138" i="4"/>
  <c r="E98" i="3"/>
  <c r="E225" i="4"/>
  <c r="E51" i="3"/>
  <c r="J167" i="3"/>
  <c r="F212" i="3"/>
  <c r="F207" i="3" s="1"/>
  <c r="F82" i="4"/>
  <c r="L113" i="4"/>
  <c r="D113" i="4"/>
  <c r="E209" i="4"/>
  <c r="E20" i="3"/>
  <c r="F138" i="3"/>
  <c r="E105" i="4"/>
  <c r="E130" i="4"/>
  <c r="G167" i="4"/>
  <c r="G8" i="4" s="1"/>
  <c r="J167" i="4"/>
  <c r="H175" i="3"/>
  <c r="E90" i="4"/>
  <c r="E150" i="4"/>
  <c r="F209" i="4"/>
  <c r="F204" i="4" s="1"/>
  <c r="E204" i="4" s="1"/>
  <c r="E45" i="3"/>
  <c r="F82" i="3"/>
  <c r="L167" i="3"/>
  <c r="D113" i="3"/>
  <c r="F113" i="3"/>
  <c r="E175" i="3"/>
  <c r="E167" i="3" s="1"/>
  <c r="G167" i="3"/>
  <c r="H82" i="4"/>
  <c r="E117" i="4"/>
  <c r="H82" i="3"/>
  <c r="L113" i="3"/>
  <c r="E78" i="3"/>
  <c r="E228" i="3"/>
  <c r="F10" i="4"/>
  <c r="E99" i="4"/>
  <c r="K8" i="4"/>
  <c r="E154" i="4"/>
  <c r="L167" i="4"/>
  <c r="E41" i="3"/>
  <c r="E45" i="4"/>
  <c r="H37" i="3"/>
  <c r="E37" i="3" s="1"/>
  <c r="H10" i="4"/>
  <c r="E158" i="4"/>
  <c r="E130" i="3"/>
  <c r="E150" i="3"/>
  <c r="H175" i="4"/>
  <c r="H167" i="4" s="1"/>
  <c r="H10" i="3"/>
  <c r="E46" i="3"/>
  <c r="F59" i="3"/>
  <c r="E59" i="3" s="1"/>
  <c r="E74" i="3"/>
  <c r="E83" i="3"/>
  <c r="E162" i="3"/>
  <c r="E11" i="4"/>
  <c r="D10" i="4"/>
  <c r="E46" i="4"/>
  <c r="E55" i="4"/>
  <c r="E59" i="4"/>
  <c r="E66" i="4"/>
  <c r="E83" i="4"/>
  <c r="D167" i="4"/>
  <c r="I8" i="3"/>
  <c r="E104" i="3"/>
  <c r="E51" i="4"/>
  <c r="E175" i="4"/>
  <c r="E167" i="4" s="1"/>
  <c r="E66" i="3"/>
  <c r="K8" i="3"/>
  <c r="F167" i="3"/>
  <c r="H167" i="3"/>
  <c r="G207" i="3"/>
  <c r="J10" i="4"/>
  <c r="E29" i="4"/>
  <c r="E163" i="4"/>
  <c r="E70" i="3"/>
  <c r="E55" i="3"/>
  <c r="E11" i="3"/>
  <c r="E78" i="4"/>
  <c r="E104" i="4"/>
  <c r="F10" i="3"/>
  <c r="J10" i="3"/>
  <c r="J8" i="3" s="1"/>
  <c r="E117" i="3"/>
  <c r="E113" i="3" s="1"/>
  <c r="H37" i="4"/>
  <c r="E37" i="4" s="1"/>
  <c r="E70" i="4"/>
  <c r="E162" i="4"/>
  <c r="I167" i="4"/>
  <c r="E158" i="3"/>
  <c r="E20" i="4"/>
  <c r="I10" i="4"/>
  <c r="E154" i="3"/>
  <c r="D167" i="3"/>
  <c r="E41" i="4"/>
  <c r="E74" i="4"/>
  <c r="E98" i="4"/>
  <c r="E82" i="4" l="1"/>
  <c r="E82" i="3"/>
  <c r="J8" i="4"/>
  <c r="L8" i="4"/>
  <c r="D8" i="3"/>
  <c r="D8" i="4"/>
  <c r="G8" i="3"/>
  <c r="E113" i="4"/>
  <c r="F8" i="4"/>
  <c r="L8" i="3"/>
  <c r="H8" i="4"/>
  <c r="H8" i="3"/>
  <c r="E207" i="3"/>
  <c r="I8" i="4"/>
  <c r="E10" i="4"/>
  <c r="E10" i="3"/>
  <c r="F8" i="3"/>
  <c r="E8" i="4" l="1"/>
  <c r="E8" i="3"/>
</calcChain>
</file>

<file path=xl/sharedStrings.xml><?xml version="1.0" encoding="utf-8"?>
<sst xmlns="http://schemas.openxmlformats.org/spreadsheetml/2006/main" count="955" uniqueCount="311">
  <si>
    <t>Dział</t>
  </si>
  <si>
    <t>Rozdział</t>
  </si>
  <si>
    <t>Treść</t>
  </si>
  <si>
    <t>Dochody</t>
  </si>
  <si>
    <t>Wydatki</t>
  </si>
  <si>
    <t>z tego:</t>
  </si>
  <si>
    <t>Dotacje i subwencje</t>
  </si>
  <si>
    <t>Świadczenia na rzecz osób fizycznych</t>
  </si>
  <si>
    <t>Wydatki bieżące jednostek budżet.</t>
  </si>
  <si>
    <t>Wydatki majątkowe</t>
  </si>
  <si>
    <t>Współfinansowanie projektów z udziałem środków UE</t>
  </si>
  <si>
    <t>DOCHODY</t>
  </si>
  <si>
    <t>WYDATKI</t>
  </si>
  <si>
    <t>ZMIANA                               (+zwiększenie; - zmniejszenie)</t>
  </si>
  <si>
    <t>z tytułu:</t>
  </si>
  <si>
    <t>w tysiącach złotych</t>
  </si>
  <si>
    <t>Ogółem</t>
  </si>
  <si>
    <t>Wydz. Infarstruktury, Rolnictwa i Rozwoju Regionalnego ZUW</t>
  </si>
  <si>
    <t>010</t>
  </si>
  <si>
    <t>Rolnictwo i łowiectwo</t>
  </si>
  <si>
    <t>01009</t>
  </si>
  <si>
    <t>Spółki wodne</t>
  </si>
  <si>
    <t>01041</t>
  </si>
  <si>
    <t xml:space="preserve">Program Rozwoju Obszarów Wiejskich </t>
  </si>
  <si>
    <t>01095</t>
  </si>
  <si>
    <t>Pozostała działalność</t>
  </si>
  <si>
    <t>050</t>
  </si>
  <si>
    <t>Rybołówstwo i rybactwo</t>
  </si>
  <si>
    <t>05011</t>
  </si>
  <si>
    <t>Program Operacyjny Zrównoważony rozwój sektora rybołówstwa i nabrzeżnych obszarów rybackich 2007-2013 oraz Program Operacyjny Rybactwo i Morze 2014-2020</t>
  </si>
  <si>
    <t>Transport łączność</t>
  </si>
  <si>
    <t>Krajowe pasażerskie przewozy autobusowe</t>
  </si>
  <si>
    <t>Przejścia graniczne</t>
  </si>
  <si>
    <t>Działalność usługowa</t>
  </si>
  <si>
    <t>Prace geologiczne (nieinwestycyjne)</t>
  </si>
  <si>
    <t>Bezpieczeństwo publiczne i ochrona przeciwpożarowa</t>
  </si>
  <si>
    <t>Zarządzanie kryzysowe</t>
  </si>
  <si>
    <t>Gospodarka komunalna i ochrona środowiska</t>
  </si>
  <si>
    <t>Gospodarka odpadami</t>
  </si>
  <si>
    <t>Ogrody botaniczne i zoologiczne oraz naturalne obszary i obiekty chronionej przyrody</t>
  </si>
  <si>
    <t>Parki krajobrazowe</t>
  </si>
  <si>
    <t>Państwowa Straż Łowiecka</t>
  </si>
  <si>
    <t>Woj. Insp. Ochr. Roślin i Nasiennictwa</t>
  </si>
  <si>
    <t>01032</t>
  </si>
  <si>
    <t>Państwowa Inspekcja Ochrony Roślin i Nasiennictwa</t>
  </si>
  <si>
    <t>Woj. Inspektorat Weterynarii</t>
  </si>
  <si>
    <t>01022</t>
  </si>
  <si>
    <t>Zwalczanie chorób zakaźnych zwierząt...</t>
  </si>
  <si>
    <t>01033</t>
  </si>
  <si>
    <t>Wojewódzkie inspektoraty weterynarii</t>
  </si>
  <si>
    <t>01034</t>
  </si>
  <si>
    <t>Powiatowe inspektoraty weterynarii</t>
  </si>
  <si>
    <t>Woj. Inspektorat Jakości Handlowej Artykułów Rolno-Spożywczych</t>
  </si>
  <si>
    <t>01023</t>
  </si>
  <si>
    <t>Inspekcja Jakości Handlowej Artykułów Rolno-Spożywczych</t>
  </si>
  <si>
    <t>Wydz. Gospodarki Nieruchomościami ZUW</t>
  </si>
  <si>
    <t>Gospodarka mieszkaniowa</t>
  </si>
  <si>
    <t>Gospodarka gruntami i nieruchomościami</t>
  </si>
  <si>
    <t>Wojewódzka Inspekcja Geodezyjna i Kartograficzna</t>
  </si>
  <si>
    <t>01005</t>
  </si>
  <si>
    <t>Prace geodezyjno-urządzeniowe na potrzeby rolnictwa</t>
  </si>
  <si>
    <t>Zadania z zakresu geodezji i kartografii</t>
  </si>
  <si>
    <t>Komenda Wojewódzka Państwowej Straży Rybackiej</t>
  </si>
  <si>
    <t xml:space="preserve">050 </t>
  </si>
  <si>
    <t>Rybołóstwo i rybactwo</t>
  </si>
  <si>
    <t>05003</t>
  </si>
  <si>
    <t>Państwowa Straż Rybacka</t>
  </si>
  <si>
    <t>Woj. Inspektorat Inspekcji Handlowej</t>
  </si>
  <si>
    <t>Handel</t>
  </si>
  <si>
    <t>Inspekcja Handlowa</t>
  </si>
  <si>
    <t>Woj. Inspektorat Transportu Drogowego</t>
  </si>
  <si>
    <t>Transport i łączność</t>
  </si>
  <si>
    <t>Inspekcja Transportu Drogowego</t>
  </si>
  <si>
    <t>Woj. Inspektorat Nadzoru Budowlanego</t>
  </si>
  <si>
    <t>Nadzór budowlany</t>
  </si>
  <si>
    <t>Wydz. Bezpieczeństwa i Zarządzania Kryzysowego ZUW</t>
  </si>
  <si>
    <t>Administracja publiczna</t>
  </si>
  <si>
    <t>Kwalifikacja wojskowa</t>
  </si>
  <si>
    <t>System powiadamiania ratunkowego</t>
  </si>
  <si>
    <t>Obrona narodowa</t>
  </si>
  <si>
    <t>Pozostałe wydatki obronne</t>
  </si>
  <si>
    <t>Obrona cywilna</t>
  </si>
  <si>
    <t>Zadania ratownictwa górskiego i wodnego</t>
  </si>
  <si>
    <t>Ochrona zdrowia</t>
  </si>
  <si>
    <t>Ratownictwo medyczne</t>
  </si>
  <si>
    <t>Komenda Wojewódzka PSP</t>
  </si>
  <si>
    <t>Komendy wojewódzkie Państwowej Straży Pożarnej</t>
  </si>
  <si>
    <t>Komendy powiatowe Państwowej Straży Pożarnej</t>
  </si>
  <si>
    <t>Kuratorium Oświaty w Szczecinie</t>
  </si>
  <si>
    <t>Oświata i wychowanie</t>
  </si>
  <si>
    <t>Kuratoria oświaty</t>
  </si>
  <si>
    <t>Dokształcanie i doskonalenie nauczycieli</t>
  </si>
  <si>
    <t>Edukacyjna opieka wychowawcza</t>
  </si>
  <si>
    <t>Kolonie i obozy oraz inne formy wypoczynku dzieci i młodzieży szkolnej, a także szkolenia młodzieży</t>
  </si>
  <si>
    <t>Różne rozliczenia</t>
  </si>
  <si>
    <t>Różne rozliczenia finansowe</t>
  </si>
  <si>
    <t>Składki na ubezpieczenia zdrowotne...</t>
  </si>
  <si>
    <t>Pomoc społeczna</t>
  </si>
  <si>
    <t>Domy pomocy społecznej</t>
  </si>
  <si>
    <t>Ośrodki wsparcia</t>
  </si>
  <si>
    <t>Zadania w zakresie przeciwdziałania przemocy w rodzinie</t>
  </si>
  <si>
    <t>Zasiłki okresowe, celowe i pomoc w naturze oraz skł.na ubezpieczenia emerytalne i rentowe</t>
  </si>
  <si>
    <t>Zasiłki stałe</t>
  </si>
  <si>
    <t>Ośrodki pomocy społecznej</t>
  </si>
  <si>
    <t>Usługi opiekuńcze i specjalistyczne usługi opiekuńcze</t>
  </si>
  <si>
    <t>Pomoc w zakresie dożywiania</t>
  </si>
  <si>
    <t>włączenia wydatków na realizację programu "Pomoc państwa w zakresie dożywiania" (§ 2030)</t>
  </si>
  <si>
    <t>Pomoc dla cudzoziemców</t>
  </si>
  <si>
    <t>Rodzina</t>
  </si>
  <si>
    <t xml:space="preserve">realizacji zadań klasyfikowanych w dziale "Rodzina" </t>
  </si>
  <si>
    <t>Świadczenie wychowawcze</t>
  </si>
  <si>
    <t>Świadczenia rodzinne, świadczenie z funduszu alimentacyjnego oraz składki na ubezpieczenia emerytalne i rentowe z ubezpieczenia społecznego</t>
  </si>
  <si>
    <t>Rodziny zatępcze</t>
  </si>
  <si>
    <t>Działalność ośrodków adopcyjnych</t>
  </si>
  <si>
    <t>Działalność placówek opiekuńczo-wychowawczych</t>
  </si>
  <si>
    <t>Wojewódzki Zespół do Spraw Orzekania o Niepełnosprawności</t>
  </si>
  <si>
    <t>Pozostałe zadania w zakresie polityki społecznej</t>
  </si>
  <si>
    <t>Zespoły ds. orzekania o niepełnosprawności</t>
  </si>
  <si>
    <t xml:space="preserve"> </t>
  </si>
  <si>
    <t>Wojewódzka Stacja Sanitarno-Epidemiologiczna</t>
  </si>
  <si>
    <t>Inspekcja Sanitarna</t>
  </si>
  <si>
    <t>Woj. Inspektorat Farmaceutyczny</t>
  </si>
  <si>
    <t>Inspekcja Farmaceutyczna</t>
  </si>
  <si>
    <t>Woj. Inspektorat Ochrony Środowiska</t>
  </si>
  <si>
    <t>Inspekcja Ochrony Środowiska</t>
  </si>
  <si>
    <t>Wojewódzki  Urząd Ochrony Zabytków</t>
  </si>
  <si>
    <t>Kultura i ochrona dziedzictwa narodowego</t>
  </si>
  <si>
    <t>Ochrona zabytków i opieka nad zabytkami</t>
  </si>
  <si>
    <t>Wojewódzkie Urzędy Ochrony Zabytków</t>
  </si>
  <si>
    <t>Biuro Organizacji i Kadr ZUW</t>
  </si>
  <si>
    <t>Urzędy wojewódzkie</t>
  </si>
  <si>
    <t>Komisje egzaminacyjne</t>
  </si>
  <si>
    <t xml:space="preserve">Ministerstwo Skarbu Państwa w likwidacji </t>
  </si>
  <si>
    <t>System Wspomagania Dowodzenia Państwowego Ratownictwa Medycznego</t>
  </si>
  <si>
    <t>Koordynacja systemów zabezpieczenia społecznego w obszarze świadczeń rodzinnych oraz świadczenia wychowawczego</t>
  </si>
  <si>
    <t>Wydz. Finansów i Budżetu ZUW</t>
  </si>
  <si>
    <t>Turystyka</t>
  </si>
  <si>
    <t>Funkcjonowanie wojewódzkich rad dialogu społecznego</t>
  </si>
  <si>
    <t>Wymiar sprawiedliwości</t>
  </si>
  <si>
    <t>Nieodpłatna pomoc prawna</t>
  </si>
  <si>
    <t>Rezerwy ogólne i celowe</t>
  </si>
  <si>
    <t xml:space="preserve">Pozostała działalność </t>
  </si>
  <si>
    <t>Powiatowe urzędy pracy</t>
  </si>
  <si>
    <t>Wydz. Spraw Obywatelskich i Cudzoziemców ZUW</t>
  </si>
  <si>
    <t>Cmentarze</t>
  </si>
  <si>
    <t>Urzędy wojewódzkie (dowody osobiste)</t>
  </si>
  <si>
    <t>Załącznik nr 1 - korekta</t>
  </si>
  <si>
    <t>Zmiany między kwotami wynikającymi z projektu budżetu na rok 2018 przedłożonego przez Wojewodę a kwotami wynikającymi z projektu ustawy budżetowej na rok 2018 uchwalonego przez  Radę Ministrów  i przekazanego do Sejmu</t>
  </si>
  <si>
    <t>01008</t>
  </si>
  <si>
    <t>Melioracje wodne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</si>
  <si>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</si>
  <si>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t>Zmniejszenie hałasu i wibracji</t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</si>
  <si>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</si>
  <si>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</si>
  <si>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</si>
  <si>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</si>
  <si>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</si>
  <si>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t>Wydz. Spraw Społecznych ZUW</t>
  </si>
  <si>
    <t xml:space="preserve"> § 2010 - 3.155 tys. zł, § 2110 - 112 tys. zł</t>
  </si>
  <si>
    <t>włączenia wydatków z tytułu realizacji Krajowego Programu Przeciwdziałania Przemocy w Rodzinie (§ 2110 - 955 tys. zł, § 2230 - 50 tys. zł)</t>
  </si>
  <si>
    <t>Składki na ubezpieczenie zdrowotne opłacane za osoby pobierające niektóre świadczenia z pomocy społecznej, niektóre świadczenia rodzinne oraz za osoby uczestniczace w zajęciach w centrum integracji społecznej</t>
  </si>
  <si>
    <t>Zasiłki i pomoc w naturze oraz skł.na ubezpiecz.społeczne</t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</si>
  <si>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</si>
  <si>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t>§ 2060</t>
  </si>
  <si>
    <t>Świadczenia rodzinne, świadczenia z funduszu alimentacyjnego oraz składki na ubezpieczenia emerytalne i rentowe z ubezpieczenia społecznego</t>
  </si>
  <si>
    <t>§ 2010</t>
  </si>
  <si>
    <t>§ 2160</t>
  </si>
  <si>
    <t>Wydz. Zdrowia Publicznego ZUW</t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</si>
  <si>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</si>
  <si>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</si>
  <si>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</si>
  <si>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</si>
  <si>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</si>
  <si>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</si>
  <si>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</si>
  <si>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</si>
  <si>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</si>
  <si>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</si>
  <si>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</si>
  <si>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</si>
  <si>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</si>
  <si>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</si>
  <si>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finansowania nieodpłatnej pomocy prawnej</t>
  </si>
  <si>
    <t xml:space="preserve">Załącznik nr 1 </t>
  </si>
  <si>
    <r>
      <t xml:space="preserve">- </t>
    </r>
    <r>
      <rPr>
        <b/>
        <sz val="10"/>
        <rFont val="Arial"/>
        <family val="2"/>
        <charset val="238"/>
      </rPr>
      <t>włączenia wydatków</t>
    </r>
    <r>
      <rPr>
        <sz val="10"/>
        <rFont val="Arial"/>
        <family val="2"/>
        <charset val="238"/>
      </rPr>
      <t xml:space="preserve"> na wyrównanie operatorom straty z tytułu utraconych przychodów w związku ze stosowaniem ustawowych uprawnień do ulgowych przejazdów w publicznym transporcie zbiorowym</t>
    </r>
  </si>
  <si>
    <r>
      <rPr>
        <b/>
        <sz val="10"/>
        <rFont val="Arial"/>
        <family val="2"/>
        <charset val="238"/>
      </rPr>
      <t xml:space="preserve">- zwiększenia wydatków bieżących o 328 tys. zł </t>
    </r>
    <r>
      <rPr>
        <sz val="10"/>
        <rFont val="Arial"/>
        <family val="2"/>
        <charset val="238"/>
      </rPr>
      <t>(skutki zwiększenia od 1 maja 2017 r. wynagrodzeń wraz z pochodnymi dla 4 etatów na realizację nowych zadań w zakresie pozasądowego rozwiązywania sporów konsumenckich): § 4000 - 39 tys. zł, § 4020 - 198 tys. zł, § 4040 - 10 tys. zł, § 4110 - 42 tys. zł, § 4120 - 6 tys. zł, § 4170 - 33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</si>
  <si>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134 tys. zł</t>
    </r>
    <r>
      <rPr>
        <sz val="10"/>
        <rFont val="Arial"/>
        <family val="2"/>
        <charset val="238"/>
      </rPr>
      <t xml:space="preserve"> (2 dodatkowe etaty realizujące działania kontrolne): § 4000 - 18 tys. zł, § 4050 - 106 tys. zł, § 4060 - 2 tys. zł, § 4180 - 8 tys. zł</t>
    </r>
  </si>
  <si>
    <r>
      <t xml:space="preserve">- </t>
    </r>
    <r>
      <rPr>
        <b/>
        <sz val="10"/>
        <rFont val="Arial"/>
        <family val="2"/>
        <charset val="238"/>
      </rPr>
      <t>zwiększenia wydatków bieżących o 1.208 tys. zł</t>
    </r>
    <r>
      <rPr>
        <sz val="10"/>
        <rFont val="Arial"/>
        <family val="2"/>
        <charset val="238"/>
      </rPr>
      <t xml:space="preserve"> (18 dodatkowych etatów realizujących działania kontrolne): § 4000 - 162 tys. zł, § 4050 - 950 tys. zł, § 4060 - 22 tys. zł, § 4180 - 74 tys. zł</t>
    </r>
  </si>
  <si>
    <r>
      <rPr>
        <b/>
        <sz val="10"/>
        <rFont val="Arial"/>
        <family val="2"/>
        <charset val="238"/>
      </rPr>
      <t>- zwiększenia dotacji celowej dla KP PSP Goleniów o 14 tys. zł</t>
    </r>
    <r>
      <rPr>
        <sz val="10"/>
        <rFont val="Arial"/>
        <family val="2"/>
        <charset val="238"/>
      </rPr>
      <t xml:space="preserve"> (skutki zwiekszęnia w 2017 r. dodatków służby cywilnej wraz z pochodnymi dla 1 urzędnika służby cywilnej mianowanego z dniem 1 grudnia 2016 r.): § 2110 (§ 4020 - 11 tys. zł, § 4040 - 1 tys. zł, §§ 4110 i 4120 - 2 tys. zł)</t>
    </r>
  </si>
  <si>
    <r>
      <rPr>
        <b/>
        <sz val="10"/>
        <rFont val="Arial"/>
        <family val="2"/>
        <charset val="238"/>
      </rPr>
      <t>- zwiększenia wydatków bieżących o 59 tys. zł</t>
    </r>
    <r>
      <rPr>
        <sz val="10"/>
        <rFont val="Arial"/>
        <family val="2"/>
        <charset val="238"/>
      </rPr>
      <t xml:space="preserve"> (1 dodatkowy etat - wzmocnienie realizacji ustawowych zadań): § 4020 - 41 tys. zł, § 4000 - 4 tys. zł, § 4110 - 7 tys. zł, § 4120 - 1 tys. zł, § 4440 - 1 tys. zł, § 6060 - 5 tys. zł)</t>
    </r>
  </si>
  <si>
    <r>
      <t>zmniejszenia wydatków o 141 tys. zł</t>
    </r>
    <r>
      <rPr>
        <sz val="10"/>
        <rFont val="Arial"/>
        <family val="2"/>
        <charset val="238"/>
      </rPr>
      <t xml:space="preserve"> na pomoc dla cudzoziemców</t>
    </r>
  </si>
  <si>
    <r>
      <rPr>
        <b/>
        <sz val="10"/>
        <rFont val="Arial"/>
        <family val="2"/>
        <charset val="238"/>
      </rPr>
      <t xml:space="preserve">- zwiększenia wydatków bieżących o 264 tys. zł </t>
    </r>
    <r>
      <rPr>
        <sz val="10"/>
        <rFont val="Arial"/>
        <family val="2"/>
        <charset val="238"/>
      </rPr>
      <t>(skutki zwiększenia w 2017 r. wynagrodzeń wraz z pochodnymi na realizację nowych zadań):  § 4000 - 4 tys. zł, § 4020 - 205 tys. zł, § 4040 - 14 tys. zł, § 4110 - 36 tys. zł, § 4120 - 5 tys. zł</t>
    </r>
  </si>
  <si>
    <r>
      <rPr>
        <b/>
        <sz val="10"/>
        <rFont val="Arial"/>
        <family val="2"/>
        <charset val="238"/>
      </rPr>
      <t xml:space="preserve">- zwiększenia wydatków bieżących o 59 tys. zł </t>
    </r>
    <r>
      <rPr>
        <sz val="10"/>
        <rFont val="Arial"/>
        <family val="2"/>
        <charset val="238"/>
      </rPr>
      <t>(1 dodatkowy etat - wzmocnienie realizacji ustawowych zadań): § 4000 - 4 tys. zł, § 4020 - 41 tys. zł, § 4110 - 7 tys. zł, § 4120 - 1 tys. zł, § 4440 - 1 tys. zł, § 6060 - 5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</si>
  <si>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827 tys. zł </t>
    </r>
    <r>
      <rPr>
        <sz val="10"/>
        <rFont val="Arial"/>
        <family val="2"/>
        <charset val="238"/>
      </rPr>
      <t>(koszty wyposażenia i wynagrodzeń dla dodatkowych 14 etatów w ZUW realizujących zadania z zakresu legalizacji pracy): § 4020 - 572 tys. zł, § 4000 - 56 tys. zł, § 4110 - 98 tys. zł, § 4120 - 14 tys. zł, § 4440 - 17 tys. zł, § 6060 - 70 tys. zł)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</si>
  <si>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o 295 tys. zł </t>
    </r>
    <r>
      <rPr>
        <sz val="10"/>
        <rFont val="Arial"/>
        <family val="2"/>
        <charset val="238"/>
      </rPr>
      <t>(koszty wyposażenia i wynagrodzeń dla dodatkowych 5 etatów w ZUW realizujących zadania z zakresu legalizacji pobytu cudzoziemców): § 4000 - 20 tys. zł, § 4020 - 204 tys. zł, § 4110 - 35 tys. zł, § 4120 - 5 tys. zł, § 4440 - 6 tys. zł, § 6060 - 25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</si>
  <si>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244 tys. zł </t>
    </r>
    <r>
      <rPr>
        <sz val="10"/>
        <rFont val="Arial"/>
        <family val="2"/>
        <charset val="238"/>
      </rPr>
      <t>(3 dodatkowe etaty - wzmocnienie nadzoru nad zadaniami z zakresu administracji rządowej, w tym w zakresie programu 500+): § 4000 - 117 tys. zł, § 4020 - 106 tys. zł, § 4110 - 18 tys. zł, § 4120 - 3 tys. zł</t>
    </r>
  </si>
  <si>
    <r>
      <t xml:space="preserve"> -</t>
    </r>
    <r>
      <rPr>
        <b/>
        <sz val="10"/>
        <rFont val="Arial"/>
        <family val="2"/>
        <charset val="238"/>
      </rPr>
      <t xml:space="preserve"> zwiększenia wydatków bieżących o 55 tys. zł </t>
    </r>
    <r>
      <rPr>
        <sz val="10"/>
        <rFont val="Arial"/>
        <family val="2"/>
        <charset val="238"/>
      </rPr>
      <t>(skutki zwiekszenia od 1 lipca 2017 r. wynagrodzeń wraz z pochodnymi dla 1 etatu na realizację zadań wynikających z ustawy o zmianie ustawy o systemie informacji w ochronie zdrowia oraz niektórych innych ustaw): § 4020 - 44 tys. zł, § 4040 - 2 tys. zł, § 4110 - 8 tys. zł, § 4120 - 1 tys. zł</t>
    </r>
  </si>
  <si>
    <r>
      <t>-</t>
    </r>
    <r>
      <rPr>
        <b/>
        <sz val="10"/>
        <rFont val="Arial"/>
        <family val="2"/>
        <charset val="238"/>
      </rPr>
      <t xml:space="preserve"> zwiększenia wydatków bieżących o 28 tys. zł </t>
    </r>
    <r>
      <rPr>
        <sz val="10"/>
        <rFont val="Arial"/>
        <family val="2"/>
        <charset val="238"/>
      </rPr>
      <t>(skutki zwiekszenia w 2017 r. dodatków służby cywilnej /</t>
    </r>
    <r>
      <rPr>
        <sz val="1"/>
        <rFont val="Arial"/>
        <family val="2"/>
        <charset val="238"/>
      </rPr>
      <t>(</t>
    </r>
    <r>
      <rPr>
        <sz val="10"/>
        <rFont val="Arial"/>
        <family val="2"/>
        <charset val="238"/>
      </rPr>
      <t>wraz z pochodnymi/</t>
    </r>
    <r>
      <rPr>
        <sz val="1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dla 2 urzędników służby cywilnej mianowanych z dniem 1 grudnia 2016 r.): § 4020 - 21 tys. zł, § 4040 - 2 tys. zł, § 4110 - 4 tys. zł, § 4120 - 1 tys. zł</t>
    </r>
    <r>
      <rPr>
        <sz val="1"/>
        <rFont val="Arial"/>
        <family val="2"/>
        <charset val="238"/>
      </rPr>
      <t>)</t>
    </r>
  </si>
  <si>
    <r>
      <t xml:space="preserve"> - </t>
    </r>
    <r>
      <rPr>
        <b/>
        <sz val="10"/>
        <rFont val="Arial"/>
        <family val="2"/>
        <charset val="238"/>
      </rPr>
      <t>zmniejszenia wydatków na mandaty - 56 tys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zł</t>
    </r>
    <r>
      <rPr>
        <sz val="10"/>
        <rFont val="Arial"/>
        <family val="2"/>
        <charset val="238"/>
      </rPr>
      <t>, z tego: § 4020 - 36 tys.zł, § 4000 - 13 tys.zł, § 4110 - 6 tys.zł, § 4120 - 1 tys.zł</t>
    </r>
  </si>
  <si>
    <r>
      <t xml:space="preserve"> -</t>
    </r>
    <r>
      <rPr>
        <b/>
        <sz val="10"/>
        <rFont val="Arial"/>
        <family val="2"/>
        <charset val="238"/>
      </rPr>
      <t xml:space="preserve"> zmniejszenia wydatków bieżących o 19 tys. zł </t>
    </r>
    <r>
      <rPr>
        <sz val="10"/>
        <rFont val="Arial"/>
        <family val="2"/>
        <charset val="238"/>
      </rPr>
      <t>z tytułu przesunięcia środków do Podlaskiego Urzędu Wojewódzkiego w Białymstoku z przeznaczeniem na wdrażanie przez województwa jednolitego systemu teleinformatycznego do obsługi terenowej administracji rządowej (EZD): § 4020 - 15 tys. zł, § 4110 - 3 tys. zł, § 4410 - 1 tys. zł</t>
    </r>
  </si>
  <si>
    <r>
      <t xml:space="preserve"> - </t>
    </r>
    <r>
      <rPr>
        <b/>
        <sz val="10"/>
        <color rgb="FFFF0000"/>
        <rFont val="Arial"/>
        <family val="2"/>
        <charset val="238"/>
      </rPr>
      <t>zwiększenia wydatków bieżących j.b. o 4 tys. zł</t>
    </r>
    <r>
      <rPr>
        <sz val="10"/>
        <color rgb="FFFF0000"/>
        <rFont val="Arial"/>
        <family val="2"/>
        <charset val="238"/>
      </rPr>
      <t>, w związku z nieuwzględenieniem  zwiększenia wydatków  w rozdz. 75084</t>
    </r>
  </si>
  <si>
    <r>
      <t xml:space="preserve"> - </t>
    </r>
    <r>
      <rPr>
        <b/>
        <sz val="10"/>
        <rFont val="Arial"/>
        <family val="2"/>
        <charset val="238"/>
      </rPr>
      <t xml:space="preserve">zwiększenia wydatków bieżących o 195 tys. zł </t>
    </r>
    <r>
      <rPr>
        <sz val="10"/>
        <rFont val="Arial"/>
        <family val="2"/>
        <charset val="238"/>
      </rPr>
      <t>(skutki decyzji zwiększającej w 2017 roku dodatki stażowe wraz z pochodnymi dla 14 operatorów numerów alarmowych, 2 pracowników obsługi technicznej SPR, pracownika obsługi administracyjnej oraz 2 pracowników obsługi technicznej SWD PRM)</t>
    </r>
    <r>
      <rPr>
        <sz val="10"/>
        <rFont val="Arial"/>
        <family val="2"/>
        <charset val="238"/>
      </rPr>
      <t>: § 4010 - 159 tys. zł, § 4040 - 5 tys. zł, § 4110 - 26 tys. zł, § 4120 - 5 tys. zł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</si>
  <si>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 5 tys. zł </t>
    </r>
    <r>
      <rPr>
        <sz val="10"/>
        <rFont val="Arial"/>
        <family val="2"/>
        <charset val="238"/>
      </rPr>
      <t xml:space="preserve">(skutki decyzji zwiekszającej w 2017 roku dodatki stażowe wraz z pochodnymi dla 14 operatorów numerów alarmowych, 2 pracowników obsługi technicznej SPR, pracownika obsługi administracyjnej oraz 2 pracowników obsługi technicznej SWD PRM): § 4010 - 4 tys. zł, § 4110 - 1 tys. zł </t>
    </r>
  </si>
  <si>
    <r>
      <t xml:space="preserve">- </t>
    </r>
    <r>
      <rPr>
        <b/>
        <sz val="10"/>
        <rFont val="Arial"/>
        <family val="2"/>
        <charset val="238"/>
      </rPr>
      <t xml:space="preserve">zwiększenia wydatków bieżących o 1.488 tys. zł </t>
    </r>
    <r>
      <rPr>
        <sz val="10"/>
        <rFont val="Arial"/>
        <family val="2"/>
        <charset val="238"/>
      </rPr>
      <t xml:space="preserve">(koszty wynagrodzeń dla dodatkowych 23 etatów, w związku z przejęciem na podstawie przepisów ustawy z dnia 7 lipca 2017 r. o zmianie niektórych ustaw związanych z systemami wsparcia rodzin (Dz. U. poz. 1428) od dnia 1 stycznia 2018 r. zadań dotyczących koordynacji systemów zabezpieczenia społecznego w obszarze świadczeń rodzinnych i świadczenia wychowawczego): § 4020 - 1.221 tys. zł, § 4110 - 210 tys. zł, § 4120 - 30 tys. zł, § 4440 - 27 tys. zł
</t>
    </r>
  </si>
  <si>
    <r>
      <t xml:space="preserve">- </t>
    </r>
    <r>
      <rPr>
        <b/>
        <sz val="10"/>
        <rFont val="Arial"/>
        <family val="2"/>
        <charset val="238"/>
      </rPr>
      <t>zwiększenie kwoty dotacji celowej dla SW</t>
    </r>
    <r>
      <rPr>
        <sz val="10"/>
        <rFont val="Arial"/>
        <family val="2"/>
        <charset val="238"/>
      </rPr>
      <t xml:space="preserve"> na funkcjonowanie wojewódzkich rad dialogu społecznego, w związku z nieuwzględenieniem  planowanego zwiększenia wydatków </t>
    </r>
  </si>
  <si>
    <t>Pozostałe działania związane z gospodarką odpadami</t>
  </si>
  <si>
    <t>Staże i specjalizacje medyczne</t>
  </si>
  <si>
    <t>Działalność dyspozytorni medycznych</t>
  </si>
  <si>
    <t>Załącznik Nr 1a do</t>
  </si>
  <si>
    <t xml:space="preserve">(w podziale na działy i rozdziały klasyfikacji budżetowej) </t>
  </si>
  <si>
    <t>z tego</t>
  </si>
  <si>
    <t>Dotacje                        i subwencje</t>
  </si>
  <si>
    <t>Wydatki bieżące jednostek budżetowych</t>
  </si>
  <si>
    <t>Współfinansowanie projektów               z udziałem środków UE</t>
  </si>
  <si>
    <t>,</t>
  </si>
  <si>
    <t>Ministerstwo Skarbu Państwa w likwidacji</t>
  </si>
  <si>
    <t xml:space="preserve">Pozostała działalność     </t>
  </si>
  <si>
    <t xml:space="preserve">Składki na ubezpieczenie zdrowotne opłacane za osoby pobierające niektóre świadczenia z pomocy społecznej oraz za osoby uczestniczące w zajęciach w centrum integracji społecznej </t>
  </si>
  <si>
    <t>Zasiłki okresowe, celowe i pomoc w naturze oraz składki na ubezpieczenia emerytalne i rentowe</t>
  </si>
  <si>
    <t>Załącznik Nr 1b do</t>
  </si>
  <si>
    <t>(w podziale na jednostki i komórki organizacyjne ZUW)</t>
  </si>
  <si>
    <t>Załącznik Nr 1 do</t>
  </si>
  <si>
    <t xml:space="preserve">(w podziale na działy klasyfikacji budżetowej) </t>
  </si>
  <si>
    <t>Składki na ubezpieczenie zdrowotne opłacane za osoby pobierające niektóre świadczenia rodzinne oraz za osoby pobierające zasiłki dla opiekunów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</si>
  <si>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</si>
  <si>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Karta Dużej Rodziny</t>
  </si>
  <si>
    <t>System opieki nad dziećmi w wieku do lat 3</t>
  </si>
  <si>
    <t>Nazwa Programów Operacyjnych</t>
  </si>
  <si>
    <t>Dysponent</t>
  </si>
  <si>
    <t>w tys. zł</t>
  </si>
  <si>
    <t>(w podziale na dysponentów)</t>
  </si>
  <si>
    <t>(w podziale na poszczególnych dysponentów oraz działy, rozdziały i paragrafy)</t>
  </si>
  <si>
    <t>Paragraf</t>
  </si>
  <si>
    <t>Wyszczególnienie</t>
  </si>
  <si>
    <t>OGÓŁEM</t>
  </si>
  <si>
    <t>1. Komórki organizacyjne ZUW</t>
  </si>
  <si>
    <t>Fundusze Europejskie dla Rozwoju Społecznego 2021-2027 (FERS)</t>
  </si>
  <si>
    <t>1.1 Biuro Organizacji i Kadr ZUW</t>
  </si>
  <si>
    <t>Składki na ubezpieczenia społeczne (15PF.2027.FERS)</t>
  </si>
  <si>
    <t>Składki na Fundusz Pracy oraz Fundusz Solidarnościowy (15PF.2027.FERS)</t>
  </si>
  <si>
    <t>Załącznik Nr 1c do</t>
  </si>
  <si>
    <t>Załącznik Nr 1d do</t>
  </si>
  <si>
    <t>Program Operacyjny Zrównoważony rozwój sektora rybołówstwa i nadbrzeżnych obszarów rybackich 2007-2013, Program Operacyjny Rybactwo i Morze 2014-2020 oraz Program Fundusze Europejskie dla Rybactwa</t>
  </si>
  <si>
    <t>Usuwanie skutków klęsk zywiołowych</t>
  </si>
  <si>
    <t>Ochrona powietrza atmosferycznego i klimatu</t>
  </si>
  <si>
    <t>Usuwanie skutków klęsk  żywiołowych</t>
  </si>
  <si>
    <t>Wynagrodzenia osobowe członków korpusu służby cywilnej (15PF.2027.FERS)</t>
  </si>
  <si>
    <t>Dodatkowe wynagrodzenie roczne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</si>
  <si>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</si>
  <si>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 (15PF.2027.FERS)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</si>
  <si>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  (15PF.2027.FERS)</t>
  </si>
  <si>
    <t>01045</t>
  </si>
  <si>
    <t>Europejski Fundusz Rolny na rzecz Rozwoju Obszarów Wiejskich</t>
  </si>
  <si>
    <t>Wydz. Ratownictwa Medycznego i Powiadamiania Ratunkowego ZUW</t>
  </si>
  <si>
    <t>Zadania w zakresie przeciwdziałania przemocy domowej</t>
  </si>
  <si>
    <t>Wojewody Zachodniopomorskiego</t>
  </si>
  <si>
    <t>Dochody i wydatki budżetu Wojewody Zachodniopomorskiego na rok 2026</t>
  </si>
  <si>
    <t>Wydatki budżetu środków europejskich Wojewody Zachodniopomorskiego na rok 2026</t>
  </si>
  <si>
    <t xml:space="preserve">Wydatki budżetu środków europejskich w części 85/32 - województwo zachodniopomorskie na rok 2026                                    </t>
  </si>
  <si>
    <t>Górnictwo i kopalnictwo</t>
  </si>
  <si>
    <t>Komenda Wojewódzka Państwowej Straży Pożarnej</t>
  </si>
  <si>
    <t>Fundusze Europejskie na Infrastrukturę, Klimat, Środowisko 2021-2027 (FEnIKS)</t>
  </si>
  <si>
    <t>Kuratorium Oświaty</t>
  </si>
  <si>
    <t>Wydział Polityki Społecznej ZUW</t>
  </si>
  <si>
    <t>Prace geodezyjne i kartograficzne na potrzeby organów administracji geodezyjnej i kartograficznej</t>
  </si>
  <si>
    <t>Zadania o charakterze obronnym wynikające z ustawy o ochronie ludności i obronie cywilnej</t>
  </si>
  <si>
    <t>Zadania o charakterze obronnym wynikające z ustawy o ochronie ludności i obronie cywilnej realizowane przez Państwową Straż Pożarną</t>
  </si>
  <si>
    <t>Powiatowe centra pomocy rodzinie</t>
  </si>
  <si>
    <t>Jednostki specjalistycznego poradnictwa, mieszkania treningowe i wspomagane oraz ośrodki interwencji kryzysowej</t>
  </si>
  <si>
    <t>Wspieranie rodziny</t>
  </si>
  <si>
    <t>Program Operacyjny Zrównoważony rozwój sektora rybołówstwa i nadbrzeżnych obszarów rybackich 2007–2013, Program Operacyjny Rybactwo i Morze 2014–2020 oraz Program Fundusze Europejskie dla Rybactwa</t>
  </si>
  <si>
    <t>Składki na ubezpieczenie zdrowotne opłacane za osoby pobierające niektóre świadczenia z pomocy społecznej oraz za osoby uczestniczące w zajęciach w centrum integracji społecznej</t>
  </si>
  <si>
    <t>Rodziny zastępcze</t>
  </si>
  <si>
    <t>1.2. Wydział Polityki Społecznej ZUW</t>
  </si>
  <si>
    <t>2. Jednostki administracji zespolonej i jednostki podległe Wojewodzie Zachodniopomorskiemu</t>
  </si>
  <si>
    <t>4027</t>
  </si>
  <si>
    <t>4047</t>
  </si>
  <si>
    <t>4117</t>
  </si>
  <si>
    <t>4127</t>
  </si>
  <si>
    <t>2007</t>
  </si>
  <si>
    <t>2057</t>
  </si>
  <si>
    <t>6067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</si>
  <si>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 Paragraf ten stosuje się również do rozliczeń dotacji rozwojowej otrzymanej przed 31 grudnia 2009 r., w tym zwrotów środków tej dotacji, oraz do zwrotów środków, o których mowa powyżej (15PF.2027.FERS)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</si>
  <si>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 Paragraf ten dotyczy środków dotacji i płatności przekazywanych na realizację projektów i programów z ww. środków dla jednostek samorządu terytorialnego występujących w charakterze beneficjenta w zakresie programów realizowanych w ramach Perspektywy Finansowej 2014-2020 oraz Perspektywy Finansowej 2021-2027 (15PF.2027.FERS)</t>
  </si>
  <si>
    <t>2.1. Komenda Wojewódzka Państwowej Straży Pożarnej w Szczecinie</t>
  </si>
  <si>
    <t>2.2. Kuratorium Oświaty w Szczecinie</t>
  </si>
  <si>
    <t>Wynagrodzenia osobowe członków korpusu sł. Cywilnej (15PF.2027.FERS)</t>
  </si>
  <si>
    <t>Szkolenia członków korpusu służby cywilnej (15PF.2027.FERS)</t>
  </si>
  <si>
    <t>Podróże służbowe krajowe (15PF.2027.FERS)</t>
  </si>
  <si>
    <t>Grupa wydatków bieżących jednostki (15PF.2027.FERS)</t>
  </si>
  <si>
    <t xml:space="preserve">Wydatki na zakupy inwestycyjne jednostek budżetowych (15PF.2027.FEnIKS) </t>
  </si>
  <si>
    <t>Wynagrodzenia osobowe członków korpusu sł. cywilnej (15PF.2027.FERS)</t>
  </si>
  <si>
    <t>Wydział Prawny ZUW</t>
  </si>
  <si>
    <t>Wydział Spraw Obywatelskich ZUW</t>
  </si>
  <si>
    <t>Wydział Finansów i Budżetu ZUW</t>
  </si>
  <si>
    <t>Wojewódzki Inspektorat Farmaceutyczny</t>
  </si>
  <si>
    <t>Wojewódzki Inspektorat Ochrony Środowiska</t>
  </si>
  <si>
    <t>Wydział Zdrowia Publicznego i Rynku Pracy ZUW</t>
  </si>
  <si>
    <t>Wojewódzki Inspektorat Transportu Drogowego</t>
  </si>
  <si>
    <t>Wojewódzki Inspektorat Nadzoru Budowlanego</t>
  </si>
  <si>
    <t>Wojewódzki Inspektorat Inspekcji Handlowej</t>
  </si>
  <si>
    <t>Wydział Gospodarki Nieruchomościami ZUW</t>
  </si>
  <si>
    <t>Wojewódzki Inspektorat Weterynarii</t>
  </si>
  <si>
    <t>Wojewódzki Inspektorat Ochrony Roślin i Nasiennictwa</t>
  </si>
  <si>
    <t>Wydział Bezpieczeństwa i Zarządzania Kryzysowego ZUW</t>
  </si>
  <si>
    <t>Wojewódzki Inspektorat Jakości Handlowej Artykułów Rolno-Spożywczych</t>
  </si>
  <si>
    <t>Wydział Infrastruktury, Rolnictwa i Rozwoju Regionalnego ZUW</t>
  </si>
  <si>
    <t>według  ustawy budżetowej na 2026 rok</t>
  </si>
  <si>
    <t>zarządzenia Nr  27   /2026</t>
  </si>
  <si>
    <t>z dnia  09.02.2026 r.</t>
  </si>
  <si>
    <t>zarządzenia Nr  27 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</si>
</sst>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mo"/>
    </font>
    <font>
      <b/>
      <sz val="10"/>
      <color rgb="FFFF0000"/>
      <name val="Arimo"/>
    </font>
    <font>
      <b/>
      <sz val="10"/>
      <name val="Arial"/>
      <family val="2"/>
      <charset val="238"/>
    </font>
    <font>
      <sz val="10"/>
      <name val="Arimo"/>
    </font>
    <font>
      <sz val="10"/>
      <color rgb="FFFF0000"/>
      <name val="Arial"/>
      <family val="2"/>
      <charset val="238"/>
    </font>
    <font>
      <sz val="10"/>
      <color rgb="FFFF0000"/>
      <name val="Arimo"/>
    </font>
    <font>
      <b/>
      <sz val="10"/>
      <color rgb="FFFF0000"/>
      <name val="Arial"/>
      <family val="2"/>
      <charset val="238"/>
    </font>
    <font>
      <sz val="12"/>
      <name val="Calibri"/>
      <family val="2"/>
      <charset val="238"/>
    </font>
    <font>
      <sz val="12"/>
      <name val="Noto Sans Symbols"/>
    </font>
    <font>
      <sz val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Lato"/>
      <family val="2"/>
      <charset val="238"/>
    </font>
    <font>
      <b/>
      <sz val="11"/>
      <name val="Lato"/>
      <family val="2"/>
      <charset val="238"/>
    </font>
    <font>
      <sz val="10"/>
      <color rgb="FFFF0000"/>
      <name val="Lato"/>
      <family val="2"/>
      <charset val="238"/>
    </font>
    <font>
      <sz val="8"/>
      <name val="Lato"/>
      <family val="2"/>
      <charset val="238"/>
    </font>
    <font>
      <i/>
      <sz val="6"/>
      <name val="Lato"/>
      <family val="2"/>
      <charset val="238"/>
    </font>
    <font>
      <b/>
      <sz val="12"/>
      <name val="Lato"/>
      <family val="2"/>
      <charset val="238"/>
    </font>
    <font>
      <b/>
      <sz val="11"/>
      <color rgb="FFFF0000"/>
      <name val="Lato"/>
      <family val="2"/>
      <charset val="238"/>
    </font>
    <font>
      <sz val="7"/>
      <color rgb="FFFF0000"/>
      <name val="Lato"/>
      <family val="2"/>
      <charset val="238"/>
    </font>
    <font>
      <b/>
      <sz val="10"/>
      <name val="Lato"/>
      <family val="2"/>
      <charset val="238"/>
    </font>
    <font>
      <sz val="6"/>
      <name val="Lato"/>
      <family val="2"/>
      <charset val="238"/>
    </font>
    <font>
      <b/>
      <sz val="13"/>
      <name val="Lato"/>
      <family val="2"/>
      <charset val="238"/>
    </font>
    <font>
      <sz val="9"/>
      <name val="Lato"/>
      <family val="2"/>
      <charset val="238"/>
    </font>
    <font>
      <b/>
      <i/>
      <sz val="10"/>
      <name val="Lato"/>
      <family val="2"/>
      <charset val="238"/>
    </font>
    <font>
      <i/>
      <sz val="7"/>
      <name val="Lato"/>
      <family val="2"/>
      <charset val="238"/>
    </font>
    <font>
      <b/>
      <sz val="14"/>
      <name val="Lato"/>
      <family val="2"/>
      <charset val="238"/>
    </font>
    <font>
      <sz val="13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8">
    <xf numFmtId="0" fontId="0" fillId="0" borderId="0"/>
    <xf numFmtId="0" fontId="15" fillId="0" borderId="11"/>
    <xf numFmtId="0" fontId="14" fillId="0" borderId="11"/>
    <xf numFmtId="0" fontId="14" fillId="0" borderId="11"/>
    <xf numFmtId="0" fontId="16" fillId="0" borderId="11"/>
    <xf numFmtId="0" fontId="1" fillId="0" borderId="11"/>
    <xf numFmtId="0" fontId="1" fillId="0" borderId="11"/>
    <xf numFmtId="0" fontId="17" fillId="0" borderId="11"/>
  </cellStyleXfs>
  <cellXfs count="4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4" fontId="4" fillId="0" borderId="0" xfId="0" applyNumberFormat="1" applyFont="1"/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3" fontId="4" fillId="0" borderId="9" xfId="0" applyNumberFormat="1" applyFont="1" applyBorder="1"/>
    <xf numFmtId="3" fontId="5" fillId="0" borderId="9" xfId="0" applyNumberFormat="1" applyFont="1" applyBorder="1"/>
    <xf numFmtId="3" fontId="4" fillId="0" borderId="5" xfId="0" applyNumberFormat="1" applyFont="1" applyBorder="1"/>
    <xf numFmtId="3" fontId="1" fillId="0" borderId="10" xfId="0" applyNumberFormat="1" applyFont="1" applyBorder="1"/>
    <xf numFmtId="3" fontId="4" fillId="0" borderId="0" xfId="0" applyNumberFormat="1" applyFont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3" fontId="4" fillId="2" borderId="10" xfId="0" applyNumberFormat="1" applyFont="1" applyFill="1" applyBorder="1"/>
    <xf numFmtId="3" fontId="6" fillId="2" borderId="10" xfId="0" applyNumberFormat="1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3" fontId="7" fillId="0" borderId="10" xfId="0" applyNumberFormat="1" applyFont="1" applyBorder="1"/>
    <xf numFmtId="3" fontId="8" fillId="0" borderId="10" xfId="0" applyNumberFormat="1" applyFont="1" applyBorder="1" applyAlignment="1">
      <alignment wrapText="1"/>
    </xf>
    <xf numFmtId="0" fontId="7" fillId="0" borderId="0" xfId="0" applyFont="1"/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wrapText="1"/>
    </xf>
    <xf numFmtId="3" fontId="1" fillId="3" borderId="10" xfId="0" applyNumberFormat="1" applyFont="1" applyFill="1" applyBorder="1"/>
    <xf numFmtId="3" fontId="7" fillId="3" borderId="10" xfId="0" applyNumberFormat="1" applyFont="1" applyFill="1" applyBorder="1"/>
    <xf numFmtId="3" fontId="1" fillId="3" borderId="10" xfId="0" applyNumberFormat="1" applyFont="1" applyFill="1" applyBorder="1" applyAlignment="1">
      <alignment wrapText="1"/>
    </xf>
    <xf numFmtId="0" fontId="1" fillId="3" borderId="11" xfId="0" applyFont="1" applyFill="1" applyBorder="1"/>
    <xf numFmtId="0" fontId="1" fillId="3" borderId="10" xfId="0" applyFont="1" applyFill="1" applyBorder="1" applyAlignment="1">
      <alignment horizontal="left" vertical="top" wrapText="1"/>
    </xf>
    <xf numFmtId="3" fontId="1" fillId="3" borderId="11" xfId="0" applyNumberFormat="1" applyFont="1" applyFill="1" applyBorder="1"/>
    <xf numFmtId="3" fontId="8" fillId="3" borderId="10" xfId="0" applyNumberFormat="1" applyFont="1" applyFill="1" applyBorder="1"/>
    <xf numFmtId="3" fontId="8" fillId="3" borderId="10" xfId="0" applyNumberFormat="1" applyFont="1" applyFill="1" applyBorder="1" applyAlignment="1">
      <alignment wrapText="1"/>
    </xf>
    <xf numFmtId="0" fontId="1" fillId="3" borderId="10" xfId="0" applyFont="1" applyFill="1" applyBorder="1" applyAlignment="1">
      <alignment horizontal="center" vertical="top"/>
    </xf>
    <xf numFmtId="3" fontId="9" fillId="3" borderId="10" xfId="0" applyNumberFormat="1" applyFont="1" applyFill="1" applyBorder="1"/>
    <xf numFmtId="0" fontId="7" fillId="3" borderId="10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3" fontId="8" fillId="0" borderId="10" xfId="0" applyNumberFormat="1" applyFont="1" applyBorder="1"/>
    <xf numFmtId="3" fontId="6" fillId="2" borderId="10" xfId="0" applyNumberFormat="1" applyFont="1" applyFill="1" applyBorder="1"/>
    <xf numFmtId="3" fontId="10" fillId="2" borderId="10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wrapText="1"/>
    </xf>
    <xf numFmtId="0" fontId="6" fillId="0" borderId="0" xfId="0" applyFont="1"/>
    <xf numFmtId="3" fontId="1" fillId="0" borderId="10" xfId="0" applyNumberFormat="1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7" fillId="3" borderId="10" xfId="0" applyFont="1" applyFill="1" applyBorder="1" applyAlignment="1">
      <alignment horizontal="center"/>
    </xf>
    <xf numFmtId="3" fontId="7" fillId="0" borderId="0" xfId="0" applyNumberFormat="1" applyFont="1"/>
    <xf numFmtId="0" fontId="4" fillId="2" borderId="13" xfId="0" applyFont="1" applyFill="1" applyBorder="1"/>
    <xf numFmtId="0" fontId="4" fillId="2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/>
    </xf>
    <xf numFmtId="3" fontId="4" fillId="3" borderId="10" xfId="0" applyNumberFormat="1" applyFont="1" applyFill="1" applyBorder="1"/>
    <xf numFmtId="0" fontId="7" fillId="3" borderId="15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3" fontId="4" fillId="0" borderId="10" xfId="0" applyNumberFormat="1" applyFont="1" applyBorder="1"/>
    <xf numFmtId="3" fontId="6" fillId="0" borderId="10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left" wrapText="1"/>
    </xf>
    <xf numFmtId="3" fontId="6" fillId="3" borderId="10" xfId="0" applyNumberFormat="1" applyFont="1" applyFill="1" applyBorder="1" applyAlignment="1">
      <alignment wrapText="1"/>
    </xf>
    <xf numFmtId="3" fontId="6" fillId="3" borderId="12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horizontal="left" wrapText="1"/>
    </xf>
    <xf numFmtId="3" fontId="4" fillId="2" borderId="10" xfId="0" applyNumberFormat="1" applyFont="1" applyFill="1" applyBorder="1" applyAlignment="1">
      <alignment horizontal="right"/>
    </xf>
    <xf numFmtId="3" fontId="7" fillId="0" borderId="10" xfId="0" applyNumberFormat="1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/>
    </xf>
    <xf numFmtId="3" fontId="1" fillId="3" borderId="16" xfId="0" applyNumberFormat="1" applyFont="1" applyFill="1" applyBorder="1" applyAlignment="1">
      <alignment horizontal="left" wrapText="1"/>
    </xf>
    <xf numFmtId="3" fontId="7" fillId="3" borderId="10" xfId="0" applyNumberFormat="1" applyFont="1" applyFill="1" applyBorder="1" applyAlignment="1">
      <alignment horizontal="right"/>
    </xf>
    <xf numFmtId="0" fontId="8" fillId="0" borderId="10" xfId="0" applyFont="1" applyBorder="1"/>
    <xf numFmtId="0" fontId="1" fillId="3" borderId="16" xfId="0" applyFont="1" applyFill="1" applyBorder="1" applyAlignment="1">
      <alignment horizontal="left" vertical="top" wrapText="1"/>
    </xf>
    <xf numFmtId="3" fontId="5" fillId="0" borderId="10" xfId="0" applyNumberFormat="1" applyFont="1" applyBorder="1"/>
    <xf numFmtId="3" fontId="9" fillId="0" borderId="10" xfId="0" applyNumberFormat="1" applyFont="1" applyBorder="1"/>
    <xf numFmtId="3" fontId="8" fillId="3" borderId="10" xfId="0" applyNumberFormat="1" applyFont="1" applyFill="1" applyBorder="1" applyAlignment="1">
      <alignment vertical="top" wrapText="1"/>
    </xf>
    <xf numFmtId="0" fontId="7" fillId="3" borderId="11" xfId="0" applyFont="1" applyFill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8" fillId="3" borderId="10" xfId="0" applyNumberFormat="1" applyFont="1" applyFill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5" xfId="0" applyNumberFormat="1" applyFont="1" applyBorder="1"/>
    <xf numFmtId="0" fontId="7" fillId="0" borderId="10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left" wrapText="1"/>
    </xf>
    <xf numFmtId="3" fontId="1" fillId="0" borderId="17" xfId="0" applyNumberFormat="1" applyFont="1" applyBorder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 wrapText="1"/>
    </xf>
    <xf numFmtId="3" fontId="8" fillId="0" borderId="9" xfId="0" applyNumberFormat="1" applyFont="1" applyBorder="1" applyAlignment="1">
      <alignment wrapText="1"/>
    </xf>
    <xf numFmtId="0" fontId="4" fillId="3" borderId="10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wrapText="1"/>
    </xf>
    <xf numFmtId="3" fontId="5" fillId="3" borderId="10" xfId="0" applyNumberFormat="1" applyFont="1" applyFill="1" applyBorder="1"/>
    <xf numFmtId="0" fontId="4" fillId="3" borderId="11" xfId="0" applyFont="1" applyFill="1" applyBorder="1"/>
    <xf numFmtId="3" fontId="1" fillId="3" borderId="10" xfId="0" applyNumberFormat="1" applyFont="1" applyFill="1" applyBorder="1" applyAlignment="1">
      <alignment vertical="top" wrapText="1"/>
    </xf>
    <xf numFmtId="3" fontId="1" fillId="3" borderId="10" xfId="0" applyNumberFormat="1" applyFont="1" applyFill="1" applyBorder="1" applyAlignment="1">
      <alignment horizontal="left" wrapText="1"/>
    </xf>
    <xf numFmtId="3" fontId="8" fillId="0" borderId="5" xfId="0" applyNumberFormat="1" applyFont="1" applyBorder="1"/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/>
    <xf numFmtId="3" fontId="1" fillId="0" borderId="17" xfId="0" applyNumberFormat="1" applyFont="1" applyBorder="1" applyAlignment="1">
      <alignment wrapText="1"/>
    </xf>
    <xf numFmtId="3" fontId="18" fillId="0" borderId="26" xfId="1" applyNumberFormat="1" applyFont="1" applyBorder="1" applyAlignment="1">
      <alignment horizontal="center" vertical="center"/>
    </xf>
    <xf numFmtId="0" fontId="18" fillId="0" borderId="11" xfId="1" applyFont="1" applyAlignment="1">
      <alignment horizontal="left" vertical="center"/>
    </xf>
    <xf numFmtId="0" fontId="18" fillId="0" borderId="11" xfId="1" applyFont="1" applyAlignment="1">
      <alignment vertical="center"/>
    </xf>
    <xf numFmtId="3" fontId="18" fillId="0" borderId="11" xfId="1" applyNumberFormat="1" applyFont="1" applyAlignment="1">
      <alignment horizontal="right" vertical="center"/>
    </xf>
    <xf numFmtId="3" fontId="18" fillId="0" borderId="11" xfId="1" applyNumberFormat="1" applyFont="1" applyAlignment="1">
      <alignment vertical="center"/>
    </xf>
    <xf numFmtId="0" fontId="19" fillId="0" borderId="11" xfId="1" applyFont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0" fontId="20" fillId="0" borderId="11" xfId="1" applyFont="1" applyAlignment="1">
      <alignment vertical="center"/>
    </xf>
    <xf numFmtId="3" fontId="24" fillId="0" borderId="29" xfId="1" applyNumberFormat="1" applyFont="1" applyBorder="1" applyAlignment="1">
      <alignment vertical="center"/>
    </xf>
    <xf numFmtId="3" fontId="24" fillId="0" borderId="23" xfId="1" applyNumberFormat="1" applyFont="1" applyBorder="1" applyAlignment="1">
      <alignment vertical="center"/>
    </xf>
    <xf numFmtId="3" fontId="20" fillId="0" borderId="30" xfId="1" applyNumberFormat="1" applyFont="1" applyBorder="1" applyAlignment="1">
      <alignment vertical="center"/>
    </xf>
    <xf numFmtId="0" fontId="20" fillId="0" borderId="11" xfId="1" quotePrefix="1" applyFont="1" applyAlignment="1">
      <alignment horizontal="center" vertical="center"/>
    </xf>
    <xf numFmtId="0" fontId="20" fillId="0" borderId="11" xfId="1" applyFont="1" applyAlignment="1">
      <alignment vertical="center" wrapText="1"/>
    </xf>
    <xf numFmtId="3" fontId="20" fillId="0" borderId="11" xfId="1" applyNumberFormat="1" applyFont="1" applyAlignment="1">
      <alignment vertical="center"/>
    </xf>
    <xf numFmtId="0" fontId="20" fillId="0" borderId="11" xfId="5" applyFont="1" applyAlignment="1">
      <alignment vertical="center"/>
    </xf>
    <xf numFmtId="0" fontId="24" fillId="0" borderId="11" xfId="5" applyFont="1" applyAlignment="1">
      <alignment vertical="center"/>
    </xf>
    <xf numFmtId="3" fontId="20" fillId="0" borderId="11" xfId="5" applyNumberFormat="1" applyFont="1" applyAlignment="1">
      <alignment vertical="center"/>
    </xf>
    <xf numFmtId="0" fontId="25" fillId="0" borderId="11" xfId="5" applyFont="1" applyAlignment="1">
      <alignment vertical="center"/>
    </xf>
    <xf numFmtId="0" fontId="19" fillId="0" borderId="28" xfId="1" applyFont="1" applyBorder="1" applyAlignment="1">
      <alignment horizontal="left" vertical="center"/>
    </xf>
    <xf numFmtId="0" fontId="19" fillId="0" borderId="28" xfId="1" applyFont="1" applyBorder="1" applyAlignment="1">
      <alignment vertical="center"/>
    </xf>
    <xf numFmtId="3" fontId="19" fillId="0" borderId="28" xfId="1" applyNumberFormat="1" applyFont="1" applyBorder="1" applyAlignment="1">
      <alignment vertical="center"/>
    </xf>
    <xf numFmtId="0" fontId="19" fillId="0" borderId="23" xfId="1" applyFont="1" applyBorder="1" applyAlignment="1">
      <alignment horizontal="left" vertical="center"/>
    </xf>
    <xf numFmtId="0" fontId="19" fillId="0" borderId="29" xfId="1" applyFont="1" applyBorder="1" applyAlignment="1">
      <alignment vertical="center"/>
    </xf>
    <xf numFmtId="3" fontId="19" fillId="0" borderId="29" xfId="1" applyNumberFormat="1" applyFont="1" applyBorder="1" applyAlignment="1">
      <alignment vertical="center"/>
    </xf>
    <xf numFmtId="0" fontId="18" fillId="0" borderId="30" xfId="1" quotePrefix="1" applyFont="1" applyBorder="1" applyAlignment="1">
      <alignment horizontal="center" vertical="center"/>
    </xf>
    <xf numFmtId="0" fontId="18" fillId="0" borderId="30" xfId="1" applyFont="1" applyBorder="1" applyAlignment="1">
      <alignment vertical="center"/>
    </xf>
    <xf numFmtId="3" fontId="26" fillId="0" borderId="30" xfId="1" applyNumberFormat="1" applyFont="1" applyBorder="1" applyAlignment="1">
      <alignment vertical="center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vertical="center" wrapText="1"/>
    </xf>
    <xf numFmtId="3" fontId="26" fillId="0" borderId="31" xfId="1" applyNumberFormat="1" applyFont="1" applyBorder="1" applyAlignment="1">
      <alignment vertical="center"/>
    </xf>
    <xf numFmtId="3" fontId="18" fillId="0" borderId="30" xfId="1" applyNumberFormat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3" fontId="18" fillId="0" borderId="31" xfId="1" applyNumberFormat="1" applyFont="1" applyBorder="1" applyAlignment="1">
      <alignment vertical="center"/>
    </xf>
    <xf numFmtId="0" fontId="18" fillId="0" borderId="11" xfId="6" applyFont="1" applyAlignment="1">
      <alignment horizontal="left" vertical="center"/>
    </xf>
    <xf numFmtId="0" fontId="18" fillId="0" borderId="11" xfId="6" applyFont="1" applyAlignment="1">
      <alignment horizontal="center" vertical="center"/>
    </xf>
    <xf numFmtId="0" fontId="18" fillId="0" borderId="11" xfId="6" applyFont="1" applyAlignment="1">
      <alignment vertical="center"/>
    </xf>
    <xf numFmtId="0" fontId="18" fillId="4" borderId="11" xfId="6" applyFont="1" applyFill="1" applyAlignment="1">
      <alignment vertical="center"/>
    </xf>
    <xf numFmtId="3" fontId="18" fillId="0" borderId="11" xfId="6" applyNumberFormat="1" applyFont="1" applyAlignment="1">
      <alignment horizontal="right" vertical="center"/>
    </xf>
    <xf numFmtId="3" fontId="18" fillId="0" borderId="11" xfId="6" applyNumberFormat="1" applyFont="1" applyAlignment="1">
      <alignment vertical="center"/>
    </xf>
    <xf numFmtId="0" fontId="18" fillId="0" borderId="19" xfId="5" applyFont="1" applyBorder="1"/>
    <xf numFmtId="0" fontId="18" fillId="0" borderId="32" xfId="5" applyFont="1" applyBorder="1"/>
    <xf numFmtId="0" fontId="18" fillId="0" borderId="23" xfId="5" applyFont="1" applyBorder="1" applyAlignment="1">
      <alignment horizontal="center"/>
    </xf>
    <xf numFmtId="0" fontId="18" fillId="0" borderId="24" xfId="5" applyFont="1" applyBorder="1" applyAlignment="1">
      <alignment horizontal="center"/>
    </xf>
    <xf numFmtId="0" fontId="27" fillId="0" borderId="27" xfId="5" applyFont="1" applyBorder="1" applyAlignment="1">
      <alignment horizontal="center" vertical="center"/>
    </xf>
    <xf numFmtId="0" fontId="28" fillId="0" borderId="23" xfId="5" applyFont="1" applyBorder="1" applyAlignment="1">
      <alignment horizontal="center"/>
    </xf>
    <xf numFmtId="0" fontId="28" fillId="0" borderId="23" xfId="5" applyFont="1" applyBorder="1"/>
    <xf numFmtId="3" fontId="28" fillId="0" borderId="23" xfId="5" applyNumberFormat="1" applyFont="1" applyBorder="1"/>
    <xf numFmtId="0" fontId="18" fillId="4" borderId="27" xfId="5" quotePrefix="1" applyFont="1" applyFill="1" applyBorder="1" applyAlignment="1">
      <alignment horizontal="center" vertical="center" wrapText="1"/>
    </xf>
    <xf numFmtId="3" fontId="18" fillId="4" borderId="27" xfId="5" applyNumberFormat="1" applyFont="1" applyFill="1" applyBorder="1" applyAlignment="1">
      <alignment vertical="center"/>
    </xf>
    <xf numFmtId="0" fontId="19" fillId="4" borderId="26" xfId="5" applyFont="1" applyFill="1" applyBorder="1" applyAlignment="1">
      <alignment horizontal="center" vertical="center" wrapText="1"/>
    </xf>
    <xf numFmtId="0" fontId="18" fillId="4" borderId="26" xfId="5" applyFont="1" applyFill="1" applyBorder="1" applyAlignment="1">
      <alignment horizontal="center" vertical="center" wrapText="1"/>
    </xf>
    <xf numFmtId="0" fontId="19" fillId="4" borderId="27" xfId="5" applyFont="1" applyFill="1" applyBorder="1" applyAlignment="1">
      <alignment horizontal="center" vertical="center" wrapText="1"/>
    </xf>
    <xf numFmtId="0" fontId="18" fillId="4" borderId="27" xfId="5" applyFont="1" applyFill="1" applyBorder="1" applyAlignment="1">
      <alignment horizontal="center" vertical="center" wrapText="1"/>
    </xf>
    <xf numFmtId="0" fontId="18" fillId="0" borderId="11" xfId="5" applyFont="1" applyAlignment="1">
      <alignment vertical="center"/>
    </xf>
    <xf numFmtId="3" fontId="18" fillId="0" borderId="11" xfId="5" applyNumberFormat="1" applyFont="1" applyAlignment="1">
      <alignment horizontal="right" vertical="center"/>
    </xf>
    <xf numFmtId="0" fontId="18" fillId="0" borderId="11" xfId="5" applyFont="1" applyAlignment="1">
      <alignment horizontal="center" vertical="center"/>
    </xf>
    <xf numFmtId="0" fontId="18" fillId="0" borderId="33" xfId="5" applyFont="1" applyBorder="1" applyAlignment="1">
      <alignment horizontal="right" vertical="center"/>
    </xf>
    <xf numFmtId="0" fontId="29" fillId="0" borderId="11" xfId="5" applyFont="1" applyAlignment="1">
      <alignment vertical="center"/>
    </xf>
    <xf numFmtId="0" fontId="27" fillId="0" borderId="11" xfId="5" applyFont="1" applyAlignment="1">
      <alignment vertical="center"/>
    </xf>
    <xf numFmtId="0" fontId="19" fillId="0" borderId="11" xfId="5" applyFont="1" applyAlignment="1">
      <alignment vertical="center"/>
    </xf>
    <xf numFmtId="3" fontId="18" fillId="0" borderId="11" xfId="5" applyNumberFormat="1" applyFont="1" applyAlignment="1">
      <alignment vertical="center"/>
    </xf>
    <xf numFmtId="0" fontId="26" fillId="0" borderId="11" xfId="5" applyFont="1" applyAlignment="1">
      <alignment vertical="center"/>
    </xf>
    <xf numFmtId="0" fontId="19" fillId="0" borderId="11" xfId="5" applyFont="1" applyAlignment="1">
      <alignment horizontal="justify" vertical="center"/>
    </xf>
    <xf numFmtId="0" fontId="19" fillId="0" borderId="11" xfId="5" applyFont="1" applyAlignment="1">
      <alignment horizontal="left" vertical="center"/>
    </xf>
    <xf numFmtId="0" fontId="19" fillId="0" borderId="11" xfId="5" applyFont="1" applyAlignment="1">
      <alignment horizontal="center" vertical="center"/>
    </xf>
    <xf numFmtId="0" fontId="18" fillId="0" borderId="11" xfId="5" applyFont="1" applyAlignment="1">
      <alignment horizontal="left" vertical="center"/>
    </xf>
    <xf numFmtId="0" fontId="26" fillId="0" borderId="11" xfId="5" applyFont="1" applyAlignment="1">
      <alignment horizontal="center" vertical="center"/>
    </xf>
    <xf numFmtId="0" fontId="18" fillId="0" borderId="11" xfId="5" applyFont="1" applyAlignment="1">
      <alignment horizontal="justify" vertical="center"/>
    </xf>
    <xf numFmtId="0" fontId="18" fillId="0" borderId="30" xfId="6" quotePrefix="1" applyFont="1" applyBorder="1" applyAlignment="1">
      <alignment horizontal="center" vertical="center"/>
    </xf>
    <xf numFmtId="0" fontId="18" fillId="0" borderId="30" xfId="6" applyFont="1" applyBorder="1" applyAlignment="1">
      <alignment vertical="center"/>
    </xf>
    <xf numFmtId="3" fontId="18" fillId="4" borderId="30" xfId="6" applyNumberFormat="1" applyFont="1" applyFill="1" applyBorder="1" applyAlignment="1">
      <alignment vertical="center"/>
    </xf>
    <xf numFmtId="3" fontId="18" fillId="0" borderId="30" xfId="6" applyNumberFormat="1" applyFont="1" applyBorder="1" applyAlignment="1">
      <alignment vertical="center"/>
    </xf>
    <xf numFmtId="3" fontId="26" fillId="0" borderId="30" xfId="6" applyNumberFormat="1" applyFont="1" applyBorder="1" applyAlignment="1">
      <alignment vertical="center"/>
    </xf>
    <xf numFmtId="3" fontId="18" fillId="0" borderId="30" xfId="6" applyNumberFormat="1" applyFont="1" applyBorder="1" applyAlignment="1">
      <alignment horizontal="right" vertical="center"/>
    </xf>
    <xf numFmtId="3" fontId="18" fillId="3" borderId="10" xfId="2" applyNumberFormat="1" applyFont="1" applyFill="1" applyBorder="1" applyAlignment="1">
      <alignment vertical="center"/>
    </xf>
    <xf numFmtId="3" fontId="18" fillId="0" borderId="10" xfId="2" applyNumberFormat="1" applyFont="1" applyBorder="1" applyAlignment="1">
      <alignment vertical="center"/>
    </xf>
    <xf numFmtId="3" fontId="18" fillId="0" borderId="37" xfId="6" applyNumberFormat="1" applyFont="1" applyBorder="1" applyAlignment="1">
      <alignment vertical="center"/>
    </xf>
    <xf numFmtId="0" fontId="18" fillId="0" borderId="37" xfId="6" applyFont="1" applyBorder="1" applyAlignment="1">
      <alignment vertical="center"/>
    </xf>
    <xf numFmtId="0" fontId="22" fillId="0" borderId="27" xfId="6" applyFont="1" applyBorder="1" applyAlignment="1">
      <alignment horizontal="center" vertical="center"/>
    </xf>
    <xf numFmtId="3" fontId="22" fillId="0" borderId="27" xfId="6" applyNumberFormat="1" applyFont="1" applyBorder="1" applyAlignment="1">
      <alignment horizontal="center" vertical="center"/>
    </xf>
    <xf numFmtId="3" fontId="19" fillId="4" borderId="28" xfId="6" applyNumberFormat="1" applyFont="1" applyFill="1" applyBorder="1" applyAlignment="1">
      <alignment vertical="center"/>
    </xf>
    <xf numFmtId="3" fontId="19" fillId="0" borderId="29" xfId="6" applyNumberFormat="1" applyFont="1" applyBorder="1" applyAlignment="1">
      <alignment vertical="center"/>
    </xf>
    <xf numFmtId="3" fontId="19" fillId="0" borderId="23" xfId="6" applyNumberFormat="1" applyFont="1" applyBorder="1" applyAlignment="1">
      <alignment vertical="center"/>
    </xf>
    <xf numFmtId="0" fontId="19" fillId="0" borderId="11" xfId="6" applyFont="1" applyAlignment="1">
      <alignment horizontal="center" vertical="center"/>
    </xf>
    <xf numFmtId="0" fontId="19" fillId="4" borderId="11" xfId="6" applyFont="1" applyFill="1" applyAlignment="1">
      <alignment horizontal="center" vertical="center"/>
    </xf>
    <xf numFmtId="0" fontId="18" fillId="0" borderId="19" xfId="6" applyFont="1" applyBorder="1" applyAlignment="1">
      <alignment horizontal="left" vertical="center"/>
    </xf>
    <xf numFmtId="0" fontId="18" fillId="0" borderId="19" xfId="6" applyFont="1" applyBorder="1" applyAlignment="1">
      <alignment horizontal="center" vertical="center"/>
    </xf>
    <xf numFmtId="0" fontId="18" fillId="0" borderId="19" xfId="6" applyFont="1" applyBorder="1" applyAlignment="1">
      <alignment vertical="center"/>
    </xf>
    <xf numFmtId="0" fontId="18" fillId="4" borderId="19" xfId="6" applyFont="1" applyFill="1" applyBorder="1" applyAlignment="1">
      <alignment vertical="center"/>
    </xf>
    <xf numFmtId="0" fontId="18" fillId="0" borderId="23" xfId="6" applyFont="1" applyBorder="1" applyAlignment="1">
      <alignment horizontal="left" vertical="center"/>
    </xf>
    <xf numFmtId="0" fontId="18" fillId="0" borderId="23" xfId="6" applyFont="1" applyBorder="1" applyAlignment="1">
      <alignment horizontal="center" vertical="center"/>
    </xf>
    <xf numFmtId="0" fontId="18" fillId="4" borderId="23" xfId="6" applyFont="1" applyFill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4" borderId="24" xfId="6" applyFont="1" applyFill="1" applyBorder="1" applyAlignment="1">
      <alignment horizontal="center" vertical="center"/>
    </xf>
    <xf numFmtId="0" fontId="18" fillId="4" borderId="25" xfId="6" applyFont="1" applyFill="1" applyBorder="1" applyAlignment="1">
      <alignment vertical="center"/>
    </xf>
    <xf numFmtId="0" fontId="18" fillId="0" borderId="26" xfId="6" applyFont="1" applyBorder="1" applyAlignment="1">
      <alignment vertical="center"/>
    </xf>
    <xf numFmtId="0" fontId="18" fillId="0" borderId="26" xfId="6" applyFont="1" applyBorder="1" applyAlignment="1">
      <alignment horizontal="left" vertical="center"/>
    </xf>
    <xf numFmtId="0" fontId="18" fillId="0" borderId="26" xfId="6" applyFont="1" applyBorder="1" applyAlignment="1">
      <alignment horizontal="center" vertical="center"/>
    </xf>
    <xf numFmtId="3" fontId="18" fillId="0" borderId="26" xfId="6" applyNumberFormat="1" applyFont="1" applyBorder="1" applyAlignment="1">
      <alignment vertical="center"/>
    </xf>
    <xf numFmtId="0" fontId="22" fillId="4" borderId="27" xfId="6" applyFont="1" applyFill="1" applyBorder="1" applyAlignment="1">
      <alignment horizontal="center" vertical="center"/>
    </xf>
    <xf numFmtId="0" fontId="19" fillId="0" borderId="28" xfId="6" applyFont="1" applyBorder="1" applyAlignment="1">
      <alignment horizontal="left" vertical="center"/>
    </xf>
    <xf numFmtId="0" fontId="19" fillId="0" borderId="28" xfId="6" quotePrefix="1" applyFont="1" applyBorder="1" applyAlignment="1">
      <alignment horizontal="center" vertical="center"/>
    </xf>
    <xf numFmtId="0" fontId="19" fillId="0" borderId="28" xfId="6" applyFont="1" applyBorder="1" applyAlignment="1">
      <alignment vertical="center"/>
    </xf>
    <xf numFmtId="0" fontId="19" fillId="0" borderId="23" xfId="6" applyFont="1" applyBorder="1" applyAlignment="1">
      <alignment horizontal="left" vertical="center"/>
    </xf>
    <xf numFmtId="0" fontId="19" fillId="0" borderId="29" xfId="6" quotePrefix="1" applyFont="1" applyBorder="1" applyAlignment="1">
      <alignment horizontal="center" vertical="center"/>
    </xf>
    <xf numFmtId="0" fontId="19" fillId="0" borderId="29" xfId="6" applyFont="1" applyBorder="1" applyAlignment="1">
      <alignment vertical="center"/>
    </xf>
    <xf numFmtId="3" fontId="19" fillId="4" borderId="29" xfId="6" applyNumberFormat="1" applyFont="1" applyFill="1" applyBorder="1" applyAlignment="1">
      <alignment vertical="center"/>
    </xf>
    <xf numFmtId="0" fontId="26" fillId="0" borderId="30" xfId="6" quotePrefix="1" applyFont="1" applyBorder="1" applyAlignment="1">
      <alignment horizontal="center" vertical="center"/>
    </xf>
    <xf numFmtId="0" fontId="26" fillId="0" borderId="30" xfId="6" applyFont="1" applyBorder="1" applyAlignment="1">
      <alignment vertical="center"/>
    </xf>
    <xf numFmtId="3" fontId="26" fillId="4" borderId="30" xfId="6" applyNumberFormat="1" applyFont="1" applyFill="1" applyBorder="1" applyAlignment="1">
      <alignment vertical="center"/>
    </xf>
    <xf numFmtId="3" fontId="18" fillId="3" borderId="10" xfId="0" applyNumberFormat="1" applyFont="1" applyFill="1" applyBorder="1" applyAlignment="1">
      <alignment vertical="center"/>
    </xf>
    <xf numFmtId="0" fontId="18" fillId="0" borderId="30" xfId="6" applyFont="1" applyBorder="1" applyAlignment="1">
      <alignment vertical="center" wrapText="1"/>
    </xf>
    <xf numFmtId="0" fontId="18" fillId="3" borderId="10" xfId="7" quotePrefix="1" applyFont="1" applyFill="1" applyBorder="1" applyAlignment="1">
      <alignment horizontal="center" vertical="center"/>
    </xf>
    <xf numFmtId="0" fontId="18" fillId="3" borderId="10" xfId="7" applyFont="1" applyFill="1" applyBorder="1" applyAlignment="1">
      <alignment horizontal="left" vertical="center" wrapText="1"/>
    </xf>
    <xf numFmtId="0" fontId="26" fillId="0" borderId="30" xfId="6" applyFont="1" applyBorder="1" applyAlignment="1">
      <alignment horizontal="center" vertical="center"/>
    </xf>
    <xf numFmtId="0" fontId="18" fillId="0" borderId="30" xfId="6" applyFont="1" applyBorder="1" applyAlignment="1">
      <alignment horizontal="center" vertical="center"/>
    </xf>
    <xf numFmtId="0" fontId="18" fillId="0" borderId="30" xfId="6" applyFont="1" applyBorder="1" applyAlignment="1">
      <alignment horizontal="left" vertical="center" wrapText="1"/>
    </xf>
    <xf numFmtId="3" fontId="18" fillId="0" borderId="30" xfId="6" applyNumberFormat="1" applyFont="1" applyBorder="1" applyAlignment="1">
      <alignment horizontal="left" vertical="center"/>
    </xf>
    <xf numFmtId="3" fontId="18" fillId="4" borderId="30" xfId="6" applyNumberFormat="1" applyFont="1" applyFill="1" applyBorder="1" applyAlignment="1">
      <alignment horizontal="right" vertical="center"/>
    </xf>
    <xf numFmtId="0" fontId="18" fillId="3" borderId="10" xfId="2" applyFont="1" applyFill="1" applyBorder="1" applyAlignment="1">
      <alignment horizontal="center" vertical="center"/>
    </xf>
    <xf numFmtId="0" fontId="18" fillId="3" borderId="10" xfId="2" applyFont="1" applyFill="1" applyBorder="1" applyAlignment="1">
      <alignment horizontal="left" vertical="center" wrapText="1"/>
    </xf>
    <xf numFmtId="3" fontId="18" fillId="5" borderId="10" xfId="2" applyNumberFormat="1" applyFont="1" applyFill="1" applyBorder="1" applyAlignment="1">
      <alignment vertical="center"/>
    </xf>
    <xf numFmtId="0" fontId="18" fillId="3" borderId="11" xfId="2" applyFont="1" applyFill="1" applyAlignment="1">
      <alignment vertical="center"/>
    </xf>
    <xf numFmtId="0" fontId="18" fillId="0" borderId="11" xfId="2" applyFont="1" applyAlignment="1">
      <alignment vertical="center"/>
    </xf>
    <xf numFmtId="0" fontId="18" fillId="0" borderId="30" xfId="6" applyFont="1" applyBorder="1" applyAlignment="1">
      <alignment horizontal="justify" vertical="center" wrapText="1"/>
    </xf>
    <xf numFmtId="0" fontId="18" fillId="4" borderId="30" xfId="6" applyFont="1" applyFill="1" applyBorder="1" applyAlignment="1">
      <alignment horizontal="center" vertical="center"/>
    </xf>
    <xf numFmtId="0" fontId="18" fillId="4" borderId="23" xfId="6" applyFont="1" applyFill="1" applyBorder="1" applyAlignment="1">
      <alignment horizontal="left" vertical="center" wrapText="1"/>
    </xf>
    <xf numFmtId="0" fontId="18" fillId="0" borderId="10" xfId="6" applyFont="1" applyBorder="1" applyAlignment="1">
      <alignment horizontal="left" vertical="center" wrapText="1"/>
    </xf>
    <xf numFmtId="0" fontId="18" fillId="4" borderId="30" xfId="6" applyFont="1" applyFill="1" applyBorder="1" applyAlignment="1">
      <alignment horizontal="left" vertical="center" wrapText="1"/>
    </xf>
    <xf numFmtId="0" fontId="18" fillId="4" borderId="29" xfId="6" applyFont="1" applyFill="1" applyBorder="1" applyAlignment="1">
      <alignment horizontal="center" vertical="center"/>
    </xf>
    <xf numFmtId="0" fontId="26" fillId="0" borderId="30" xfId="6" applyFont="1" applyBorder="1" applyAlignment="1">
      <alignment vertical="center" wrapText="1"/>
    </xf>
    <xf numFmtId="0" fontId="18" fillId="4" borderId="30" xfId="6" applyFont="1" applyFill="1" applyBorder="1" applyAlignment="1">
      <alignment vertical="center"/>
    </xf>
    <xf numFmtId="0" fontId="18" fillId="0" borderId="37" xfId="6" applyFont="1" applyBorder="1" applyAlignment="1">
      <alignment horizontal="left" vertical="center"/>
    </xf>
    <xf numFmtId="0" fontId="18" fillId="0" borderId="37" xfId="6" applyFont="1" applyBorder="1" applyAlignment="1">
      <alignment horizontal="center" vertical="center"/>
    </xf>
    <xf numFmtId="0" fontId="18" fillId="4" borderId="37" xfId="6" applyFont="1" applyFill="1" applyBorder="1" applyAlignment="1">
      <alignment vertical="center"/>
    </xf>
    <xf numFmtId="0" fontId="18" fillId="0" borderId="27" xfId="6" applyFont="1" applyBorder="1" applyAlignment="1">
      <alignment vertical="center"/>
    </xf>
    <xf numFmtId="0" fontId="18" fillId="4" borderId="27" xfId="6" applyFont="1" applyFill="1" applyBorder="1" applyAlignment="1">
      <alignment vertical="center"/>
    </xf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6" fillId="0" borderId="8" xfId="0" applyFont="1" applyBorder="1"/>
    <xf numFmtId="3" fontId="26" fillId="0" borderId="8" xfId="0" applyNumberFormat="1" applyFont="1" applyBorder="1"/>
    <xf numFmtId="0" fontId="26" fillId="0" borderId="13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6" fillId="0" borderId="16" xfId="0" applyFont="1" applyBorder="1"/>
    <xf numFmtId="3" fontId="26" fillId="0" borderId="16" xfId="0" applyNumberFormat="1" applyFont="1" applyBorder="1"/>
    <xf numFmtId="3" fontId="26" fillId="0" borderId="13" xfId="0" applyNumberFormat="1" applyFont="1" applyBorder="1"/>
    <xf numFmtId="0" fontId="26" fillId="2" borderId="10" xfId="0" applyFont="1" applyFill="1" applyBorder="1"/>
    <xf numFmtId="0" fontId="26" fillId="2" borderId="10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left" wrapText="1"/>
    </xf>
    <xf numFmtId="3" fontId="26" fillId="2" borderId="10" xfId="0" applyNumberFormat="1" applyFont="1" applyFill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/>
    <xf numFmtId="0" fontId="18" fillId="3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 wrapText="1"/>
    </xf>
    <xf numFmtId="3" fontId="18" fillId="3" borderId="10" xfId="0" applyNumberFormat="1" applyFont="1" applyFill="1" applyBorder="1"/>
    <xf numFmtId="0" fontId="18" fillId="0" borderId="10" xfId="0" quotePrefix="1" applyFont="1" applyBorder="1" applyAlignment="1">
      <alignment horizontal="center"/>
    </xf>
    <xf numFmtId="0" fontId="18" fillId="0" borderId="10" xfId="0" applyFont="1" applyBorder="1" applyAlignment="1">
      <alignment horizontal="left" vertical="top" wrapText="1"/>
    </xf>
    <xf numFmtId="0" fontId="18" fillId="3" borderId="10" xfId="0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top"/>
    </xf>
    <xf numFmtId="3" fontId="26" fillId="3" borderId="10" xfId="0" applyNumberFormat="1" applyFont="1" applyFill="1" applyBorder="1"/>
    <xf numFmtId="0" fontId="18" fillId="3" borderId="10" xfId="0" quotePrefix="1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wrapText="1"/>
    </xf>
    <xf numFmtId="3" fontId="26" fillId="0" borderId="10" xfId="0" applyNumberFormat="1" applyFont="1" applyBorder="1"/>
    <xf numFmtId="3" fontId="26" fillId="3" borderId="10" xfId="0" applyNumberFormat="1" applyFont="1" applyFill="1" applyBorder="1" applyAlignment="1">
      <alignment vertical="top"/>
    </xf>
    <xf numFmtId="0" fontId="18" fillId="3" borderId="10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3" fontId="18" fillId="3" borderId="10" xfId="0" applyNumberFormat="1" applyFont="1" applyFill="1" applyBorder="1" applyAlignment="1">
      <alignment vertical="top"/>
    </xf>
    <xf numFmtId="0" fontId="18" fillId="5" borderId="10" xfId="0" applyFont="1" applyFill="1" applyBorder="1" applyAlignment="1">
      <alignment horizontal="center"/>
    </xf>
    <xf numFmtId="3" fontId="18" fillId="4" borderId="10" xfId="0" applyNumberFormat="1" applyFont="1" applyFill="1" applyBorder="1"/>
    <xf numFmtId="3" fontId="18" fillId="5" borderId="10" xfId="0" applyNumberFormat="1" applyFont="1" applyFill="1" applyBorder="1"/>
    <xf numFmtId="0" fontId="18" fillId="3" borderId="13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/>
    </xf>
    <xf numFmtId="3" fontId="26" fillId="6" borderId="10" xfId="0" applyNumberFormat="1" applyFont="1" applyFill="1" applyBorder="1"/>
    <xf numFmtId="0" fontId="18" fillId="7" borderId="10" xfId="0" applyFont="1" applyFill="1" applyBorder="1" applyAlignment="1">
      <alignment horizontal="center"/>
    </xf>
    <xf numFmtId="0" fontId="26" fillId="8" borderId="10" xfId="0" applyFont="1" applyFill="1" applyBorder="1" applyAlignment="1">
      <alignment horizontal="left" wrapText="1"/>
    </xf>
    <xf numFmtId="3" fontId="26" fillId="7" borderId="10" xfId="0" applyNumberFormat="1" applyFont="1" applyFill="1" applyBorder="1"/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wrapText="1"/>
    </xf>
    <xf numFmtId="0" fontId="18" fillId="3" borderId="14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left" wrapText="1"/>
    </xf>
    <xf numFmtId="3" fontId="18" fillId="0" borderId="14" xfId="0" applyNumberFormat="1" applyFont="1" applyBorder="1" applyAlignment="1">
      <alignment horizontal="right"/>
    </xf>
    <xf numFmtId="3" fontId="18" fillId="3" borderId="14" xfId="0" applyNumberFormat="1" applyFont="1" applyFill="1" applyBorder="1" applyAlignment="1">
      <alignment horizontal="right"/>
    </xf>
    <xf numFmtId="0" fontId="26" fillId="2" borderId="13" xfId="0" applyFont="1" applyFill="1" applyBorder="1"/>
    <xf numFmtId="0" fontId="18" fillId="3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/>
    </xf>
    <xf numFmtId="0" fontId="26" fillId="2" borderId="10" xfId="0" applyFont="1" applyFill="1" applyBorder="1" applyAlignment="1">
      <alignment horizontal="center" vertical="top"/>
    </xf>
    <xf numFmtId="0" fontId="26" fillId="3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 vertical="top"/>
    </xf>
    <xf numFmtId="0" fontId="18" fillId="4" borderId="10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left" wrapText="1"/>
    </xf>
    <xf numFmtId="3" fontId="26" fillId="2" borderId="10" xfId="0" applyNumberFormat="1" applyFont="1" applyFill="1" applyBorder="1" applyAlignment="1">
      <alignment horizontal="left" wrapText="1"/>
    </xf>
    <xf numFmtId="3" fontId="26" fillId="2" borderId="10" xfId="0" applyNumberFormat="1" applyFont="1" applyFill="1" applyBorder="1" applyAlignment="1">
      <alignment horizontal="right"/>
    </xf>
    <xf numFmtId="3" fontId="18" fillId="0" borderId="10" xfId="0" applyNumberFormat="1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/>
    </xf>
    <xf numFmtId="3" fontId="18" fillId="3" borderId="16" xfId="0" applyNumberFormat="1" applyFont="1" applyFill="1" applyBorder="1" applyAlignment="1">
      <alignment horizontal="left" wrapText="1"/>
    </xf>
    <xf numFmtId="3" fontId="18" fillId="3" borderId="1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left"/>
    </xf>
    <xf numFmtId="0" fontId="18" fillId="0" borderId="10" xfId="0" applyFont="1" applyBorder="1"/>
    <xf numFmtId="0" fontId="18" fillId="3" borderId="16" xfId="0" applyFont="1" applyFill="1" applyBorder="1" applyAlignment="1">
      <alignment horizontal="left" vertical="top" wrapText="1"/>
    </xf>
    <xf numFmtId="0" fontId="18" fillId="3" borderId="14" xfId="0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right" vertical="center"/>
    </xf>
    <xf numFmtId="3" fontId="18" fillId="4" borderId="14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wrapText="1"/>
    </xf>
    <xf numFmtId="0" fontId="18" fillId="0" borderId="11" xfId="1" applyFont="1" applyAlignment="1">
      <alignment horizontal="center" vertical="center"/>
    </xf>
    <xf numFmtId="0" fontId="18" fillId="4" borderId="11" xfId="1" applyFont="1" applyFill="1" applyAlignment="1">
      <alignment vertical="center"/>
    </xf>
    <xf numFmtId="0" fontId="18" fillId="0" borderId="18" xfId="4" applyFont="1" applyBorder="1" applyAlignment="1">
      <alignment horizontal="left" vertical="center"/>
    </xf>
    <xf numFmtId="0" fontId="18" fillId="0" borderId="18" xfId="4" applyFont="1" applyBorder="1" applyAlignment="1">
      <alignment horizontal="center" vertical="center"/>
    </xf>
    <xf numFmtId="0" fontId="18" fillId="0" borderId="18" xfId="4" applyFont="1" applyBorder="1" applyAlignment="1">
      <alignment vertical="center"/>
    </xf>
    <xf numFmtId="0" fontId="30" fillId="4" borderId="18" xfId="4" applyFont="1" applyFill="1" applyBorder="1" applyAlignment="1">
      <alignment horizontal="right" vertical="center"/>
    </xf>
    <xf numFmtId="0" fontId="18" fillId="0" borderId="11" xfId="4" applyFont="1" applyAlignment="1">
      <alignment vertical="center"/>
    </xf>
    <xf numFmtId="0" fontId="31" fillId="0" borderId="7" xfId="0" applyFont="1" applyBorder="1" applyAlignment="1">
      <alignment horizontal="center" vertical="center"/>
    </xf>
    <xf numFmtId="0" fontId="31" fillId="0" borderId="11" xfId="4" applyFont="1" applyAlignment="1">
      <alignment vertical="center"/>
    </xf>
    <xf numFmtId="3" fontId="18" fillId="0" borderId="11" xfId="4" applyNumberFormat="1" applyFont="1" applyAlignment="1">
      <alignment vertical="center"/>
    </xf>
    <xf numFmtId="0" fontId="18" fillId="3" borderId="11" xfId="0" applyFont="1" applyFill="1" applyBorder="1"/>
    <xf numFmtId="3" fontId="18" fillId="0" borderId="14" xfId="0" applyNumberFormat="1" applyFont="1" applyBorder="1" applyAlignment="1">
      <alignment horizontal="right" vertical="center"/>
    </xf>
    <xf numFmtId="0" fontId="18" fillId="0" borderId="11" xfId="5" applyFont="1" applyAlignment="1">
      <alignment horizontal="right" vertical="center"/>
    </xf>
    <xf numFmtId="0" fontId="32" fillId="0" borderId="11" xfId="5" applyFont="1" applyAlignment="1">
      <alignment horizontal="center" vertical="center"/>
    </xf>
    <xf numFmtId="0" fontId="32" fillId="0" borderId="11" xfId="5" applyFont="1" applyAlignment="1">
      <alignment horizontal="center" vertical="center" shrinkToFit="1"/>
    </xf>
    <xf numFmtId="0" fontId="18" fillId="0" borderId="32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0" fontId="18" fillId="0" borderId="34" xfId="5" applyFont="1" applyBorder="1" applyAlignment="1">
      <alignment vertical="center"/>
    </xf>
    <xf numFmtId="0" fontId="18" fillId="0" borderId="24" xfId="5" applyFont="1" applyBorder="1" applyAlignment="1">
      <alignment horizontal="center" vertical="center"/>
    </xf>
    <xf numFmtId="0" fontId="18" fillId="0" borderId="23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24" xfId="5" applyFont="1" applyBorder="1" applyAlignment="1">
      <alignment vertical="center"/>
    </xf>
    <xf numFmtId="0" fontId="18" fillId="0" borderId="23" xfId="5" applyFont="1" applyBorder="1" applyAlignment="1">
      <alignment vertical="center"/>
    </xf>
    <xf numFmtId="0" fontId="18" fillId="0" borderId="36" xfId="5" applyFont="1" applyBorder="1" applyAlignment="1">
      <alignment vertical="center"/>
    </xf>
    <xf numFmtId="0" fontId="31" fillId="0" borderId="32" xfId="5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0" fontId="21" fillId="0" borderId="20" xfId="5" applyFont="1" applyBorder="1" applyAlignment="1">
      <alignment vertical="center"/>
    </xf>
    <xf numFmtId="0" fontId="21" fillId="0" borderId="21" xfId="5" applyFont="1" applyBorder="1" applyAlignment="1">
      <alignment vertical="center"/>
    </xf>
    <xf numFmtId="0" fontId="21" fillId="0" borderId="27" xfId="5" applyFont="1" applyBorder="1" applyAlignment="1">
      <alignment vertical="center"/>
    </xf>
    <xf numFmtId="0" fontId="33" fillId="0" borderId="22" xfId="5" applyFont="1" applyBorder="1" applyAlignment="1">
      <alignment vertical="center"/>
    </xf>
    <xf numFmtId="3" fontId="28" fillId="0" borderId="27" xfId="5" applyNumberFormat="1" applyFont="1" applyBorder="1" applyAlignment="1">
      <alignment vertical="center"/>
    </xf>
    <xf numFmtId="3" fontId="23" fillId="0" borderId="27" xfId="5" applyNumberFormat="1" applyFont="1" applyBorder="1" applyAlignment="1">
      <alignment vertical="center"/>
    </xf>
    <xf numFmtId="0" fontId="19" fillId="0" borderId="27" xfId="5" applyFont="1" applyBorder="1" applyAlignment="1">
      <alignment vertical="center"/>
    </xf>
    <xf numFmtId="3" fontId="19" fillId="0" borderId="27" xfId="5" applyNumberFormat="1" applyFont="1" applyBorder="1" applyAlignment="1">
      <alignment vertical="center"/>
    </xf>
    <xf numFmtId="0" fontId="26" fillId="0" borderId="27" xfId="5" quotePrefix="1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6" fillId="0" borderId="27" xfId="5" applyFont="1" applyBorder="1" applyAlignment="1">
      <alignment vertical="center"/>
    </xf>
    <xf numFmtId="3" fontId="26" fillId="0" borderId="27" xfId="5" applyNumberFormat="1" applyFont="1" applyBorder="1" applyAlignment="1">
      <alignment vertical="center"/>
    </xf>
    <xf numFmtId="0" fontId="26" fillId="0" borderId="26" xfId="5" quotePrefix="1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6" xfId="5" applyFont="1" applyBorder="1" applyAlignment="1">
      <alignment vertical="center"/>
    </xf>
    <xf numFmtId="3" fontId="26" fillId="0" borderId="26" xfId="5" applyNumberFormat="1" applyFont="1" applyBorder="1" applyAlignment="1">
      <alignment vertical="center"/>
    </xf>
    <xf numFmtId="0" fontId="18" fillId="0" borderId="11" xfId="5" applyFont="1" applyAlignment="1">
      <alignment horizontal="left" vertical="center" wrapText="1"/>
    </xf>
    <xf numFmtId="3" fontId="18" fillId="0" borderId="19" xfId="5" applyNumberFormat="1" applyFont="1" applyBorder="1" applyAlignment="1">
      <alignment vertical="center"/>
    </xf>
    <xf numFmtId="3" fontId="18" fillId="0" borderId="23" xfId="5" applyNumberFormat="1" applyFont="1" applyBorder="1" applyAlignment="1">
      <alignment vertical="center"/>
    </xf>
    <xf numFmtId="0" fontId="18" fillId="0" borderId="26" xfId="5" applyFont="1" applyBorder="1" applyAlignment="1">
      <alignment horizontal="center" vertical="center"/>
    </xf>
    <xf numFmtId="0" fontId="18" fillId="0" borderId="33" xfId="5" applyFont="1" applyBorder="1" applyAlignment="1">
      <alignment horizontal="justify" vertical="center"/>
    </xf>
    <xf numFmtId="3" fontId="18" fillId="0" borderId="26" xfId="5" applyNumberFormat="1" applyFont="1" applyBorder="1" applyAlignment="1">
      <alignment vertical="center"/>
    </xf>
    <xf numFmtId="0" fontId="18" fillId="0" borderId="20" xfId="5" applyFont="1" applyBorder="1" applyAlignment="1">
      <alignment horizontal="center" vertical="center"/>
    </xf>
    <xf numFmtId="0" fontId="18" fillId="0" borderId="21" xfId="5" applyFont="1" applyBorder="1" applyAlignment="1">
      <alignment horizontal="center" vertical="center"/>
    </xf>
    <xf numFmtId="0" fontId="18" fillId="0" borderId="21" xfId="5" applyFont="1" applyBorder="1" applyAlignment="1">
      <alignment horizontal="justify" vertical="center"/>
    </xf>
    <xf numFmtId="3" fontId="18" fillId="0" borderId="27" xfId="5" applyNumberFormat="1" applyFont="1" applyBorder="1" applyAlignment="1">
      <alignment vertical="center"/>
    </xf>
    <xf numFmtId="0" fontId="26" fillId="0" borderId="23" xfId="5" quotePrefix="1" applyFont="1" applyBorder="1" applyAlignment="1">
      <alignment horizontal="center" vertical="center"/>
    </xf>
    <xf numFmtId="0" fontId="18" fillId="0" borderId="11" xfId="5" applyFont="1" applyAlignment="1">
      <alignment vertical="center" wrapText="1"/>
    </xf>
    <xf numFmtId="0" fontId="18" fillId="0" borderId="33" xfId="5" applyFont="1" applyBorder="1" applyAlignment="1">
      <alignment horizontal="left" vertical="center" wrapText="1"/>
    </xf>
    <xf numFmtId="0" fontId="18" fillId="0" borderId="35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0" fontId="18" fillId="0" borderId="21" xfId="5" applyFont="1" applyBorder="1" applyAlignment="1">
      <alignment vertical="center"/>
    </xf>
    <xf numFmtId="0" fontId="18" fillId="0" borderId="22" xfId="5" applyFont="1" applyBorder="1" applyAlignment="1">
      <alignment vertical="center"/>
    </xf>
    <xf numFmtId="3" fontId="19" fillId="0" borderId="27" xfId="0" applyNumberFormat="1" applyFont="1" applyBorder="1" applyAlignment="1">
      <alignment vertical="top" wrapText="1"/>
    </xf>
    <xf numFmtId="0" fontId="26" fillId="0" borderId="25" xfId="5" applyFont="1" applyBorder="1" applyAlignment="1">
      <alignment horizontal="left" vertical="center"/>
    </xf>
    <xf numFmtId="0" fontId="26" fillId="0" borderId="33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top"/>
    </xf>
    <xf numFmtId="49" fontId="26" fillId="0" borderId="26" xfId="0" applyNumberFormat="1" applyFont="1" applyBorder="1" applyAlignment="1">
      <alignment horizontal="center" vertical="top"/>
    </xf>
    <xf numFmtId="0" fontId="26" fillId="0" borderId="26" xfId="0" applyFont="1" applyBorder="1" applyAlignment="1">
      <alignment horizontal="left" vertical="top" wrapText="1"/>
    </xf>
    <xf numFmtId="3" fontId="26" fillId="0" borderId="26" xfId="0" applyNumberFormat="1" applyFont="1" applyBorder="1" applyAlignment="1">
      <alignment vertical="top"/>
    </xf>
    <xf numFmtId="0" fontId="18" fillId="0" borderId="23" xfId="0" applyFont="1" applyBorder="1" applyAlignment="1">
      <alignment horizontal="center" vertical="top"/>
    </xf>
    <xf numFmtId="0" fontId="26" fillId="0" borderId="26" xfId="0" applyFont="1" applyBorder="1" applyAlignment="1">
      <alignment vertical="top" wrapText="1"/>
    </xf>
    <xf numFmtId="0" fontId="18" fillId="0" borderId="26" xfId="0" applyFont="1" applyBorder="1" applyAlignment="1">
      <alignment horizontal="center" vertical="top"/>
    </xf>
    <xf numFmtId="49" fontId="18" fillId="0" borderId="26" xfId="0" applyNumberFormat="1" applyFont="1" applyBorder="1" applyAlignment="1">
      <alignment horizontal="center" vertical="top"/>
    </xf>
    <xf numFmtId="0" fontId="18" fillId="0" borderId="26" xfId="0" applyFont="1" applyBorder="1" applyAlignment="1">
      <alignment horizontal="justify" vertical="top"/>
    </xf>
    <xf numFmtId="3" fontId="18" fillId="0" borderId="26" xfId="0" applyNumberFormat="1" applyFont="1" applyBorder="1" applyAlignment="1">
      <alignment vertical="top"/>
    </xf>
    <xf numFmtId="3" fontId="19" fillId="0" borderId="27" xfId="0" applyNumberFormat="1" applyFont="1" applyBorder="1" applyAlignment="1">
      <alignment vertical="top"/>
    </xf>
    <xf numFmtId="0" fontId="26" fillId="0" borderId="26" xfId="0" applyFont="1" applyBorder="1" applyAlignment="1">
      <alignment horizontal="center"/>
    </xf>
    <xf numFmtId="49" fontId="26" fillId="0" borderId="26" xfId="0" applyNumberFormat="1" applyFont="1" applyBorder="1" applyAlignment="1">
      <alignment horizontal="center"/>
    </xf>
    <xf numFmtId="0" fontId="26" fillId="0" borderId="26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49" fontId="18" fillId="0" borderId="23" xfId="0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justify" vertical="top" wrapText="1"/>
    </xf>
    <xf numFmtId="3" fontId="18" fillId="0" borderId="23" xfId="0" applyNumberFormat="1" applyFont="1" applyBorder="1" applyAlignment="1">
      <alignment vertical="top"/>
    </xf>
    <xf numFmtId="0" fontId="18" fillId="0" borderId="23" xfId="0" applyFont="1" applyBorder="1" applyAlignment="1">
      <alignment vertical="top" wrapText="1"/>
    </xf>
    <xf numFmtId="0" fontId="18" fillId="0" borderId="23" xfId="0" applyFont="1" applyBorder="1" applyAlignment="1">
      <alignment horizontal="justify" vertical="top"/>
    </xf>
    <xf numFmtId="0" fontId="18" fillId="0" borderId="26" xfId="0" applyFont="1" applyBorder="1" applyAlignment="1">
      <alignment horizontal="center"/>
    </xf>
    <xf numFmtId="0" fontId="18" fillId="0" borderId="26" xfId="0" applyFont="1" applyBorder="1" applyAlignment="1">
      <alignment horizontal="justify" vertical="top" wrapText="1"/>
    </xf>
    <xf numFmtId="0" fontId="26" fillId="0" borderId="26" xfId="0" applyFont="1" applyBorder="1" applyAlignment="1">
      <alignment horizontal="justify" vertical="top" wrapText="1"/>
    </xf>
    <xf numFmtId="0" fontId="19" fillId="0" borderId="20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9" fillId="0" borderId="22" xfId="0" applyFont="1" applyBorder="1" applyAlignment="1">
      <alignment vertical="top"/>
    </xf>
    <xf numFmtId="0" fontId="23" fillId="0" borderId="20" xfId="5" applyFont="1" applyBorder="1" applyAlignment="1">
      <alignment vertical="center"/>
    </xf>
    <xf numFmtId="0" fontId="18" fillId="0" borderId="21" xfId="5" applyFont="1" applyBorder="1" applyAlignment="1">
      <alignment vertical="center"/>
    </xf>
    <xf numFmtId="0" fontId="18" fillId="0" borderId="22" xfId="5" applyFont="1" applyBorder="1" applyAlignment="1">
      <alignment vertical="center"/>
    </xf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  <xf numFmtId="49" fontId="23" fillId="0" borderId="11" xfId="5" applyNumberFormat="1" applyFont="1" applyAlignment="1">
      <alignment horizontal="center" vertical="center" wrapText="1"/>
    </xf>
    <xf numFmtId="0" fontId="23" fillId="0" borderId="11" xfId="5" applyFont="1" applyAlignment="1">
      <alignment horizontal="center" vertical="center" shrinkToFit="1"/>
    </xf>
    <xf numFmtId="0" fontId="28" fillId="0" borderId="20" xfId="5" applyFont="1" applyBorder="1" applyAlignment="1">
      <alignment vertical="center"/>
    </xf>
    <xf numFmtId="0" fontId="19" fillId="0" borderId="20" xfId="5" applyFont="1" applyBorder="1" applyAlignment="1">
      <alignment horizontal="center" vertical="center"/>
    </xf>
    <xf numFmtId="0" fontId="19" fillId="0" borderId="21" xfId="5" applyFont="1" applyBorder="1" applyAlignment="1">
      <alignment horizontal="center" vertical="center"/>
    </xf>
    <xf numFmtId="0" fontId="19" fillId="0" borderId="22" xfId="5" applyFont="1" applyBorder="1" applyAlignment="1">
      <alignment horizontal="center" vertical="center"/>
    </xf>
    <xf numFmtId="0" fontId="19" fillId="0" borderId="20" xfId="5" applyFont="1" applyBorder="1" applyAlignment="1">
      <alignment vertical="center"/>
    </xf>
    <xf numFmtId="3" fontId="1" fillId="3" borderId="14" xfId="0" applyNumberFormat="1" applyFont="1" applyFill="1" applyBorder="1" applyAlignment="1">
      <alignment horizontal="right"/>
    </xf>
    <xf numFmtId="0" fontId="3" fillId="0" borderId="9" xfId="0" applyFont="1" applyBorder="1"/>
    <xf numFmtId="3" fontId="7" fillId="3" borderId="14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left" vertical="center" wrapText="1"/>
    </xf>
    <xf numFmtId="0" fontId="3" fillId="0" borderId="5" xfId="0" applyFont="1" applyBorder="1"/>
    <xf numFmtId="3" fontId="7" fillId="3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1" fillId="0" borderId="19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vertical="center" wrapText="1"/>
    </xf>
    <xf numFmtId="3" fontId="21" fillId="0" borderId="23" xfId="1" applyNumberFormat="1" applyFont="1" applyBorder="1" applyAlignment="1">
      <alignment horizontal="center" vertical="center" wrapText="1"/>
    </xf>
    <xf numFmtId="3" fontId="21" fillId="0" borderId="26" xfId="1" applyNumberFormat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/>
    </xf>
    <xf numFmtId="0" fontId="23" fillId="0" borderId="11" xfId="1" applyFont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0" xfId="6" applyFont="1" applyBorder="1" applyAlignment="1">
      <alignment horizontal="center" vertical="center"/>
    </xf>
    <xf numFmtId="0" fontId="18" fillId="0" borderId="21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23" fillId="0" borderId="11" xfId="6" applyFont="1" applyAlignment="1">
      <alignment horizontal="center" vertical="center"/>
    </xf>
    <xf numFmtId="0" fontId="23" fillId="0" borderId="11" xfId="2" applyFont="1" applyAlignment="1">
      <alignment horizontal="center" vertical="center"/>
    </xf>
    <xf numFmtId="0" fontId="21" fillId="0" borderId="19" xfId="6" applyFont="1" applyBorder="1" applyAlignment="1">
      <alignment horizontal="center" vertical="center" wrapText="1"/>
    </xf>
    <xf numFmtId="0" fontId="21" fillId="0" borderId="2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3" fontId="21" fillId="0" borderId="23" xfId="6" applyNumberFormat="1" applyFont="1" applyBorder="1" applyAlignment="1">
      <alignment horizontal="center" vertical="center" wrapText="1"/>
    </xf>
    <xf numFmtId="3" fontId="21" fillId="0" borderId="26" xfId="6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9" fillId="4" borderId="19" xfId="5" applyFont="1" applyFill="1" applyBorder="1" applyAlignment="1">
      <alignment horizontal="center" vertical="center" wrapText="1"/>
    </xf>
    <xf numFmtId="0" fontId="19" fillId="4" borderId="26" xfId="5" applyFont="1" applyFill="1" applyBorder="1" applyAlignment="1">
      <alignment horizontal="center" vertical="center" wrapText="1"/>
    </xf>
    <xf numFmtId="0" fontId="18" fillId="4" borderId="19" xfId="5" applyFont="1" applyFill="1" applyBorder="1" applyAlignment="1">
      <alignment horizontal="center" vertical="center" wrapText="1"/>
    </xf>
    <xf numFmtId="0" fontId="18" fillId="4" borderId="26" xfId="5" applyFont="1" applyFill="1" applyBorder="1" applyAlignment="1">
      <alignment horizontal="center" vertical="center" wrapText="1"/>
    </xf>
    <xf numFmtId="0" fontId="23" fillId="0" borderId="11" xfId="5" applyFont="1" applyAlignment="1">
      <alignment horizontal="center" vertical="center"/>
    </xf>
  </cellXfs>
  <cellStyles count="8">
    <cellStyle name="Normalny" xfId="0" builtinId="0"/>
    <cellStyle name="Normalny 2" xfId="1" xr:uid="{00000000-0005-0000-0000-000001000000}"/>
    <cellStyle name="Normalny 2 2" xfId="6" xr:uid="{00000000-0005-0000-0000-000002000000}"/>
    <cellStyle name="Normalny 3" xfId="2" xr:uid="{00000000-0005-0000-0000-000003000000}"/>
    <cellStyle name="Normalny 4" xfId="3" xr:uid="{00000000-0005-0000-0000-000004000000}"/>
    <cellStyle name="Normalny 5" xfId="4" xr:uid="{00000000-0005-0000-0000-000005000000}"/>
    <cellStyle name="Normalny 6" xfId="5" xr:uid="{00000000-0005-0000-0000-000006000000}"/>
    <cellStyle name="Normalny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3"/>
  <sheetViews>
    <sheetView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L18" sqref="L18"/>
    </sheetView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146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63" t="s">
        <v>0</v>
      </c>
      <c r="B3" s="463" t="s">
        <v>1</v>
      </c>
      <c r="C3" s="463" t="s">
        <v>2</v>
      </c>
      <c r="D3" s="463" t="s">
        <v>3</v>
      </c>
      <c r="E3" s="463" t="s">
        <v>4</v>
      </c>
      <c r="F3" s="464" t="s">
        <v>5</v>
      </c>
      <c r="G3" s="462"/>
      <c r="H3" s="462"/>
      <c r="I3" s="462"/>
      <c r="J3" s="451"/>
      <c r="K3" s="461" t="s">
        <v>147</v>
      </c>
      <c r="L3" s="462"/>
      <c r="M3" s="451"/>
      <c r="N3" s="3"/>
      <c r="O3" s="3"/>
      <c r="P3" s="3"/>
      <c r="Q3" s="3"/>
    </row>
    <row r="4" spans="1:17" ht="12.75" customHeight="1">
      <c r="A4" s="440"/>
      <c r="B4" s="440"/>
      <c r="C4" s="440"/>
      <c r="D4" s="440"/>
      <c r="E4" s="440"/>
      <c r="F4" s="453" t="s">
        <v>6</v>
      </c>
      <c r="G4" s="453" t="s">
        <v>7</v>
      </c>
      <c r="H4" s="453" t="s">
        <v>8</v>
      </c>
      <c r="I4" s="453" t="s">
        <v>9</v>
      </c>
      <c r="J4" s="454" t="s">
        <v>10</v>
      </c>
      <c r="K4" s="458" t="s">
        <v>11</v>
      </c>
      <c r="L4" s="457" t="s">
        <v>12</v>
      </c>
      <c r="M4" s="451"/>
      <c r="N4" s="3"/>
      <c r="O4" s="3"/>
      <c r="P4" s="3"/>
      <c r="Q4" s="3"/>
    </row>
    <row r="5" spans="1:17" ht="37.5" customHeight="1">
      <c r="A5" s="440"/>
      <c r="B5" s="440"/>
      <c r="C5" s="440"/>
      <c r="D5" s="456"/>
      <c r="E5" s="456"/>
      <c r="F5" s="440"/>
      <c r="G5" s="440"/>
      <c r="H5" s="440"/>
      <c r="I5" s="440"/>
      <c r="J5" s="440"/>
      <c r="K5" s="440"/>
      <c r="L5" s="5" t="s">
        <v>13</v>
      </c>
      <c r="M5" s="455" t="s">
        <v>14</v>
      </c>
      <c r="N5" s="6"/>
      <c r="O5" s="3"/>
      <c r="P5" s="3"/>
      <c r="Q5" s="3"/>
    </row>
    <row r="6" spans="1:17" ht="13.5" customHeight="1">
      <c r="A6" s="456"/>
      <c r="B6" s="456"/>
      <c r="C6" s="456"/>
      <c r="D6" s="464" t="s">
        <v>15</v>
      </c>
      <c r="E6" s="462"/>
      <c r="F6" s="462"/>
      <c r="G6" s="462"/>
      <c r="H6" s="462"/>
      <c r="I6" s="462"/>
      <c r="J6" s="451"/>
      <c r="K6" s="450" t="s">
        <v>15</v>
      </c>
      <c r="L6" s="451"/>
      <c r="M6" s="456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50">
        <v>12</v>
      </c>
      <c r="M7" s="451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SUM(D10+D37+D41+D45+D51+D55+D59+D66+D70+D74+D78+D82+D98+D104+D113+D138+D146+D150+D154+D158+D162+D167+D207+D228)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148</v>
      </c>
      <c r="C12" s="34" t="s">
        <v>149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150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151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25.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152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153</v>
      </c>
      <c r="N100" s="38"/>
      <c r="O100" s="38"/>
      <c r="P100" s="38"/>
      <c r="Q100" s="38"/>
    </row>
    <row r="101" spans="1:17" ht="38.25" customHeight="1" outlineLevel="2">
      <c r="A101" s="445"/>
      <c r="B101" s="445">
        <v>75411</v>
      </c>
      <c r="C101" s="446" t="s">
        <v>87</v>
      </c>
      <c r="D101" s="436">
        <v>102</v>
      </c>
      <c r="E101" s="438">
        <f>F101+G102+H102+I101+J102</f>
        <v>116493</v>
      </c>
      <c r="F101" s="436">
        <v>113993</v>
      </c>
      <c r="G101" s="436"/>
      <c r="H101" s="452"/>
      <c r="I101" s="436">
        <v>2500</v>
      </c>
      <c r="J101" s="436"/>
      <c r="K101" s="436"/>
      <c r="L101" s="436">
        <v>1222</v>
      </c>
      <c r="M101" s="37" t="s">
        <v>154</v>
      </c>
      <c r="N101" s="38"/>
      <c r="O101" s="38"/>
      <c r="P101" s="38"/>
      <c r="Q101" s="38"/>
    </row>
    <row r="102" spans="1:17" ht="66" customHeight="1" outlineLevel="2">
      <c r="A102" s="437"/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37" t="s">
        <v>155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156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157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158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159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160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161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102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103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104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105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106</v>
      </c>
      <c r="N126" s="38"/>
      <c r="O126" s="38"/>
      <c r="P126" s="38"/>
      <c r="Q126" s="38"/>
    </row>
    <row r="127" spans="1:17" ht="12.75" customHeight="1" outlineLevel="2">
      <c r="A127" s="33"/>
      <c r="B127" s="33">
        <v>85231</v>
      </c>
      <c r="C127" s="39" t="s">
        <v>107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162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108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109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110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163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164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165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112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166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113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114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166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167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115</v>
      </c>
      <c r="D146" s="26">
        <f t="shared" ref="D146:L146" si="65">D147</f>
        <v>119</v>
      </c>
      <c r="E146" s="26">
        <f t="shared" si="65"/>
        <v>4117</v>
      </c>
      <c r="F146" s="26">
        <f t="shared" si="65"/>
        <v>3819</v>
      </c>
      <c r="G146" s="26">
        <f t="shared" si="65"/>
        <v>10</v>
      </c>
      <c r="H146" s="26">
        <f t="shared" si="65"/>
        <v>288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116</v>
      </c>
      <c r="D147" s="36">
        <f>D148</f>
        <v>119</v>
      </c>
      <c r="E147" s="36">
        <f t="shared" ref="E147:H147" si="66">SUM(E148:E149)</f>
        <v>4117</v>
      </c>
      <c r="F147" s="36">
        <f t="shared" si="66"/>
        <v>3819</v>
      </c>
      <c r="G147" s="36">
        <f t="shared" si="66"/>
        <v>10</v>
      </c>
      <c r="H147" s="36">
        <f t="shared" si="66"/>
        <v>288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117</v>
      </c>
      <c r="D148" s="35">
        <v>119</v>
      </c>
      <c r="E148" s="35">
        <f>SUM(F148:H148)</f>
        <v>4117</v>
      </c>
      <c r="F148" s="35">
        <v>3819</v>
      </c>
      <c r="G148" s="35">
        <v>10</v>
      </c>
      <c r="H148" s="21">
        <v>288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118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119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120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121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122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123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124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168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125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126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127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128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169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129</v>
      </c>
      <c r="D167" s="26">
        <f>D168+D171+D175+D188+D192+D198+D201+D204</f>
        <v>12151</v>
      </c>
      <c r="E167" s="26">
        <f t="shared" ref="E167:L167" si="81">E168+E171+E175+E188+E192+E198+E201+E195+E204</f>
        <v>44633</v>
      </c>
      <c r="F167" s="26">
        <f t="shared" si="81"/>
        <v>0</v>
      </c>
      <c r="G167" s="26">
        <f t="shared" si="81"/>
        <v>93</v>
      </c>
      <c r="H167" s="26">
        <f t="shared" si="81"/>
        <v>41639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49"/>
      <c r="B176" s="448">
        <v>75011</v>
      </c>
      <c r="C176" s="439" t="s">
        <v>130</v>
      </c>
      <c r="D176" s="441">
        <v>10800</v>
      </c>
      <c r="E176" s="459">
        <f>F182+G176+H176+I176+J176</f>
        <v>37960</v>
      </c>
      <c r="F176" s="441"/>
      <c r="G176" s="459">
        <v>75</v>
      </c>
      <c r="H176" s="460">
        <v>34984</v>
      </c>
      <c r="I176" s="459">
        <v>1674</v>
      </c>
      <c r="J176" s="459">
        <v>1227</v>
      </c>
      <c r="K176" s="459"/>
      <c r="L176" s="459">
        <v>1374</v>
      </c>
      <c r="M176" s="116" t="s">
        <v>170</v>
      </c>
      <c r="N176" s="90"/>
      <c r="O176" s="91"/>
      <c r="P176" s="49"/>
      <c r="Q176" s="49"/>
    </row>
    <row r="177" spans="1:17" ht="67.5" customHeight="1" outlineLevel="1">
      <c r="A177" s="440"/>
      <c r="B177" s="440"/>
      <c r="C177" s="440"/>
      <c r="D177" s="440"/>
      <c r="E177" s="440"/>
      <c r="F177" s="440"/>
      <c r="G177" s="440"/>
      <c r="H177" s="440"/>
      <c r="I177" s="440"/>
      <c r="J177" s="440"/>
      <c r="K177" s="440"/>
      <c r="L177" s="440"/>
      <c r="M177" s="116" t="s">
        <v>171</v>
      </c>
      <c r="N177" s="49"/>
      <c r="O177" s="91"/>
      <c r="P177" s="49"/>
      <c r="Q177" s="49"/>
    </row>
    <row r="178" spans="1:17" ht="55.5" customHeight="1" outlineLevel="1">
      <c r="A178" s="440"/>
      <c r="B178" s="440"/>
      <c r="C178" s="440"/>
      <c r="D178" s="440"/>
      <c r="E178" s="440"/>
      <c r="F178" s="440"/>
      <c r="G178" s="440"/>
      <c r="H178" s="440"/>
      <c r="I178" s="440"/>
      <c r="J178" s="440"/>
      <c r="K178" s="440"/>
      <c r="L178" s="440"/>
      <c r="M178" s="116" t="s">
        <v>172</v>
      </c>
      <c r="N178" s="49"/>
      <c r="O178" s="91"/>
      <c r="P178" s="49"/>
      <c r="Q178" s="49"/>
    </row>
    <row r="179" spans="1:17" ht="64.5" customHeight="1" outlineLevel="1">
      <c r="A179" s="440"/>
      <c r="B179" s="440"/>
      <c r="C179" s="440"/>
      <c r="D179" s="440"/>
      <c r="E179" s="440"/>
      <c r="F179" s="440"/>
      <c r="G179" s="440"/>
      <c r="H179" s="440"/>
      <c r="I179" s="440"/>
      <c r="J179" s="440"/>
      <c r="K179" s="440"/>
      <c r="L179" s="440"/>
      <c r="M179" s="116" t="s">
        <v>173</v>
      </c>
      <c r="N179" s="49"/>
      <c r="O179" s="91"/>
      <c r="P179" s="49"/>
      <c r="Q179" s="49"/>
    </row>
    <row r="180" spans="1:17" ht="54.75" customHeight="1" outlineLevel="1">
      <c r="A180" s="440"/>
      <c r="B180" s="440"/>
      <c r="C180" s="440"/>
      <c r="D180" s="440"/>
      <c r="E180" s="440"/>
      <c r="F180" s="440"/>
      <c r="G180" s="440"/>
      <c r="H180" s="440"/>
      <c r="I180" s="440"/>
      <c r="J180" s="440"/>
      <c r="K180" s="440"/>
      <c r="L180" s="440"/>
      <c r="M180" s="116" t="s">
        <v>174</v>
      </c>
      <c r="N180" s="49"/>
      <c r="O180" s="91"/>
      <c r="P180" s="49"/>
      <c r="Q180" s="49"/>
    </row>
    <row r="181" spans="1:17" ht="29.25" customHeight="1" outlineLevel="1">
      <c r="A181" s="440"/>
      <c r="B181" s="440"/>
      <c r="C181" s="440"/>
      <c r="D181" s="440"/>
      <c r="E181" s="440"/>
      <c r="F181" s="440"/>
      <c r="G181" s="440"/>
      <c r="H181" s="440"/>
      <c r="I181" s="440"/>
      <c r="J181" s="440"/>
      <c r="K181" s="440"/>
      <c r="L181" s="440"/>
      <c r="M181" s="116" t="s">
        <v>175</v>
      </c>
      <c r="N181" s="49"/>
      <c r="O181" s="91"/>
      <c r="P181" s="49"/>
      <c r="Q181" s="49"/>
    </row>
    <row r="182" spans="1:17" ht="77.25" customHeight="1" outlineLevel="2">
      <c r="A182" s="440"/>
      <c r="B182" s="440"/>
      <c r="C182" s="440"/>
      <c r="D182" s="440"/>
      <c r="E182" s="440"/>
      <c r="F182" s="440"/>
      <c r="G182" s="440"/>
      <c r="H182" s="440"/>
      <c r="I182" s="440"/>
      <c r="J182" s="440"/>
      <c r="K182" s="440"/>
      <c r="L182" s="440"/>
      <c r="M182" s="116" t="s">
        <v>176</v>
      </c>
      <c r="N182" s="38"/>
      <c r="O182" s="92"/>
      <c r="P182" s="38"/>
      <c r="Q182" s="38"/>
    </row>
    <row r="183" spans="1:17" ht="28.5" hidden="1" customHeight="1" outlineLevel="2">
      <c r="A183" s="437"/>
      <c r="B183" s="437"/>
      <c r="C183" s="437"/>
      <c r="D183" s="437"/>
      <c r="E183" s="437"/>
      <c r="F183" s="437"/>
      <c r="G183" s="437"/>
      <c r="H183" s="437"/>
      <c r="I183" s="437"/>
      <c r="J183" s="437"/>
      <c r="K183" s="437"/>
      <c r="L183" s="437"/>
      <c r="M183" s="89" t="s">
        <v>177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131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178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132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133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179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7.25" customHeight="1" outlineLevel="1">
      <c r="A195" s="63">
        <v>853</v>
      </c>
      <c r="B195" s="63"/>
      <c r="C195" s="45" t="s">
        <v>116</v>
      </c>
      <c r="D195" s="36">
        <f>D196</f>
        <v>0</v>
      </c>
      <c r="E195" s="36">
        <f t="shared" ref="E195:H195" si="87">SUM(E196:E197)</f>
        <v>380</v>
      </c>
      <c r="F195" s="36">
        <f t="shared" si="87"/>
        <v>0</v>
      </c>
      <c r="G195" s="36">
        <f t="shared" si="87"/>
        <v>0</v>
      </c>
      <c r="H195" s="36">
        <f t="shared" si="87"/>
        <v>380</v>
      </c>
      <c r="I195" s="36"/>
      <c r="J195" s="36"/>
      <c r="K195" s="35"/>
      <c r="L195" s="35"/>
      <c r="M195" s="42"/>
      <c r="N195" s="49"/>
      <c r="O195" s="49"/>
      <c r="P195" s="49"/>
      <c r="Q195" s="49"/>
    </row>
    <row r="196" spans="1:17" ht="12.75" customHeight="1" outlineLevel="2">
      <c r="A196" s="33"/>
      <c r="B196" s="33">
        <v>85321</v>
      </c>
      <c r="C196" s="34" t="s">
        <v>117</v>
      </c>
      <c r="D196" s="35"/>
      <c r="E196" s="35">
        <f>SUM(F196:H196)</f>
        <v>380</v>
      </c>
      <c r="F196" s="35"/>
      <c r="G196" s="35"/>
      <c r="H196" s="21">
        <v>380</v>
      </c>
      <c r="I196" s="35"/>
      <c r="J196" s="35"/>
      <c r="K196" s="35"/>
      <c r="L196" s="35"/>
      <c r="M196" s="42"/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855</v>
      </c>
      <c r="B198" s="33"/>
      <c r="C198" s="45" t="s">
        <v>108</v>
      </c>
      <c r="D198" s="35">
        <f t="shared" ref="D198:L198" si="88">D199</f>
        <v>0</v>
      </c>
      <c r="E198" s="35">
        <f t="shared" si="88"/>
        <v>1488</v>
      </c>
      <c r="F198" s="35">
        <f t="shared" si="88"/>
        <v>0</v>
      </c>
      <c r="G198" s="35">
        <f t="shared" si="88"/>
        <v>0</v>
      </c>
      <c r="H198" s="35">
        <f t="shared" si="88"/>
        <v>1488</v>
      </c>
      <c r="I198" s="35">
        <f t="shared" si="88"/>
        <v>0</v>
      </c>
      <c r="J198" s="35">
        <f t="shared" si="88"/>
        <v>0</v>
      </c>
      <c r="K198" s="35">
        <f t="shared" si="88"/>
        <v>0</v>
      </c>
      <c r="L198" s="35">
        <f t="shared" si="88"/>
        <v>1488</v>
      </c>
      <c r="M198" s="31"/>
      <c r="N198" s="38"/>
      <c r="O198" s="38"/>
      <c r="P198" s="38"/>
      <c r="Q198" s="38"/>
    </row>
    <row r="199" spans="1:17" ht="102.75" customHeight="1" outlineLevel="2">
      <c r="A199" s="33"/>
      <c r="B199" s="33">
        <v>85595</v>
      </c>
      <c r="C199" s="34" t="s">
        <v>25</v>
      </c>
      <c r="D199" s="35"/>
      <c r="E199" s="35">
        <f>SUM(F199:J199)</f>
        <v>1488</v>
      </c>
      <c r="F199" s="35"/>
      <c r="G199" s="35"/>
      <c r="H199" s="35">
        <v>1488</v>
      </c>
      <c r="I199" s="35"/>
      <c r="J199" s="35"/>
      <c r="K199" s="35"/>
      <c r="L199" s="35">
        <v>1488</v>
      </c>
      <c r="M199" s="119" t="s">
        <v>180</v>
      </c>
      <c r="N199" s="38"/>
      <c r="O199" s="38"/>
      <c r="P199" s="38"/>
      <c r="Q199" s="38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33">
        <v>900</v>
      </c>
      <c r="B201" s="33"/>
      <c r="C201" s="45" t="s">
        <v>37</v>
      </c>
      <c r="D201" s="21">
        <f>D202</f>
        <v>1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90095</v>
      </c>
      <c r="C202" s="86" t="s">
        <v>25</v>
      </c>
      <c r="D202" s="21">
        <v>1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2.75" customHeight="1" outlineLevel="2">
      <c r="A203" s="33"/>
      <c r="B203" s="33"/>
      <c r="C203" s="34"/>
      <c r="D203" s="21"/>
      <c r="E203" s="52"/>
      <c r="F203" s="53"/>
      <c r="G203" s="53"/>
      <c r="H203" s="53"/>
      <c r="I203" s="53"/>
      <c r="J203" s="53"/>
      <c r="K203" s="53"/>
      <c r="L203" s="53"/>
      <c r="M203" s="31"/>
      <c r="N203" s="3"/>
      <c r="O203" s="3"/>
      <c r="P203" s="3"/>
      <c r="Q203" s="3"/>
    </row>
    <row r="204" spans="1:17" ht="12.75" customHeight="1" outlineLevel="2">
      <c r="A204" s="28">
        <v>921</v>
      </c>
      <c r="B204" s="28"/>
      <c r="C204" s="29" t="s">
        <v>126</v>
      </c>
      <c r="D204" s="21">
        <f>D205</f>
        <v>10</v>
      </c>
      <c r="E204" s="52"/>
      <c r="F204" s="53"/>
      <c r="G204" s="53"/>
      <c r="H204" s="53"/>
      <c r="I204" s="53"/>
      <c r="J204" s="53"/>
      <c r="K204" s="53"/>
      <c r="L204" s="53"/>
      <c r="M204" s="31"/>
      <c r="N204" s="3"/>
      <c r="O204" s="3"/>
      <c r="P204" s="3"/>
      <c r="Q204" s="3"/>
    </row>
    <row r="205" spans="1:17" ht="12.75" customHeight="1" outlineLevel="2">
      <c r="A205" s="33"/>
      <c r="B205" s="33">
        <v>92195</v>
      </c>
      <c r="C205" s="86" t="s">
        <v>25</v>
      </c>
      <c r="D205" s="21">
        <v>10</v>
      </c>
      <c r="E205" s="52"/>
      <c r="F205" s="53"/>
      <c r="G205" s="53"/>
      <c r="H205" s="53"/>
      <c r="I205" s="53"/>
      <c r="J205" s="53"/>
      <c r="K205" s="53"/>
      <c r="L205" s="53"/>
      <c r="M205" s="31"/>
      <c r="N205" s="3"/>
      <c r="O205" s="3"/>
      <c r="P205" s="3"/>
      <c r="Q205" s="3"/>
    </row>
    <row r="206" spans="1:17" ht="14.25" customHeight="1" outlineLevel="2">
      <c r="A206" s="61"/>
      <c r="B206" s="61"/>
      <c r="C206" s="62"/>
      <c r="D206" s="21"/>
      <c r="E206" s="53"/>
      <c r="F206" s="53"/>
      <c r="G206" s="53"/>
      <c r="H206" s="53"/>
      <c r="I206" s="53"/>
      <c r="J206" s="53"/>
      <c r="K206" s="53"/>
      <c r="L206" s="53"/>
      <c r="M206" s="31" t="s">
        <v>118</v>
      </c>
      <c r="N206" s="3"/>
      <c r="O206" s="3"/>
      <c r="P206" s="3"/>
      <c r="Q206" s="3"/>
    </row>
    <row r="207" spans="1:17" ht="12.75" customHeight="1" outlineLevel="2">
      <c r="A207" s="24"/>
      <c r="B207" s="24"/>
      <c r="C207" s="25" t="s">
        <v>135</v>
      </c>
      <c r="D207" s="26">
        <f>D212+D219+D222+D225</f>
        <v>0</v>
      </c>
      <c r="E207" s="26">
        <f>F207+G207+H207+I207+J207</f>
        <v>24725</v>
      </c>
      <c r="F207" s="26">
        <f t="shared" ref="F207:L207" si="89">F209+F212+F219+F222+F225+F216</f>
        <v>23680</v>
      </c>
      <c r="G207" s="26">
        <f t="shared" si="89"/>
        <v>295</v>
      </c>
      <c r="H207" s="26">
        <f t="shared" si="89"/>
        <v>750</v>
      </c>
      <c r="I207" s="26">
        <f t="shared" si="89"/>
        <v>0</v>
      </c>
      <c r="J207" s="26">
        <f t="shared" si="89"/>
        <v>0</v>
      </c>
      <c r="K207" s="26">
        <f t="shared" si="89"/>
        <v>0</v>
      </c>
      <c r="L207" s="26">
        <f t="shared" si="89"/>
        <v>4412</v>
      </c>
      <c r="M207" s="55"/>
      <c r="N207" s="14"/>
      <c r="O207" s="14"/>
      <c r="P207" s="14"/>
      <c r="Q207" s="14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94"/>
      <c r="N208" s="14"/>
      <c r="O208" s="14"/>
      <c r="P208" s="14"/>
      <c r="Q208" s="14"/>
    </row>
    <row r="209" spans="1:17" ht="12.75" customHeight="1" outlineLevel="2">
      <c r="A209" s="33">
        <v>630</v>
      </c>
      <c r="B209" s="33"/>
      <c r="C209" s="45" t="s">
        <v>136</v>
      </c>
      <c r="D209" s="35"/>
      <c r="E209" s="35">
        <f t="shared" ref="E209:F209" si="90">E210</f>
        <v>61</v>
      </c>
      <c r="F209" s="35">
        <f t="shared" si="90"/>
        <v>61</v>
      </c>
      <c r="G209" s="35"/>
      <c r="H209" s="35"/>
      <c r="I209" s="35"/>
      <c r="J209" s="35"/>
      <c r="K209" s="35"/>
      <c r="L209" s="35"/>
      <c r="M209" s="37"/>
      <c r="N209" s="38"/>
      <c r="O209" s="38"/>
      <c r="P209" s="38"/>
      <c r="Q209" s="38"/>
    </row>
    <row r="210" spans="1:17" ht="12.75" customHeight="1" outlineLevel="2">
      <c r="A210" s="33"/>
      <c r="B210" s="33">
        <v>63095</v>
      </c>
      <c r="C210" s="34" t="s">
        <v>25</v>
      </c>
      <c r="D210" s="35"/>
      <c r="E210" s="35">
        <f>SUM(F210:J210)</f>
        <v>61</v>
      </c>
      <c r="F210" s="35">
        <v>61</v>
      </c>
      <c r="G210" s="35"/>
      <c r="H210" s="21"/>
      <c r="I210" s="35"/>
      <c r="J210" s="35"/>
      <c r="K210" s="35"/>
      <c r="L210" s="35"/>
      <c r="M210" s="37"/>
      <c r="N210" s="38"/>
      <c r="O210" s="38"/>
      <c r="P210" s="38"/>
      <c r="Q210" s="38"/>
    </row>
    <row r="211" spans="1:17" ht="12.75" customHeight="1" outlineLevel="2">
      <c r="A211" s="70"/>
      <c r="B211" s="70"/>
      <c r="C211" s="71"/>
      <c r="D211" s="72"/>
      <c r="E211" s="72"/>
      <c r="F211" s="72"/>
      <c r="G211" s="72"/>
      <c r="H211" s="72"/>
      <c r="I211" s="72"/>
      <c r="J211" s="72"/>
      <c r="K211" s="72"/>
      <c r="L211" s="72"/>
      <c r="M211" s="73"/>
      <c r="N211" s="14"/>
      <c r="O211" s="14"/>
      <c r="P211" s="14"/>
      <c r="Q211" s="14"/>
    </row>
    <row r="212" spans="1:17" ht="12.75" customHeight="1" outlineLevel="2">
      <c r="A212" s="28">
        <v>750</v>
      </c>
      <c r="B212" s="28"/>
      <c r="C212" s="29" t="s">
        <v>76</v>
      </c>
      <c r="D212" s="21"/>
      <c r="E212" s="21">
        <f t="shared" ref="E212:F212" si="91">E214+E213</f>
        <v>19361</v>
      </c>
      <c r="F212" s="21">
        <f t="shared" si="91"/>
        <v>19361</v>
      </c>
      <c r="G212" s="21"/>
      <c r="H212" s="21"/>
      <c r="I212" s="21"/>
      <c r="J212" s="21"/>
      <c r="K212" s="21"/>
      <c r="L212" s="35">
        <f>L214+L213</f>
        <v>154</v>
      </c>
      <c r="M212" s="60"/>
      <c r="N212" s="3"/>
      <c r="O212" s="3"/>
      <c r="P212" s="3"/>
      <c r="Q212" s="3"/>
    </row>
    <row r="213" spans="1:17" ht="12.75" customHeight="1" outlineLevel="2">
      <c r="A213" s="63"/>
      <c r="B213" s="63">
        <v>75011</v>
      </c>
      <c r="C213" s="45" t="s">
        <v>130</v>
      </c>
      <c r="D213" s="35"/>
      <c r="E213" s="35">
        <f t="shared" ref="E213:E214" si="92">SUM(F213:J213)</f>
        <v>19161</v>
      </c>
      <c r="F213" s="35">
        <v>19161</v>
      </c>
      <c r="G213" s="35"/>
      <c r="H213" s="35"/>
      <c r="I213" s="35"/>
      <c r="J213" s="35"/>
      <c r="K213" s="35"/>
      <c r="L213" s="38"/>
      <c r="M213" s="37"/>
      <c r="N213" s="38"/>
      <c r="O213" s="38"/>
      <c r="P213" s="38"/>
      <c r="Q213" s="38"/>
    </row>
    <row r="214" spans="1:17" ht="43.5" customHeight="1" outlineLevel="2">
      <c r="A214" s="63"/>
      <c r="B214" s="63">
        <v>75084</v>
      </c>
      <c r="C214" s="45" t="s">
        <v>137</v>
      </c>
      <c r="D214" s="35"/>
      <c r="E214" s="35">
        <f t="shared" si="92"/>
        <v>200</v>
      </c>
      <c r="F214" s="35">
        <f>46+154</f>
        <v>200</v>
      </c>
      <c r="G214" s="35"/>
      <c r="H214" s="35"/>
      <c r="I214" s="35"/>
      <c r="J214" s="35"/>
      <c r="K214" s="35"/>
      <c r="L214" s="35">
        <v>154</v>
      </c>
      <c r="M214" s="116" t="s">
        <v>181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4.25" customHeight="1" outlineLevel="2">
      <c r="A216" s="63">
        <v>755</v>
      </c>
      <c r="B216" s="63"/>
      <c r="C216" s="45" t="s">
        <v>138</v>
      </c>
      <c r="D216" s="35"/>
      <c r="E216" s="36">
        <f t="shared" ref="E216:F216" si="93">E217</f>
        <v>4258</v>
      </c>
      <c r="F216" s="35">
        <f t="shared" si="93"/>
        <v>4258</v>
      </c>
      <c r="G216" s="35"/>
      <c r="H216" s="35"/>
      <c r="I216" s="35"/>
      <c r="J216" s="35"/>
      <c r="K216" s="35"/>
      <c r="L216" s="35">
        <f>L217</f>
        <v>4258</v>
      </c>
      <c r="M216" s="42"/>
      <c r="N216" s="38"/>
      <c r="O216" s="38"/>
      <c r="P216" s="38"/>
      <c r="Q216" s="38"/>
    </row>
    <row r="217" spans="1:17" ht="27.75" customHeight="1" outlineLevel="2">
      <c r="A217" s="63"/>
      <c r="B217" s="63">
        <v>75515</v>
      </c>
      <c r="C217" s="45" t="s">
        <v>139</v>
      </c>
      <c r="D217" s="35"/>
      <c r="E217" s="35">
        <f>SUM(F217:J217)</f>
        <v>4258</v>
      </c>
      <c r="F217" s="35">
        <v>4258</v>
      </c>
      <c r="G217" s="35"/>
      <c r="H217" s="35"/>
      <c r="I217" s="35"/>
      <c r="J217" s="35"/>
      <c r="K217" s="35"/>
      <c r="L217" s="35">
        <v>4258</v>
      </c>
      <c r="M217" s="37" t="s">
        <v>182</v>
      </c>
      <c r="N217" s="38"/>
      <c r="O217" s="38"/>
      <c r="P217" s="38"/>
      <c r="Q217" s="38"/>
    </row>
    <row r="218" spans="1:17" ht="7.5" customHeight="1" outlineLevel="2">
      <c r="A218" s="63"/>
      <c r="B218" s="63"/>
      <c r="C218" s="45"/>
      <c r="D218" s="35"/>
      <c r="E218" s="35"/>
      <c r="F218" s="35"/>
      <c r="G218" s="35"/>
      <c r="H218" s="35"/>
      <c r="I218" s="35"/>
      <c r="J218" s="35"/>
      <c r="K218" s="35"/>
      <c r="L218" s="35"/>
      <c r="M218" s="42"/>
      <c r="N218" s="38"/>
      <c r="O218" s="38"/>
      <c r="P218" s="38"/>
      <c r="Q218" s="38"/>
    </row>
    <row r="219" spans="1:17" ht="12.75" customHeight="1" outlineLevel="2">
      <c r="A219" s="33">
        <v>758</v>
      </c>
      <c r="B219" s="33"/>
      <c r="C219" s="45" t="s">
        <v>94</v>
      </c>
      <c r="D219" s="36"/>
      <c r="E219" s="36">
        <f>E220</f>
        <v>750</v>
      </c>
      <c r="F219" s="36"/>
      <c r="G219" s="36"/>
      <c r="H219" s="36">
        <f>H220</f>
        <v>750</v>
      </c>
      <c r="I219" s="36"/>
      <c r="J219" s="36"/>
      <c r="K219" s="35"/>
      <c r="L219" s="35"/>
      <c r="M219" s="42"/>
      <c r="N219" s="38"/>
      <c r="O219" s="38"/>
      <c r="P219" s="38"/>
      <c r="Q219" s="38"/>
    </row>
    <row r="220" spans="1:17" ht="12.75" customHeight="1" outlineLevel="1">
      <c r="A220" s="67"/>
      <c r="B220" s="63">
        <v>75818</v>
      </c>
      <c r="C220" s="45" t="s">
        <v>140</v>
      </c>
      <c r="D220" s="68"/>
      <c r="E220" s="35">
        <f>SUM(F220:J220)</f>
        <v>750</v>
      </c>
      <c r="F220" s="36"/>
      <c r="G220" s="68"/>
      <c r="H220" s="30">
        <v>750</v>
      </c>
      <c r="I220" s="114"/>
      <c r="J220" s="114"/>
      <c r="K220" s="41"/>
      <c r="L220" s="41"/>
      <c r="M220" s="31"/>
      <c r="N220" s="69"/>
      <c r="O220" s="69"/>
      <c r="P220" s="69"/>
      <c r="Q220" s="69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31"/>
      <c r="N221" s="38"/>
      <c r="O221" s="38"/>
      <c r="P221" s="38"/>
      <c r="Q221" s="38"/>
    </row>
    <row r="222" spans="1:17" ht="12.75" customHeight="1" outlineLevel="2">
      <c r="A222" s="63">
        <v>851</v>
      </c>
      <c r="B222" s="63"/>
      <c r="C222" s="45" t="s">
        <v>83</v>
      </c>
      <c r="D222" s="35"/>
      <c r="E222" s="35">
        <f>E223</f>
        <v>285</v>
      </c>
      <c r="F222" s="35"/>
      <c r="G222" s="35">
        <f>G223</f>
        <v>285</v>
      </c>
      <c r="H222" s="35"/>
      <c r="I222" s="35"/>
      <c r="J222" s="35"/>
      <c r="K222" s="35"/>
      <c r="L222" s="35"/>
      <c r="M222" s="37"/>
      <c r="N222" s="38"/>
      <c r="O222" s="38"/>
      <c r="P222" s="38"/>
      <c r="Q222" s="38"/>
    </row>
    <row r="223" spans="1:17" ht="12.75" customHeight="1" outlineLevel="2">
      <c r="A223" s="63"/>
      <c r="B223" s="63">
        <v>85195</v>
      </c>
      <c r="C223" s="45" t="s">
        <v>141</v>
      </c>
      <c r="D223" s="35"/>
      <c r="E223" s="120">
        <f>SUM(F223:J223)</f>
        <v>285</v>
      </c>
      <c r="F223" s="35"/>
      <c r="G223" s="35">
        <v>285</v>
      </c>
      <c r="H223" s="35"/>
      <c r="I223" s="35"/>
      <c r="J223" s="35"/>
      <c r="K223" s="35"/>
      <c r="L223" s="35"/>
      <c r="M223" s="37"/>
      <c r="N223" s="38"/>
      <c r="O223" s="38"/>
      <c r="P223" s="38"/>
      <c r="Q223" s="38"/>
    </row>
    <row r="224" spans="1:17" ht="7.5" customHeight="1" outlineLevel="2">
      <c r="A224" s="63"/>
      <c r="B224" s="63"/>
      <c r="C224" s="45"/>
      <c r="D224" s="35"/>
      <c r="E224" s="41"/>
      <c r="F224" s="41"/>
      <c r="G224" s="41"/>
      <c r="H224" s="41"/>
      <c r="I224" s="41"/>
      <c r="J224" s="41"/>
      <c r="K224" s="41"/>
      <c r="L224" s="41"/>
      <c r="M224" s="42"/>
      <c r="N224" s="38"/>
      <c r="O224" s="38"/>
      <c r="P224" s="38"/>
      <c r="Q224" s="38"/>
    </row>
    <row r="225" spans="1:17" ht="26.25" customHeight="1" outlineLevel="2">
      <c r="A225" s="28">
        <v>925</v>
      </c>
      <c r="B225" s="28"/>
      <c r="C225" s="95" t="s">
        <v>39</v>
      </c>
      <c r="D225" s="21"/>
      <c r="E225" s="21">
        <f>E226</f>
        <v>10</v>
      </c>
      <c r="F225" s="21"/>
      <c r="G225" s="21">
        <f>G226</f>
        <v>10</v>
      </c>
      <c r="H225" s="21"/>
      <c r="I225" s="21"/>
      <c r="J225" s="21"/>
      <c r="K225" s="21"/>
      <c r="L225" s="21"/>
      <c r="M225" s="60"/>
      <c r="N225" s="3"/>
      <c r="O225" s="3"/>
      <c r="P225" s="3"/>
      <c r="Q225" s="3"/>
    </row>
    <row r="226" spans="1:17" ht="12.75" customHeight="1">
      <c r="A226" s="96"/>
      <c r="B226" s="61">
        <v>92595</v>
      </c>
      <c r="C226" s="62" t="s">
        <v>25</v>
      </c>
      <c r="D226" s="97"/>
      <c r="E226" s="98">
        <f>SUM(F226:J226)</f>
        <v>10</v>
      </c>
      <c r="F226" s="97"/>
      <c r="G226" s="97">
        <v>10</v>
      </c>
      <c r="H226" s="97"/>
      <c r="I226" s="97"/>
      <c r="J226" s="21"/>
      <c r="K226" s="21"/>
      <c r="L226" s="21"/>
      <c r="M226" s="60"/>
      <c r="N226" s="3"/>
      <c r="O226" s="3"/>
      <c r="P226" s="3"/>
      <c r="Q226" s="3"/>
    </row>
    <row r="227" spans="1:17" ht="12.75" customHeight="1" outlineLevel="2">
      <c r="A227" s="28"/>
      <c r="B227" s="28"/>
      <c r="C227" s="29"/>
      <c r="D227" s="21"/>
      <c r="E227" s="53"/>
      <c r="F227" s="53"/>
      <c r="G227" s="53"/>
      <c r="H227" s="53"/>
      <c r="I227" s="53"/>
      <c r="J227" s="53"/>
      <c r="K227" s="53"/>
      <c r="L227" s="53"/>
      <c r="M227" s="31"/>
      <c r="N227" s="3"/>
      <c r="O227" s="3"/>
      <c r="P227" s="3"/>
      <c r="Q227" s="3"/>
    </row>
    <row r="228" spans="1:17" ht="29.25" customHeight="1" outlineLevel="2">
      <c r="A228" s="24"/>
      <c r="B228" s="24"/>
      <c r="C228" s="25" t="s">
        <v>143</v>
      </c>
      <c r="D228" s="26">
        <f>D229+D232</f>
        <v>100</v>
      </c>
      <c r="E228" s="26">
        <f>F228+G228+H228+I228+J228</f>
        <v>507</v>
      </c>
      <c r="F228" s="26">
        <f t="shared" ref="F228:J228" si="94">F229+F232</f>
        <v>507</v>
      </c>
      <c r="G228" s="26">
        <f t="shared" si="94"/>
        <v>0</v>
      </c>
      <c r="H228" s="26">
        <f t="shared" si="94"/>
        <v>0</v>
      </c>
      <c r="I228" s="26">
        <f t="shared" si="94"/>
        <v>0</v>
      </c>
      <c r="J228" s="26">
        <f t="shared" si="94"/>
        <v>0</v>
      </c>
      <c r="K228" s="54">
        <v>0</v>
      </c>
      <c r="L228" s="54">
        <f>L232</f>
        <v>0</v>
      </c>
      <c r="M228" s="27"/>
      <c r="N228" s="14"/>
      <c r="O228" s="14"/>
      <c r="P228" s="14"/>
      <c r="Q228" s="14"/>
    </row>
    <row r="229" spans="1:17" ht="12.75" customHeight="1" outlineLevel="2">
      <c r="A229" s="28">
        <v>710</v>
      </c>
      <c r="B229" s="99"/>
      <c r="C229" s="29" t="s">
        <v>33</v>
      </c>
      <c r="D229" s="30"/>
      <c r="E229" s="30">
        <f t="shared" ref="E229:F229" si="95">E230</f>
        <v>507</v>
      </c>
      <c r="F229" s="30">
        <f t="shared" si="95"/>
        <v>507</v>
      </c>
      <c r="G229" s="30"/>
      <c r="H229" s="30"/>
      <c r="I229" s="30"/>
      <c r="J229" s="30"/>
      <c r="K229" s="21"/>
      <c r="L229" s="21"/>
      <c r="M229" s="60"/>
      <c r="N229" s="32"/>
      <c r="O229" s="32"/>
      <c r="P229" s="32"/>
      <c r="Q229" s="32"/>
    </row>
    <row r="230" spans="1:17" ht="12.75" customHeight="1" outlineLevel="2">
      <c r="A230" s="33"/>
      <c r="B230" s="33">
        <v>71035</v>
      </c>
      <c r="C230" s="34" t="s">
        <v>144</v>
      </c>
      <c r="D230" s="35"/>
      <c r="E230" s="35">
        <f>SUM(F230:J230)</f>
        <v>507</v>
      </c>
      <c r="F230" s="35">
        <v>507</v>
      </c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8.25" customHeight="1" outlineLevel="2">
      <c r="A231" s="33"/>
      <c r="B231" s="33"/>
      <c r="C231" s="34"/>
      <c r="D231" s="35"/>
      <c r="E231" s="35"/>
      <c r="F231" s="35"/>
      <c r="G231" s="35"/>
      <c r="H231" s="35"/>
      <c r="I231" s="35"/>
      <c r="J231" s="35"/>
      <c r="K231" s="35"/>
      <c r="L231" s="35"/>
      <c r="M231" s="37"/>
      <c r="N231" s="38"/>
      <c r="O231" s="38"/>
      <c r="P231" s="38"/>
      <c r="Q231" s="38"/>
    </row>
    <row r="232" spans="1:17" ht="12.75" customHeight="1" outlineLevel="2">
      <c r="A232" s="63">
        <v>750</v>
      </c>
      <c r="B232" s="63"/>
      <c r="C232" s="45" t="s">
        <v>76</v>
      </c>
      <c r="D232" s="35">
        <f t="shared" ref="D232:E232" si="96">D233</f>
        <v>100</v>
      </c>
      <c r="E232" s="35">
        <f t="shared" si="96"/>
        <v>0</v>
      </c>
      <c r="F232" s="35"/>
      <c r="G232" s="35"/>
      <c r="H232" s="35"/>
      <c r="I232" s="35"/>
      <c r="J232" s="35"/>
      <c r="K232" s="35"/>
      <c r="L232" s="35"/>
      <c r="M232" s="37"/>
      <c r="N232" s="38"/>
      <c r="O232" s="38"/>
      <c r="P232" s="38"/>
      <c r="Q232" s="38"/>
    </row>
    <row r="233" spans="1:17" ht="12.75" customHeight="1" outlineLevel="2">
      <c r="A233" s="63"/>
      <c r="B233" s="63">
        <v>75011</v>
      </c>
      <c r="C233" s="45" t="s">
        <v>145</v>
      </c>
      <c r="D233" s="35">
        <v>100</v>
      </c>
      <c r="E233" s="35">
        <f>SUM(F233:J233)</f>
        <v>0</v>
      </c>
      <c r="F233" s="35"/>
      <c r="G233" s="35"/>
      <c r="H233" s="35"/>
      <c r="I233" s="35"/>
      <c r="J233" s="35"/>
      <c r="K233" s="35"/>
      <c r="L233" s="35"/>
      <c r="M233" s="37"/>
      <c r="N233" s="38"/>
      <c r="O233" s="38"/>
      <c r="P233" s="38"/>
      <c r="Q233" s="38"/>
    </row>
    <row r="234" spans="1:17" ht="12.75" customHeight="1" outlineLevel="2">
      <c r="A234" s="100"/>
      <c r="B234" s="100"/>
      <c r="C234" s="101"/>
      <c r="D234" s="102"/>
      <c r="E234" s="102"/>
      <c r="F234" s="102"/>
      <c r="G234" s="102"/>
      <c r="H234" s="102"/>
      <c r="I234" s="102"/>
      <c r="J234" s="102"/>
      <c r="K234" s="102"/>
      <c r="L234" s="102"/>
      <c r="M234" s="121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103"/>
      <c r="N245" s="3"/>
      <c r="O245" s="3"/>
      <c r="P245" s="3"/>
      <c r="Q245" s="3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04"/>
      <c r="B248" s="105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06"/>
      <c r="N248" s="14"/>
      <c r="O248" s="14"/>
      <c r="P248" s="14"/>
      <c r="Q248" s="14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104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14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14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14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14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14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0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0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0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1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1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1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1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1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1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1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1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1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1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1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1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1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1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47"/>
      <c r="B385" s="443"/>
      <c r="C385" s="44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442"/>
      <c r="B386" s="443"/>
      <c r="C386" s="44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04"/>
      <c r="B387" s="105"/>
      <c r="C387" s="105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444"/>
      <c r="B388" s="443"/>
      <c r="C388" s="44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105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04"/>
      <c r="B399" s="105"/>
      <c r="C399" s="1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04"/>
      <c r="B411" s="105"/>
      <c r="C411" s="1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04"/>
      <c r="B421" s="105"/>
      <c r="C421" s="1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04"/>
      <c r="B430" s="105"/>
      <c r="C430" s="1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</sheetData>
  <mergeCells count="45">
    <mergeCell ref="K3:M3"/>
    <mergeCell ref="B3:B6"/>
    <mergeCell ref="A3:A6"/>
    <mergeCell ref="C3:C6"/>
    <mergeCell ref="D3:D5"/>
    <mergeCell ref="F3:J3"/>
    <mergeCell ref="E3:E5"/>
    <mergeCell ref="F4:F5"/>
    <mergeCell ref="D6:J6"/>
    <mergeCell ref="G176:G183"/>
    <mergeCell ref="L176:L183"/>
    <mergeCell ref="K176:K183"/>
    <mergeCell ref="E176:E183"/>
    <mergeCell ref="H176:H183"/>
    <mergeCell ref="I176:I183"/>
    <mergeCell ref="J176:J183"/>
    <mergeCell ref="L7:M7"/>
    <mergeCell ref="I101:I102"/>
    <mergeCell ref="H101:H102"/>
    <mergeCell ref="G4:G5"/>
    <mergeCell ref="H4:H5"/>
    <mergeCell ref="I4:I5"/>
    <mergeCell ref="J4:J5"/>
    <mergeCell ref="L101:L102"/>
    <mergeCell ref="G101:G102"/>
    <mergeCell ref="K101:K102"/>
    <mergeCell ref="J101:J102"/>
    <mergeCell ref="M5:M6"/>
    <mergeCell ref="L4:M4"/>
    <mergeCell ref="K4:K5"/>
    <mergeCell ref="K6:L6"/>
    <mergeCell ref="A386:C386"/>
    <mergeCell ref="A388:C388"/>
    <mergeCell ref="A101:A102"/>
    <mergeCell ref="B101:B102"/>
    <mergeCell ref="C101:C102"/>
    <mergeCell ref="A385:C385"/>
    <mergeCell ref="B176:B183"/>
    <mergeCell ref="A176:A183"/>
    <mergeCell ref="F101:F102"/>
    <mergeCell ref="E101:E102"/>
    <mergeCell ref="C176:C183"/>
    <mergeCell ref="D176:D183"/>
    <mergeCell ref="D101:D102"/>
    <mergeCell ref="F176:F18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0"/>
  <sheetViews>
    <sheetView workbookViewId="0"/>
  </sheetViews>
  <sheetFormatPr defaultColWidth="14.42578125" defaultRowHeight="15" customHeight="1" outlineLevelRow="2"/>
  <cols>
    <col min="1" max="1" width="5" customWidth="1"/>
    <col min="2" max="2" width="8.140625" customWidth="1"/>
    <col min="3" max="3" width="42" customWidth="1"/>
    <col min="4" max="4" width="9.42578125" customWidth="1"/>
    <col min="5" max="5" width="11.28515625" customWidth="1"/>
    <col min="6" max="6" width="11.140625" customWidth="1"/>
    <col min="7" max="7" width="10.42578125" customWidth="1"/>
    <col min="8" max="8" width="9.42578125" customWidth="1"/>
    <col min="9" max="9" width="10.85546875" customWidth="1"/>
    <col min="10" max="10" width="14.5703125" customWidth="1"/>
    <col min="11" max="11" width="11.140625" customWidth="1"/>
    <col min="12" max="12" width="14.7109375" customWidth="1"/>
    <col min="13" max="13" width="61.28515625" customWidth="1"/>
    <col min="14" max="14" width="12.42578125" customWidth="1"/>
    <col min="15" max="15" width="18.28515625" customWidth="1"/>
    <col min="16" max="16" width="12.7109375" customWidth="1"/>
    <col min="17" max="17" width="9.140625" customWidth="1"/>
  </cols>
  <sheetData>
    <row r="1" spans="1:17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183</v>
      </c>
      <c r="N1" s="3"/>
      <c r="O1" s="3"/>
      <c r="P1" s="3"/>
      <c r="Q1" s="3"/>
    </row>
    <row r="2" spans="1:17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42.75" customHeight="1">
      <c r="A3" s="463" t="s">
        <v>0</v>
      </c>
      <c r="B3" s="463" t="s">
        <v>1</v>
      </c>
      <c r="C3" s="463" t="s">
        <v>2</v>
      </c>
      <c r="D3" s="463" t="s">
        <v>3</v>
      </c>
      <c r="E3" s="463" t="s">
        <v>4</v>
      </c>
      <c r="F3" s="464" t="s">
        <v>5</v>
      </c>
      <c r="G3" s="462"/>
      <c r="H3" s="462"/>
      <c r="I3" s="462"/>
      <c r="J3" s="451"/>
      <c r="K3" s="461" t="s">
        <v>147</v>
      </c>
      <c r="L3" s="462"/>
      <c r="M3" s="451"/>
      <c r="N3" s="3"/>
      <c r="O3" s="3"/>
      <c r="P3" s="3"/>
      <c r="Q3" s="3"/>
    </row>
    <row r="4" spans="1:17" ht="12.75" customHeight="1">
      <c r="A4" s="440"/>
      <c r="B4" s="440"/>
      <c r="C4" s="440"/>
      <c r="D4" s="440"/>
      <c r="E4" s="440"/>
      <c r="F4" s="453" t="s">
        <v>6</v>
      </c>
      <c r="G4" s="453" t="s">
        <v>7</v>
      </c>
      <c r="H4" s="453" t="s">
        <v>8</v>
      </c>
      <c r="I4" s="453" t="s">
        <v>9</v>
      </c>
      <c r="J4" s="454" t="s">
        <v>10</v>
      </c>
      <c r="K4" s="458" t="s">
        <v>11</v>
      </c>
      <c r="L4" s="457" t="s">
        <v>12</v>
      </c>
      <c r="M4" s="451"/>
      <c r="N4" s="3"/>
      <c r="O4" s="3"/>
      <c r="P4" s="3"/>
      <c r="Q4" s="3"/>
    </row>
    <row r="5" spans="1:17" ht="37.5" customHeight="1">
      <c r="A5" s="440"/>
      <c r="B5" s="440"/>
      <c r="C5" s="440"/>
      <c r="D5" s="456"/>
      <c r="E5" s="456"/>
      <c r="F5" s="440"/>
      <c r="G5" s="440"/>
      <c r="H5" s="440"/>
      <c r="I5" s="440"/>
      <c r="J5" s="440"/>
      <c r="K5" s="440"/>
      <c r="L5" s="5" t="s">
        <v>13</v>
      </c>
      <c r="M5" s="455" t="s">
        <v>14</v>
      </c>
      <c r="N5" s="6"/>
      <c r="O5" s="3"/>
      <c r="P5" s="3"/>
      <c r="Q5" s="3"/>
    </row>
    <row r="6" spans="1:17" ht="13.5" customHeight="1">
      <c r="A6" s="456"/>
      <c r="B6" s="456"/>
      <c r="C6" s="456"/>
      <c r="D6" s="464" t="s">
        <v>15</v>
      </c>
      <c r="E6" s="462"/>
      <c r="F6" s="462"/>
      <c r="G6" s="462"/>
      <c r="H6" s="462"/>
      <c r="I6" s="462"/>
      <c r="J6" s="451"/>
      <c r="K6" s="450" t="s">
        <v>15</v>
      </c>
      <c r="L6" s="451"/>
      <c r="M6" s="456"/>
      <c r="N6" s="3"/>
      <c r="O6" s="3"/>
      <c r="P6" s="3"/>
      <c r="Q6" s="3"/>
    </row>
    <row r="7" spans="1:17" ht="16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8">
        <v>11</v>
      </c>
      <c r="L7" s="450">
        <v>12</v>
      </c>
      <c r="M7" s="451"/>
      <c r="N7" s="3"/>
      <c r="O7" s="3"/>
      <c r="P7" s="3"/>
      <c r="Q7" s="3"/>
    </row>
    <row r="8" spans="1:17" ht="21.75" customHeight="1">
      <c r="A8" s="9"/>
      <c r="B8" s="10"/>
      <c r="C8" s="11" t="s">
        <v>16</v>
      </c>
      <c r="D8" s="12">
        <f t="shared" ref="D8:L8" si="0">SUM(D10+D37+D41+D45+D51+D55+D59+D66+D70+D74+D78+D82+D98+D104+D113+D138+D146+D150+D154+D158+D162+D167+D204+D225)</f>
        <v>108463</v>
      </c>
      <c r="E8" s="12">
        <f t="shared" si="0"/>
        <v>2266397</v>
      </c>
      <c r="F8" s="12">
        <f t="shared" si="0"/>
        <v>2066622</v>
      </c>
      <c r="G8" s="12">
        <f t="shared" si="0"/>
        <v>1143</v>
      </c>
      <c r="H8" s="12">
        <f t="shared" si="0"/>
        <v>184267</v>
      </c>
      <c r="I8" s="12">
        <f t="shared" si="0"/>
        <v>6205</v>
      </c>
      <c r="J8" s="12">
        <f t="shared" si="0"/>
        <v>8160</v>
      </c>
      <c r="K8" s="12">
        <f t="shared" si="0"/>
        <v>0</v>
      </c>
      <c r="L8" s="12">
        <f t="shared" si="0"/>
        <v>1542807</v>
      </c>
      <c r="M8" s="12"/>
      <c r="N8" s="13"/>
      <c r="O8" s="13"/>
      <c r="P8" s="13"/>
      <c r="Q8" s="14"/>
    </row>
    <row r="9" spans="1:17" ht="12.75" customHeight="1">
      <c r="A9" s="15"/>
      <c r="B9" s="16"/>
      <c r="C9" s="17"/>
      <c r="D9" s="18"/>
      <c r="E9" s="18"/>
      <c r="F9" s="19"/>
      <c r="G9" s="18"/>
      <c r="H9" s="18"/>
      <c r="I9" s="18"/>
      <c r="J9" s="20"/>
      <c r="K9" s="21"/>
      <c r="L9" s="21"/>
      <c r="M9" s="21"/>
      <c r="N9" s="13"/>
      <c r="O9" s="22"/>
      <c r="P9" s="14"/>
      <c r="Q9" s="22"/>
    </row>
    <row r="10" spans="1:17" ht="25.5" customHeight="1" outlineLevel="1">
      <c r="A10" s="23"/>
      <c r="B10" s="24"/>
      <c r="C10" s="25" t="s">
        <v>17</v>
      </c>
      <c r="D10" s="26">
        <f>D11+D17+D20+D25+D29+D34</f>
        <v>729</v>
      </c>
      <c r="E10" s="26">
        <f t="shared" ref="E10:E15" si="1">F10+G10+H10+I10+J10</f>
        <v>68931</v>
      </c>
      <c r="F10" s="26">
        <f t="shared" ref="F10:J10" si="2">F11+F17+F20+F25+F29+F34</f>
        <v>58419</v>
      </c>
      <c r="G10" s="26">
        <f t="shared" si="2"/>
        <v>0</v>
      </c>
      <c r="H10" s="26">
        <f t="shared" si="2"/>
        <v>2639</v>
      </c>
      <c r="I10" s="26">
        <f t="shared" si="2"/>
        <v>973</v>
      </c>
      <c r="J10" s="26">
        <f t="shared" si="2"/>
        <v>6900</v>
      </c>
      <c r="K10" s="54">
        <v>0</v>
      </c>
      <c r="L10" s="54">
        <f>L20</f>
        <v>45000</v>
      </c>
      <c r="M10" s="27"/>
      <c r="N10" s="22"/>
      <c r="O10" s="22"/>
      <c r="P10" s="14"/>
      <c r="Q10" s="14"/>
    </row>
    <row r="11" spans="1:17" ht="12.75" customHeight="1" outlineLevel="1">
      <c r="A11" s="28" t="s">
        <v>18</v>
      </c>
      <c r="B11" s="28"/>
      <c r="C11" s="29" t="s">
        <v>19</v>
      </c>
      <c r="D11" s="30">
        <f>SUM(D12:D15)</f>
        <v>636</v>
      </c>
      <c r="E11" s="30">
        <f t="shared" si="1"/>
        <v>18852</v>
      </c>
      <c r="F11" s="30">
        <f t="shared" ref="F11:J11" si="3">SUM(F12:F15)</f>
        <v>12320</v>
      </c>
      <c r="G11" s="30">
        <f t="shared" si="3"/>
        <v>0</v>
      </c>
      <c r="H11" s="30">
        <f t="shared" si="3"/>
        <v>59</v>
      </c>
      <c r="I11" s="30">
        <f t="shared" si="3"/>
        <v>973</v>
      </c>
      <c r="J11" s="30">
        <f t="shared" si="3"/>
        <v>5500</v>
      </c>
      <c r="K11" s="21"/>
      <c r="L11" s="21"/>
      <c r="M11" s="31"/>
      <c r="N11" s="32"/>
      <c r="O11" s="32"/>
      <c r="P11" s="32"/>
      <c r="Q11" s="32"/>
    </row>
    <row r="12" spans="1:17" ht="12.75" customHeight="1" outlineLevel="2">
      <c r="A12" s="33"/>
      <c r="B12" s="33" t="s">
        <v>148</v>
      </c>
      <c r="C12" s="34" t="s">
        <v>149</v>
      </c>
      <c r="D12" s="35">
        <v>636</v>
      </c>
      <c r="E12" s="36">
        <f t="shared" si="1"/>
        <v>12400</v>
      </c>
      <c r="F12" s="35">
        <v>12000</v>
      </c>
      <c r="G12" s="35"/>
      <c r="H12" s="35"/>
      <c r="I12" s="35">
        <v>400</v>
      </c>
      <c r="J12" s="35"/>
      <c r="K12" s="35"/>
      <c r="L12" s="35"/>
      <c r="M12" s="37"/>
      <c r="N12" s="38"/>
      <c r="O12" s="38"/>
      <c r="P12" s="38"/>
      <c r="Q12" s="38"/>
    </row>
    <row r="13" spans="1:17" ht="12.75" customHeight="1" outlineLevel="2">
      <c r="A13" s="33"/>
      <c r="B13" s="33" t="s">
        <v>20</v>
      </c>
      <c r="C13" s="34" t="s">
        <v>21</v>
      </c>
      <c r="D13" s="35"/>
      <c r="E13" s="36">
        <f t="shared" si="1"/>
        <v>200</v>
      </c>
      <c r="F13" s="35">
        <v>200</v>
      </c>
      <c r="G13" s="35"/>
      <c r="H13" s="35"/>
      <c r="I13" s="35"/>
      <c r="J13" s="35"/>
      <c r="K13" s="35"/>
      <c r="L13" s="35"/>
      <c r="M13" s="37"/>
      <c r="N13" s="38"/>
      <c r="O13" s="38"/>
      <c r="P13" s="38"/>
      <c r="Q13" s="38"/>
    </row>
    <row r="14" spans="1:17" ht="13.5" customHeight="1" outlineLevel="2">
      <c r="A14" s="33"/>
      <c r="B14" s="33" t="s">
        <v>22</v>
      </c>
      <c r="C14" s="39" t="s">
        <v>23</v>
      </c>
      <c r="D14" s="35"/>
      <c r="E14" s="36">
        <f t="shared" si="1"/>
        <v>5500</v>
      </c>
      <c r="F14" s="35"/>
      <c r="G14" s="35"/>
      <c r="H14" s="35"/>
      <c r="I14" s="35"/>
      <c r="J14" s="35">
        <v>5500</v>
      </c>
      <c r="K14" s="35"/>
      <c r="L14" s="35"/>
      <c r="M14" s="37"/>
      <c r="N14" s="40"/>
      <c r="O14" s="38"/>
      <c r="P14" s="38"/>
      <c r="Q14" s="38"/>
    </row>
    <row r="15" spans="1:17" ht="12.75" customHeight="1" outlineLevel="2">
      <c r="A15" s="33"/>
      <c r="B15" s="33" t="s">
        <v>24</v>
      </c>
      <c r="C15" s="34" t="s">
        <v>25</v>
      </c>
      <c r="D15" s="35"/>
      <c r="E15" s="36">
        <f t="shared" si="1"/>
        <v>752</v>
      </c>
      <c r="F15" s="35">
        <v>120</v>
      </c>
      <c r="G15" s="35"/>
      <c r="H15" s="21">
        <v>59</v>
      </c>
      <c r="I15" s="35">
        <v>573</v>
      </c>
      <c r="J15" s="35"/>
      <c r="K15" s="35"/>
      <c r="L15" s="35"/>
      <c r="M15" s="42"/>
      <c r="N15" s="38"/>
      <c r="O15" s="38"/>
      <c r="P15" s="38"/>
      <c r="Q15" s="38"/>
    </row>
    <row r="16" spans="1:17" ht="12.75" outlineLevel="2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42"/>
      <c r="N16" s="38"/>
      <c r="O16" s="38"/>
      <c r="P16" s="38"/>
      <c r="Q16" s="38"/>
    </row>
    <row r="17" spans="1:17" ht="12.75" customHeight="1" outlineLevel="2">
      <c r="A17" s="33" t="s">
        <v>26</v>
      </c>
      <c r="B17" s="33"/>
      <c r="C17" s="34" t="s">
        <v>27</v>
      </c>
      <c r="D17" s="35"/>
      <c r="E17" s="35">
        <f t="shared" ref="E17:E18" si="4">F17+G17+H17+I17+J17</f>
        <v>1400</v>
      </c>
      <c r="F17" s="35"/>
      <c r="G17" s="35"/>
      <c r="H17" s="35"/>
      <c r="I17" s="35"/>
      <c r="J17" s="35">
        <f>J18</f>
        <v>1400</v>
      </c>
      <c r="K17" s="35"/>
      <c r="L17" s="35"/>
      <c r="M17" s="37"/>
      <c r="N17" s="38"/>
      <c r="O17" s="38"/>
      <c r="P17" s="38"/>
      <c r="Q17" s="38"/>
    </row>
    <row r="18" spans="1:17" ht="51" customHeight="1" outlineLevel="2">
      <c r="A18" s="33"/>
      <c r="B18" s="43" t="s">
        <v>28</v>
      </c>
      <c r="C18" s="34" t="s">
        <v>29</v>
      </c>
      <c r="D18" s="35"/>
      <c r="E18" s="36">
        <f t="shared" si="4"/>
        <v>1400</v>
      </c>
      <c r="F18" s="35"/>
      <c r="G18" s="35"/>
      <c r="H18" s="35"/>
      <c r="I18" s="35"/>
      <c r="J18" s="35">
        <v>1400</v>
      </c>
      <c r="K18" s="35"/>
      <c r="L18" s="35"/>
      <c r="M18" s="37"/>
      <c r="N18" s="38"/>
      <c r="O18" s="38"/>
      <c r="P18" s="38"/>
      <c r="Q18" s="38"/>
    </row>
    <row r="19" spans="1:17" ht="9.75" customHeight="1" outlineLevel="2">
      <c r="A19" s="33"/>
      <c r="B19" s="43"/>
      <c r="C19" s="34"/>
      <c r="D19" s="35"/>
      <c r="E19" s="36"/>
      <c r="F19" s="35"/>
      <c r="G19" s="35"/>
      <c r="H19" s="35"/>
      <c r="I19" s="35"/>
      <c r="J19" s="35"/>
      <c r="K19" s="35"/>
      <c r="L19" s="35"/>
      <c r="M19" s="42"/>
      <c r="N19" s="38"/>
      <c r="O19" s="38"/>
      <c r="P19" s="38"/>
      <c r="Q19" s="38"/>
    </row>
    <row r="20" spans="1:17" ht="12.75" customHeight="1" outlineLevel="2">
      <c r="A20" s="33">
        <v>600</v>
      </c>
      <c r="B20" s="33"/>
      <c r="C20" s="45" t="s">
        <v>30</v>
      </c>
      <c r="D20" s="35">
        <f>SUM(D21:D23)</f>
        <v>58</v>
      </c>
      <c r="E20" s="35">
        <f t="shared" ref="E20:E23" si="5">F20+G20+H20+I20+J20</f>
        <v>47718</v>
      </c>
      <c r="F20" s="35">
        <f>SUM(F21:F23)</f>
        <v>45140</v>
      </c>
      <c r="G20" s="35"/>
      <c r="H20" s="35">
        <f t="shared" ref="H20:I20" si="6">SUM(H21:H23)</f>
        <v>2578</v>
      </c>
      <c r="I20" s="35">
        <f t="shared" si="6"/>
        <v>0</v>
      </c>
      <c r="J20" s="35"/>
      <c r="K20" s="35"/>
      <c r="L20" s="35">
        <f>SUM(L21:L23)</f>
        <v>45000</v>
      </c>
      <c r="M20" s="42"/>
      <c r="N20" s="38"/>
      <c r="O20" s="38"/>
      <c r="P20" s="38"/>
      <c r="Q20" s="38"/>
    </row>
    <row r="21" spans="1:17" ht="52.5" customHeight="1" outlineLevel="2">
      <c r="A21" s="33"/>
      <c r="B21" s="43">
        <v>60003</v>
      </c>
      <c r="C21" s="46" t="s">
        <v>31</v>
      </c>
      <c r="D21" s="47"/>
      <c r="E21" s="48">
        <f t="shared" si="5"/>
        <v>45000</v>
      </c>
      <c r="F21" s="47">
        <v>45000</v>
      </c>
      <c r="G21" s="47"/>
      <c r="H21" s="47"/>
      <c r="I21" s="47"/>
      <c r="J21" s="47"/>
      <c r="K21" s="47"/>
      <c r="L21" s="47">
        <v>45000</v>
      </c>
      <c r="M21" s="108" t="s">
        <v>184</v>
      </c>
      <c r="N21" s="38"/>
      <c r="O21" s="38"/>
      <c r="P21" s="38"/>
      <c r="Q21" s="38"/>
    </row>
    <row r="22" spans="1:17" ht="12.75" customHeight="1" outlineLevel="2">
      <c r="A22" s="33"/>
      <c r="B22" s="33">
        <v>60031</v>
      </c>
      <c r="C22" s="34" t="s">
        <v>32</v>
      </c>
      <c r="D22" s="35"/>
      <c r="E22" s="36">
        <f t="shared" si="5"/>
        <v>2578</v>
      </c>
      <c r="F22" s="35"/>
      <c r="G22" s="35"/>
      <c r="H22" s="21">
        <v>2578</v>
      </c>
      <c r="I22" s="35"/>
      <c r="J22" s="35"/>
      <c r="K22" s="35"/>
      <c r="L22" s="35"/>
      <c r="M22" s="37"/>
      <c r="N22" s="38"/>
      <c r="O22" s="38"/>
      <c r="P22" s="38"/>
      <c r="Q22" s="38"/>
    </row>
    <row r="23" spans="1:17" ht="12.75" customHeight="1" outlineLevel="2">
      <c r="A23" s="33"/>
      <c r="B23" s="33">
        <v>60095</v>
      </c>
      <c r="C23" s="34" t="s">
        <v>25</v>
      </c>
      <c r="D23" s="35">
        <v>58</v>
      </c>
      <c r="E23" s="36">
        <f t="shared" si="5"/>
        <v>140</v>
      </c>
      <c r="F23" s="35">
        <v>140</v>
      </c>
      <c r="G23" s="35"/>
      <c r="H23" s="35"/>
      <c r="I23" s="35"/>
      <c r="J23" s="35"/>
      <c r="K23" s="35"/>
      <c r="L23" s="35"/>
      <c r="M23" s="37"/>
      <c r="N23" s="38"/>
      <c r="O23" s="38"/>
      <c r="P23" s="38"/>
      <c r="Q23" s="38"/>
    </row>
    <row r="24" spans="1:17" ht="12" customHeight="1" outlineLevel="2">
      <c r="A24" s="33"/>
      <c r="B24" s="33"/>
      <c r="C24" s="34"/>
      <c r="D24" s="35"/>
      <c r="E24" s="41"/>
      <c r="F24" s="41"/>
      <c r="G24" s="41"/>
      <c r="H24" s="41"/>
      <c r="I24" s="41"/>
      <c r="J24" s="41"/>
      <c r="K24" s="41"/>
      <c r="L24" s="41"/>
      <c r="M24" s="42"/>
      <c r="N24" s="38"/>
      <c r="O24" s="38"/>
      <c r="P24" s="38"/>
      <c r="Q24" s="38"/>
    </row>
    <row r="25" spans="1:17" ht="12.75" customHeight="1" outlineLevel="2">
      <c r="A25" s="33">
        <v>710</v>
      </c>
      <c r="B25" s="33"/>
      <c r="C25" s="45" t="s">
        <v>33</v>
      </c>
      <c r="D25" s="35">
        <f>D26+D27</f>
        <v>31</v>
      </c>
      <c r="E25" s="35">
        <f t="shared" ref="E25:E27" si="7">F25+G25+H25+I25+J25</f>
        <v>68</v>
      </c>
      <c r="F25" s="35">
        <f>SUM(F26:F27)</f>
        <v>68</v>
      </c>
      <c r="G25" s="35"/>
      <c r="H25" s="35"/>
      <c r="I25" s="35"/>
      <c r="J25" s="35"/>
      <c r="K25" s="35"/>
      <c r="L25" s="35"/>
      <c r="M25" s="37"/>
      <c r="N25" s="38"/>
      <c r="O25" s="38"/>
      <c r="P25" s="38"/>
      <c r="Q25" s="38"/>
    </row>
    <row r="26" spans="1:17" ht="12.75" customHeight="1" outlineLevel="2">
      <c r="A26" s="33"/>
      <c r="B26" s="33">
        <v>71005</v>
      </c>
      <c r="C26" s="34" t="s">
        <v>34</v>
      </c>
      <c r="D26" s="35">
        <v>31</v>
      </c>
      <c r="E26" s="36">
        <f t="shared" si="7"/>
        <v>18</v>
      </c>
      <c r="F26" s="35">
        <v>18</v>
      </c>
      <c r="G26" s="35"/>
      <c r="H26" s="35"/>
      <c r="I26" s="35"/>
      <c r="J26" s="35"/>
      <c r="K26" s="35"/>
      <c r="L26" s="35"/>
      <c r="M26" s="37"/>
      <c r="N26" s="38"/>
      <c r="O26" s="38"/>
      <c r="P26" s="38"/>
      <c r="Q26" s="38"/>
    </row>
    <row r="27" spans="1:17" ht="12.75" customHeight="1" outlineLevel="2">
      <c r="A27" s="33"/>
      <c r="B27" s="33">
        <v>71095</v>
      </c>
      <c r="C27" s="34" t="s">
        <v>25</v>
      </c>
      <c r="D27" s="35"/>
      <c r="E27" s="36">
        <f t="shared" si="7"/>
        <v>50</v>
      </c>
      <c r="F27" s="35">
        <v>50</v>
      </c>
      <c r="G27" s="35"/>
      <c r="H27" s="35"/>
      <c r="I27" s="35"/>
      <c r="J27" s="35"/>
      <c r="K27" s="35"/>
      <c r="L27" s="35"/>
      <c r="M27" s="37"/>
      <c r="N27" s="38"/>
      <c r="O27" s="38"/>
      <c r="P27" s="38"/>
      <c r="Q27" s="38"/>
    </row>
    <row r="28" spans="1:17" ht="8.25" customHeight="1" outlineLevel="2">
      <c r="A28" s="33"/>
      <c r="B28" s="33"/>
      <c r="C28" s="34"/>
      <c r="D28" s="35"/>
      <c r="E28" s="41"/>
      <c r="F28" s="41"/>
      <c r="G28" s="41"/>
      <c r="H28" s="41"/>
      <c r="I28" s="41"/>
      <c r="J28" s="41"/>
      <c r="K28" s="41"/>
      <c r="L28" s="41"/>
      <c r="M28" s="42"/>
      <c r="N28" s="38"/>
      <c r="O28" s="38"/>
      <c r="P28" s="38"/>
      <c r="Q28" s="38"/>
    </row>
    <row r="29" spans="1:17" ht="12.75" customHeight="1" outlineLevel="2">
      <c r="A29" s="33">
        <v>900</v>
      </c>
      <c r="B29" s="33"/>
      <c r="C29" s="45" t="s">
        <v>37</v>
      </c>
      <c r="D29" s="35">
        <f>D30</f>
        <v>4</v>
      </c>
      <c r="E29" s="35">
        <f t="shared" ref="E29:E32" si="8">F29+G29+H29+I29+J29</f>
        <v>143</v>
      </c>
      <c r="F29" s="35">
        <f>SUM(F30:F32)</f>
        <v>141</v>
      </c>
      <c r="G29" s="35"/>
      <c r="H29" s="35">
        <f>SUM(H30:H32)</f>
        <v>2</v>
      </c>
      <c r="I29" s="35"/>
      <c r="J29" s="35"/>
      <c r="K29" s="35"/>
      <c r="L29" s="35"/>
      <c r="M29" s="37"/>
      <c r="N29" s="38"/>
      <c r="O29" s="38"/>
      <c r="P29" s="38"/>
      <c r="Q29" s="38"/>
    </row>
    <row r="30" spans="1:17" ht="12.75" customHeight="1" outlineLevel="2">
      <c r="A30" s="33"/>
      <c r="B30" s="33">
        <v>90002</v>
      </c>
      <c r="C30" s="45" t="s">
        <v>38</v>
      </c>
      <c r="D30" s="35">
        <v>4</v>
      </c>
      <c r="E30" s="36">
        <f t="shared" si="8"/>
        <v>1</v>
      </c>
      <c r="F30" s="35">
        <v>1</v>
      </c>
      <c r="G30" s="35"/>
      <c r="H30" s="35"/>
      <c r="I30" s="35"/>
      <c r="J30" s="35"/>
      <c r="K30" s="35"/>
      <c r="L30" s="35"/>
      <c r="M30" s="37"/>
      <c r="N30" s="38"/>
      <c r="O30" s="38"/>
      <c r="P30" s="38"/>
      <c r="Q30" s="38"/>
    </row>
    <row r="31" spans="1:17" ht="12.75" customHeight="1" outlineLevel="2">
      <c r="A31" s="33"/>
      <c r="B31" s="33">
        <v>90007</v>
      </c>
      <c r="C31" s="45" t="s">
        <v>151</v>
      </c>
      <c r="D31" s="35"/>
      <c r="E31" s="36">
        <f t="shared" si="8"/>
        <v>140</v>
      </c>
      <c r="F31" s="35">
        <v>140</v>
      </c>
      <c r="G31" s="35"/>
      <c r="H31" s="35"/>
      <c r="I31" s="35"/>
      <c r="J31" s="35"/>
      <c r="K31" s="35"/>
      <c r="L31" s="35"/>
      <c r="M31" s="37"/>
      <c r="N31" s="38"/>
      <c r="O31" s="38"/>
      <c r="P31" s="38"/>
      <c r="Q31" s="38"/>
    </row>
    <row r="32" spans="1:17" ht="12.75" customHeight="1" outlineLevel="2">
      <c r="A32" s="33"/>
      <c r="B32" s="33">
        <v>90095</v>
      </c>
      <c r="C32" s="34" t="s">
        <v>25</v>
      </c>
      <c r="D32" s="35"/>
      <c r="E32" s="36">
        <f t="shared" si="8"/>
        <v>2</v>
      </c>
      <c r="F32" s="35"/>
      <c r="G32" s="35"/>
      <c r="H32" s="21">
        <v>2</v>
      </c>
      <c r="I32" s="35"/>
      <c r="J32" s="35"/>
      <c r="K32" s="35"/>
      <c r="L32" s="35"/>
      <c r="M32" s="37"/>
      <c r="N32" s="38"/>
      <c r="O32" s="38"/>
      <c r="P32" s="38"/>
      <c r="Q32" s="38"/>
    </row>
    <row r="33" spans="1:17" ht="8.25" customHeight="1" outlineLevel="2">
      <c r="A33" s="33"/>
      <c r="B33" s="33"/>
      <c r="C33" s="34"/>
      <c r="D33" s="35"/>
      <c r="E33" s="41"/>
      <c r="F33" s="41"/>
      <c r="G33" s="41"/>
      <c r="H33" s="41"/>
      <c r="I33" s="41"/>
      <c r="J33" s="41"/>
      <c r="K33" s="41"/>
      <c r="L33" s="41"/>
      <c r="M33" s="42"/>
      <c r="N33" s="38"/>
      <c r="O33" s="38"/>
      <c r="P33" s="38"/>
      <c r="Q33" s="38"/>
    </row>
    <row r="34" spans="1:17" ht="38.25" customHeight="1" outlineLevel="2">
      <c r="A34" s="50">
        <v>925</v>
      </c>
      <c r="B34" s="33"/>
      <c r="C34" s="51" t="s">
        <v>39</v>
      </c>
      <c r="D34" s="35"/>
      <c r="E34" s="35">
        <f t="shared" ref="E34:E35" si="9">F34+G34+H34+I34+J34</f>
        <v>750</v>
      </c>
      <c r="F34" s="35">
        <f>SUM(F35)</f>
        <v>750</v>
      </c>
      <c r="G34" s="35"/>
      <c r="H34" s="35"/>
      <c r="I34" s="35"/>
      <c r="J34" s="35"/>
      <c r="K34" s="35"/>
      <c r="L34" s="35"/>
      <c r="M34" s="37"/>
      <c r="N34" s="38"/>
      <c r="O34" s="38"/>
      <c r="P34" s="38"/>
      <c r="Q34" s="38"/>
    </row>
    <row r="35" spans="1:17" ht="12.75" customHeight="1" outlineLevel="2">
      <c r="A35" s="33"/>
      <c r="B35" s="33">
        <v>92502</v>
      </c>
      <c r="C35" s="34" t="s">
        <v>40</v>
      </c>
      <c r="D35" s="35"/>
      <c r="E35" s="36">
        <f t="shared" si="9"/>
        <v>750</v>
      </c>
      <c r="F35" s="35">
        <v>750</v>
      </c>
      <c r="G35" s="35"/>
      <c r="H35" s="35"/>
      <c r="I35" s="35"/>
      <c r="J35" s="35"/>
      <c r="K35" s="35"/>
      <c r="L35" s="35"/>
      <c r="M35" s="37"/>
      <c r="N35" s="38"/>
      <c r="O35" s="38"/>
      <c r="P35" s="38"/>
      <c r="Q35" s="38"/>
    </row>
    <row r="36" spans="1:17" ht="8.25" customHeight="1" outlineLevel="2">
      <c r="A36" s="61"/>
      <c r="B36" s="61"/>
      <c r="C36" s="62"/>
      <c r="D36" s="21"/>
      <c r="E36" s="53"/>
      <c r="F36" s="53"/>
      <c r="G36" s="53"/>
      <c r="H36" s="53"/>
      <c r="I36" s="53"/>
      <c r="J36" s="53"/>
      <c r="K36" s="53"/>
      <c r="L36" s="53"/>
      <c r="M36" s="31"/>
      <c r="N36" s="3"/>
      <c r="O36" s="3"/>
      <c r="P36" s="3"/>
      <c r="Q36" s="3"/>
    </row>
    <row r="37" spans="1:17" ht="12.75" customHeight="1" outlineLevel="1">
      <c r="A37" s="23"/>
      <c r="B37" s="24"/>
      <c r="C37" s="25" t="s">
        <v>41</v>
      </c>
      <c r="D37" s="26">
        <f>D38</f>
        <v>0</v>
      </c>
      <c r="E37" s="26">
        <f t="shared" ref="E37:E39" si="10">F37+G37+H37+I37+J37</f>
        <v>2</v>
      </c>
      <c r="F37" s="26">
        <f t="shared" ref="F37:J37" si="11">F38</f>
        <v>0</v>
      </c>
      <c r="G37" s="26">
        <f t="shared" si="11"/>
        <v>0</v>
      </c>
      <c r="H37" s="26">
        <f t="shared" si="11"/>
        <v>2</v>
      </c>
      <c r="I37" s="26">
        <f t="shared" si="11"/>
        <v>0</v>
      </c>
      <c r="J37" s="26">
        <f t="shared" si="11"/>
        <v>0</v>
      </c>
      <c r="K37" s="54">
        <v>0</v>
      </c>
      <c r="L37" s="54">
        <v>0</v>
      </c>
      <c r="M37" s="27"/>
      <c r="N37" s="14"/>
      <c r="O37" s="22"/>
      <c r="P37" s="14"/>
      <c r="Q37" s="22"/>
    </row>
    <row r="38" spans="1:17" ht="12.75" customHeight="1" outlineLevel="1">
      <c r="A38" s="28" t="s">
        <v>18</v>
      </c>
      <c r="B38" s="28"/>
      <c r="C38" s="29" t="s">
        <v>19</v>
      </c>
      <c r="D38" s="30"/>
      <c r="E38" s="30">
        <f t="shared" si="10"/>
        <v>2</v>
      </c>
      <c r="F38" s="30"/>
      <c r="G38" s="30"/>
      <c r="H38" s="30">
        <f>H39</f>
        <v>2</v>
      </c>
      <c r="I38" s="30"/>
      <c r="J38" s="30"/>
      <c r="K38" s="21"/>
      <c r="L38" s="21"/>
      <c r="M38" s="60"/>
      <c r="N38" s="32"/>
      <c r="O38" s="32"/>
      <c r="P38" s="32"/>
      <c r="Q38" s="32"/>
    </row>
    <row r="39" spans="1:17" ht="12.75" customHeight="1" outlineLevel="2">
      <c r="A39" s="33"/>
      <c r="B39" s="33" t="s">
        <v>24</v>
      </c>
      <c r="C39" s="34" t="s">
        <v>25</v>
      </c>
      <c r="D39" s="35"/>
      <c r="E39" s="36">
        <f t="shared" si="10"/>
        <v>2</v>
      </c>
      <c r="F39" s="36"/>
      <c r="G39" s="36"/>
      <c r="H39" s="30">
        <v>2</v>
      </c>
      <c r="I39" s="36"/>
      <c r="J39" s="36"/>
      <c r="K39" s="35"/>
      <c r="L39" s="35"/>
      <c r="M39" s="37"/>
      <c r="N39" s="38"/>
      <c r="O39" s="38"/>
      <c r="P39" s="38"/>
      <c r="Q39" s="38"/>
    </row>
    <row r="40" spans="1:17" ht="8.25" customHeight="1" outlineLevel="2">
      <c r="A40" s="107"/>
      <c r="B40" s="61"/>
      <c r="C40" s="62"/>
      <c r="D40" s="21"/>
      <c r="E40" s="53"/>
      <c r="F40" s="53"/>
      <c r="G40" s="53"/>
      <c r="H40" s="53"/>
      <c r="I40" s="53"/>
      <c r="J40" s="53"/>
      <c r="K40" s="53"/>
      <c r="L40" s="53"/>
      <c r="M40" s="31"/>
      <c r="N40" s="3"/>
      <c r="O40" s="3"/>
      <c r="P40" s="3"/>
      <c r="Q40" s="3"/>
    </row>
    <row r="41" spans="1:17" ht="12.75" customHeight="1" outlineLevel="2">
      <c r="A41" s="56"/>
      <c r="B41" s="24"/>
      <c r="C41" s="25" t="s">
        <v>42</v>
      </c>
      <c r="D41" s="26">
        <f t="shared" ref="D41:D42" si="12">D42</f>
        <v>1402</v>
      </c>
      <c r="E41" s="26">
        <f>F41+G41+H41+I41+J41</f>
        <v>8868</v>
      </c>
      <c r="F41" s="26">
        <f t="shared" ref="F41:J41" si="13">F42</f>
        <v>0</v>
      </c>
      <c r="G41" s="26">
        <f t="shared" si="13"/>
        <v>31</v>
      </c>
      <c r="H41" s="26">
        <f t="shared" si="13"/>
        <v>8527</v>
      </c>
      <c r="I41" s="26">
        <f t="shared" si="13"/>
        <v>310</v>
      </c>
      <c r="J41" s="26">
        <f t="shared" si="13"/>
        <v>0</v>
      </c>
      <c r="K41" s="54">
        <v>0</v>
      </c>
      <c r="L41" s="54">
        <f>L43</f>
        <v>0</v>
      </c>
      <c r="M41" s="27"/>
      <c r="N41" s="14"/>
      <c r="O41" s="14"/>
      <c r="P41" s="22"/>
      <c r="Q41" s="14"/>
    </row>
    <row r="42" spans="1:17" ht="12.75" customHeight="1" outlineLevel="2">
      <c r="A42" s="28" t="s">
        <v>18</v>
      </c>
      <c r="B42" s="28"/>
      <c r="C42" s="29" t="s">
        <v>19</v>
      </c>
      <c r="D42" s="30">
        <f t="shared" si="12"/>
        <v>1402</v>
      </c>
      <c r="E42" s="30">
        <f>E43</f>
        <v>8868</v>
      </c>
      <c r="F42" s="30"/>
      <c r="G42" s="30">
        <f t="shared" ref="G42:I42" si="14">G43</f>
        <v>31</v>
      </c>
      <c r="H42" s="30">
        <f t="shared" si="14"/>
        <v>8527</v>
      </c>
      <c r="I42" s="30">
        <f t="shared" si="14"/>
        <v>310</v>
      </c>
      <c r="J42" s="30"/>
      <c r="K42" s="21"/>
      <c r="L42" s="21"/>
      <c r="M42" s="60"/>
      <c r="N42" s="32"/>
      <c r="O42" s="32"/>
      <c r="P42" s="32"/>
      <c r="Q42" s="32"/>
    </row>
    <row r="43" spans="1:17" ht="25.5" customHeight="1" outlineLevel="2">
      <c r="A43" s="33"/>
      <c r="B43" s="33" t="s">
        <v>43</v>
      </c>
      <c r="C43" s="34" t="s">
        <v>44</v>
      </c>
      <c r="D43" s="35">
        <v>1402</v>
      </c>
      <c r="E43" s="36">
        <f>F43+G43+H43+I43+J43</f>
        <v>8868</v>
      </c>
      <c r="F43" s="35"/>
      <c r="G43" s="35">
        <v>31</v>
      </c>
      <c r="H43" s="21">
        <v>8527</v>
      </c>
      <c r="I43" s="35">
        <v>310</v>
      </c>
      <c r="J43" s="35"/>
      <c r="K43" s="35"/>
      <c r="L43" s="35"/>
      <c r="M43" s="37"/>
      <c r="N43" s="38"/>
      <c r="O43" s="38"/>
      <c r="P43" s="38"/>
      <c r="Q43" s="38"/>
    </row>
    <row r="44" spans="1:17" ht="12.75" customHeight="1" outlineLevel="2">
      <c r="A44" s="61"/>
      <c r="B44" s="61"/>
      <c r="C44" s="62"/>
      <c r="D44" s="21"/>
      <c r="E44" s="53"/>
      <c r="F44" s="53"/>
      <c r="G44" s="53"/>
      <c r="H44" s="53"/>
      <c r="I44" s="53"/>
      <c r="J44" s="53"/>
      <c r="K44" s="53"/>
      <c r="L44" s="53"/>
      <c r="M44" s="31"/>
      <c r="N44" s="3"/>
      <c r="O44" s="3"/>
      <c r="P44" s="3"/>
      <c r="Q44" s="3"/>
    </row>
    <row r="45" spans="1:17" ht="12.75" customHeight="1" outlineLevel="2">
      <c r="A45" s="24"/>
      <c r="B45" s="24"/>
      <c r="C45" s="25" t="s">
        <v>45</v>
      </c>
      <c r="D45" s="26">
        <f>D46</f>
        <v>17813</v>
      </c>
      <c r="E45" s="26">
        <f>F45+G45+H45+I45+J45</f>
        <v>36408</v>
      </c>
      <c r="F45" s="26">
        <f t="shared" ref="F45:J45" si="15">F46</f>
        <v>0</v>
      </c>
      <c r="G45" s="26">
        <f t="shared" si="15"/>
        <v>18</v>
      </c>
      <c r="H45" s="26">
        <f t="shared" si="15"/>
        <v>36390</v>
      </c>
      <c r="I45" s="26">
        <f t="shared" si="15"/>
        <v>0</v>
      </c>
      <c r="J45" s="26">
        <f t="shared" si="15"/>
        <v>0</v>
      </c>
      <c r="K45" s="54">
        <v>0</v>
      </c>
      <c r="L45" s="54">
        <f>L46</f>
        <v>0</v>
      </c>
      <c r="M45" s="27"/>
      <c r="N45" s="14"/>
      <c r="O45" s="14"/>
      <c r="P45" s="14"/>
      <c r="Q45" s="14"/>
    </row>
    <row r="46" spans="1:17" ht="12.75" customHeight="1" outlineLevel="2">
      <c r="A46" s="28" t="s">
        <v>18</v>
      </c>
      <c r="B46" s="28"/>
      <c r="C46" s="29" t="s">
        <v>19</v>
      </c>
      <c r="D46" s="30">
        <f>D48+D49</f>
        <v>17813</v>
      </c>
      <c r="E46" s="30">
        <f>SUM(E47:E49)</f>
        <v>36408</v>
      </c>
      <c r="F46" s="30"/>
      <c r="G46" s="30">
        <f t="shared" ref="G46:H46" si="16">SUM(G47:G49)</f>
        <v>18</v>
      </c>
      <c r="H46" s="30">
        <f t="shared" si="16"/>
        <v>36390</v>
      </c>
      <c r="I46" s="30"/>
      <c r="J46" s="30"/>
      <c r="K46" s="21"/>
      <c r="L46" s="21"/>
      <c r="M46" s="60"/>
      <c r="N46" s="32"/>
      <c r="O46" s="32"/>
      <c r="P46" s="32"/>
      <c r="Q46" s="32"/>
    </row>
    <row r="47" spans="1:17" ht="12.75" customHeight="1" outlineLevel="2">
      <c r="A47" s="33"/>
      <c r="B47" s="33" t="s">
        <v>46</v>
      </c>
      <c r="C47" s="34" t="s">
        <v>47</v>
      </c>
      <c r="D47" s="35">
        <v>0</v>
      </c>
      <c r="E47" s="36">
        <f t="shared" ref="E47:E49" si="17">SUM(F47:J47)</f>
        <v>1165</v>
      </c>
      <c r="F47" s="35"/>
      <c r="G47" s="35"/>
      <c r="H47" s="21">
        <v>1165</v>
      </c>
      <c r="I47" s="35"/>
      <c r="J47" s="35"/>
      <c r="K47" s="35"/>
      <c r="L47" s="35"/>
      <c r="M47" s="37"/>
      <c r="N47" s="38"/>
      <c r="O47" s="38"/>
      <c r="P47" s="38"/>
      <c r="Q47" s="38"/>
    </row>
    <row r="48" spans="1:17" ht="12.75" customHeight="1" outlineLevel="2">
      <c r="A48" s="33"/>
      <c r="B48" s="33" t="s">
        <v>48</v>
      </c>
      <c r="C48" s="34" t="s">
        <v>49</v>
      </c>
      <c r="D48" s="35">
        <v>831</v>
      </c>
      <c r="E48" s="36">
        <f t="shared" si="17"/>
        <v>9133</v>
      </c>
      <c r="F48" s="35"/>
      <c r="G48" s="35">
        <v>5</v>
      </c>
      <c r="H48" s="21">
        <v>9128</v>
      </c>
      <c r="I48" s="35"/>
      <c r="J48" s="35"/>
      <c r="K48" s="35"/>
      <c r="L48" s="35"/>
      <c r="M48" s="37"/>
      <c r="N48" s="38"/>
      <c r="O48" s="38"/>
      <c r="P48" s="38"/>
      <c r="Q48" s="38"/>
    </row>
    <row r="49" spans="1:17" ht="12.75" customHeight="1" outlineLevel="2">
      <c r="A49" s="33"/>
      <c r="B49" s="33" t="s">
        <v>50</v>
      </c>
      <c r="C49" s="34" t="s">
        <v>51</v>
      </c>
      <c r="D49" s="35">
        <v>16982</v>
      </c>
      <c r="E49" s="36">
        <f t="shared" si="17"/>
        <v>26110</v>
      </c>
      <c r="F49" s="35"/>
      <c r="G49" s="35">
        <v>13</v>
      </c>
      <c r="H49" s="21">
        <v>26097</v>
      </c>
      <c r="I49" s="35"/>
      <c r="J49" s="35"/>
      <c r="K49" s="35"/>
      <c r="L49" s="35"/>
      <c r="M49" s="37"/>
      <c r="N49" s="38"/>
      <c r="O49" s="38"/>
      <c r="P49" s="38"/>
      <c r="Q49" s="38"/>
    </row>
    <row r="50" spans="1:17" ht="12.75" customHeight="1" outlineLevel="2">
      <c r="A50" s="61"/>
      <c r="B50" s="61"/>
      <c r="C50" s="62"/>
      <c r="D50" s="21"/>
      <c r="E50" s="53"/>
      <c r="F50" s="53"/>
      <c r="G50" s="53"/>
      <c r="H50" s="53"/>
      <c r="I50" s="53"/>
      <c r="J50" s="53"/>
      <c r="K50" s="53"/>
      <c r="L50" s="53"/>
      <c r="M50" s="31"/>
      <c r="N50" s="3"/>
      <c r="O50" s="3"/>
      <c r="P50" s="3"/>
      <c r="Q50" s="3"/>
    </row>
    <row r="51" spans="1:17" ht="34.5" customHeight="1" outlineLevel="2">
      <c r="A51" s="24"/>
      <c r="B51" s="24"/>
      <c r="C51" s="25" t="s">
        <v>52</v>
      </c>
      <c r="D51" s="26">
        <f t="shared" ref="D51:D52" si="18">D52</f>
        <v>92</v>
      </c>
      <c r="E51" s="26">
        <f>F51+G51+H51+I51+J51</f>
        <v>2293</v>
      </c>
      <c r="F51" s="26">
        <f t="shared" ref="F51:J51" si="19">F52</f>
        <v>0</v>
      </c>
      <c r="G51" s="26">
        <f t="shared" si="19"/>
        <v>2</v>
      </c>
      <c r="H51" s="26">
        <f t="shared" si="19"/>
        <v>2291</v>
      </c>
      <c r="I51" s="26">
        <f t="shared" si="19"/>
        <v>0</v>
      </c>
      <c r="J51" s="26">
        <f t="shared" si="19"/>
        <v>0</v>
      </c>
      <c r="K51" s="54">
        <v>0</v>
      </c>
      <c r="L51" s="54">
        <v>0</v>
      </c>
      <c r="M51" s="27"/>
      <c r="N51" s="14"/>
      <c r="O51" s="14"/>
      <c r="P51" s="14"/>
      <c r="Q51" s="14"/>
    </row>
    <row r="52" spans="1:17" ht="12.75" customHeight="1" outlineLevel="2">
      <c r="A52" s="28" t="s">
        <v>18</v>
      </c>
      <c r="B52" s="28"/>
      <c r="C52" s="29" t="s">
        <v>19</v>
      </c>
      <c r="D52" s="30">
        <f t="shared" si="18"/>
        <v>92</v>
      </c>
      <c r="E52" s="30">
        <f>E53</f>
        <v>2293</v>
      </c>
      <c r="F52" s="30"/>
      <c r="G52" s="30">
        <f t="shared" ref="G52:I52" si="20">G53</f>
        <v>2</v>
      </c>
      <c r="H52" s="30">
        <f t="shared" si="20"/>
        <v>2291</v>
      </c>
      <c r="I52" s="30">
        <f t="shared" si="20"/>
        <v>0</v>
      </c>
      <c r="J52" s="30"/>
      <c r="K52" s="21"/>
      <c r="L52" s="21"/>
      <c r="M52" s="60"/>
      <c r="N52" s="32"/>
      <c r="O52" s="32"/>
      <c r="P52" s="32"/>
      <c r="Q52" s="32"/>
    </row>
    <row r="53" spans="1:17" ht="24.75" customHeight="1" outlineLevel="2">
      <c r="A53" s="33"/>
      <c r="B53" s="33" t="s">
        <v>53</v>
      </c>
      <c r="C53" s="34" t="s">
        <v>54</v>
      </c>
      <c r="D53" s="35">
        <v>92</v>
      </c>
      <c r="E53" s="36">
        <f>F53+G53+H53+I53+J53</f>
        <v>2293</v>
      </c>
      <c r="F53" s="35"/>
      <c r="G53" s="35">
        <v>2</v>
      </c>
      <c r="H53" s="21">
        <v>2291</v>
      </c>
      <c r="I53" s="35"/>
      <c r="J53" s="35"/>
      <c r="K53" s="35"/>
      <c r="L53" s="35"/>
      <c r="M53" s="37"/>
      <c r="N53" s="38"/>
      <c r="O53" s="38"/>
      <c r="P53" s="38"/>
      <c r="Q53" s="38"/>
    </row>
    <row r="54" spans="1:17" ht="12.75" customHeight="1" outlineLevel="2">
      <c r="A54" s="61"/>
      <c r="B54" s="61"/>
      <c r="C54" s="62"/>
      <c r="D54" s="21"/>
      <c r="E54" s="53"/>
      <c r="F54" s="53"/>
      <c r="G54" s="53"/>
      <c r="H54" s="53"/>
      <c r="I54" s="53"/>
      <c r="J54" s="53"/>
      <c r="K54" s="53"/>
      <c r="L54" s="53"/>
      <c r="M54" s="31"/>
      <c r="N54" s="3"/>
      <c r="O54" s="3"/>
      <c r="P54" s="3"/>
      <c r="Q54" s="3"/>
    </row>
    <row r="55" spans="1:17" ht="12.75" customHeight="1" outlineLevel="2">
      <c r="A55" s="57"/>
      <c r="B55" s="57"/>
      <c r="C55" s="58" t="s">
        <v>55</v>
      </c>
      <c r="D55" s="54">
        <f t="shared" ref="D55:D56" si="21">D56</f>
        <v>57985</v>
      </c>
      <c r="E55" s="54">
        <f>F55+G55+H55+I55+J55</f>
        <v>3785</v>
      </c>
      <c r="F55" s="54">
        <f t="shared" ref="F55:J55" si="22">F56</f>
        <v>3274</v>
      </c>
      <c r="G55" s="54">
        <f t="shared" si="22"/>
        <v>0</v>
      </c>
      <c r="H55" s="54">
        <f t="shared" si="22"/>
        <v>511</v>
      </c>
      <c r="I55" s="54">
        <f t="shared" si="22"/>
        <v>0</v>
      </c>
      <c r="J55" s="54">
        <f t="shared" si="22"/>
        <v>0</v>
      </c>
      <c r="K55" s="54">
        <v>0</v>
      </c>
      <c r="L55" s="54">
        <v>0</v>
      </c>
      <c r="M55" s="27"/>
      <c r="N55" s="59"/>
      <c r="O55" s="59"/>
      <c r="P55" s="59"/>
      <c r="Q55" s="59"/>
    </row>
    <row r="56" spans="1:17" ht="12.75" customHeight="1" outlineLevel="1">
      <c r="A56" s="28">
        <v>700</v>
      </c>
      <c r="B56" s="28"/>
      <c r="C56" s="29" t="s">
        <v>56</v>
      </c>
      <c r="D56" s="30">
        <f t="shared" si="21"/>
        <v>57985</v>
      </c>
      <c r="E56" s="30">
        <f t="shared" ref="E56:F56" si="23">E57</f>
        <v>3785</v>
      </c>
      <c r="F56" s="30">
        <f t="shared" si="23"/>
        <v>3274</v>
      </c>
      <c r="G56" s="30"/>
      <c r="H56" s="30">
        <f>H57</f>
        <v>511</v>
      </c>
      <c r="I56" s="30"/>
      <c r="J56" s="30"/>
      <c r="K56" s="21"/>
      <c r="L56" s="21"/>
      <c r="M56" s="60"/>
      <c r="N56" s="32"/>
      <c r="O56" s="32"/>
      <c r="P56" s="32"/>
      <c r="Q56" s="32"/>
    </row>
    <row r="57" spans="1:17" ht="12.75" customHeight="1" outlineLevel="2">
      <c r="A57" s="33"/>
      <c r="B57" s="33">
        <v>70005</v>
      </c>
      <c r="C57" s="34" t="s">
        <v>57</v>
      </c>
      <c r="D57" s="35">
        <v>57985</v>
      </c>
      <c r="E57" s="36">
        <f>SUM(F57:J57)</f>
        <v>3785</v>
      </c>
      <c r="F57" s="35">
        <v>3274</v>
      </c>
      <c r="G57" s="35"/>
      <c r="H57" s="21">
        <v>511</v>
      </c>
      <c r="I57" s="35"/>
      <c r="J57" s="35"/>
      <c r="K57" s="35"/>
      <c r="L57" s="35"/>
      <c r="M57" s="37"/>
      <c r="N57" s="38"/>
      <c r="O57" s="38"/>
      <c r="P57" s="38"/>
      <c r="Q57" s="38"/>
    </row>
    <row r="58" spans="1:17" ht="12.75" customHeight="1" outlineLevel="2">
      <c r="A58" s="61"/>
      <c r="B58" s="61"/>
      <c r="C58" s="62"/>
      <c r="D58" s="21"/>
      <c r="E58" s="21"/>
      <c r="F58" s="21"/>
      <c r="G58" s="21"/>
      <c r="H58" s="21"/>
      <c r="I58" s="21"/>
      <c r="J58" s="21"/>
      <c r="K58" s="21"/>
      <c r="L58" s="21"/>
      <c r="M58" s="31"/>
      <c r="N58" s="3"/>
      <c r="O58" s="3"/>
      <c r="P58" s="3"/>
      <c r="Q58" s="3"/>
    </row>
    <row r="59" spans="1:17" ht="29.25" customHeight="1" outlineLevel="2">
      <c r="A59" s="57"/>
      <c r="B59" s="57"/>
      <c r="C59" s="58" t="s">
        <v>58</v>
      </c>
      <c r="D59" s="54">
        <f>D60+D63</f>
        <v>1</v>
      </c>
      <c r="E59" s="54">
        <f>F59+G59+H59+I59+J59</f>
        <v>6431</v>
      </c>
      <c r="F59" s="54">
        <f t="shared" ref="F59:J59" si="24">SUM(F60+F63)</f>
        <v>6188</v>
      </c>
      <c r="G59" s="54">
        <f t="shared" si="24"/>
        <v>0</v>
      </c>
      <c r="H59" s="54">
        <f t="shared" si="24"/>
        <v>38</v>
      </c>
      <c r="I59" s="54">
        <f t="shared" si="24"/>
        <v>205</v>
      </c>
      <c r="J59" s="54">
        <f t="shared" si="24"/>
        <v>0</v>
      </c>
      <c r="K59" s="54">
        <v>0</v>
      </c>
      <c r="L59" s="54">
        <v>0</v>
      </c>
      <c r="M59" s="55"/>
      <c r="N59" s="59"/>
      <c r="O59" s="59"/>
      <c r="P59" s="59"/>
      <c r="Q59" s="59"/>
    </row>
    <row r="60" spans="1:17" ht="12.75" customHeight="1" outlineLevel="2">
      <c r="A60" s="28" t="s">
        <v>18</v>
      </c>
      <c r="B60" s="28"/>
      <c r="C60" s="29" t="s">
        <v>19</v>
      </c>
      <c r="D60" s="30"/>
      <c r="E60" s="30">
        <f t="shared" ref="E60:F60" si="25">E61</f>
        <v>55</v>
      </c>
      <c r="F60" s="30">
        <f t="shared" si="25"/>
        <v>55</v>
      </c>
      <c r="G60" s="30"/>
      <c r="H60" s="30"/>
      <c r="I60" s="30"/>
      <c r="J60" s="30"/>
      <c r="K60" s="21"/>
      <c r="L60" s="21"/>
      <c r="M60" s="60"/>
      <c r="N60" s="3"/>
      <c r="O60" s="3"/>
      <c r="P60" s="3"/>
      <c r="Q60" s="3"/>
    </row>
    <row r="61" spans="1:17" ht="25.5" customHeight="1" outlineLevel="2">
      <c r="A61" s="33"/>
      <c r="B61" s="33" t="s">
        <v>59</v>
      </c>
      <c r="C61" s="34" t="s">
        <v>60</v>
      </c>
      <c r="D61" s="35"/>
      <c r="E61" s="36">
        <f>SUM(F61:J61)</f>
        <v>55</v>
      </c>
      <c r="F61" s="35">
        <v>55</v>
      </c>
      <c r="G61" s="35"/>
      <c r="H61" s="35"/>
      <c r="I61" s="35"/>
      <c r="J61" s="35"/>
      <c r="K61" s="35"/>
      <c r="L61" s="35"/>
      <c r="M61" s="37"/>
      <c r="N61" s="38"/>
      <c r="O61" s="38"/>
      <c r="P61" s="38"/>
      <c r="Q61" s="38"/>
    </row>
    <row r="62" spans="1:17" ht="8.25" customHeight="1" outlineLevel="2">
      <c r="A62" s="33"/>
      <c r="B62" s="33"/>
      <c r="C62" s="34"/>
      <c r="D62" s="35"/>
      <c r="E62" s="44"/>
      <c r="F62" s="41"/>
      <c r="G62" s="41"/>
      <c r="H62" s="41"/>
      <c r="I62" s="41"/>
      <c r="J62" s="41"/>
      <c r="K62" s="41"/>
      <c r="L62" s="41"/>
      <c r="M62" s="42"/>
      <c r="N62" s="38"/>
      <c r="O62" s="38"/>
      <c r="P62" s="38"/>
      <c r="Q62" s="38"/>
    </row>
    <row r="63" spans="1:17" ht="12.75" customHeight="1" outlineLevel="2">
      <c r="A63" s="63">
        <v>710</v>
      </c>
      <c r="B63" s="63"/>
      <c r="C63" s="45" t="s">
        <v>33</v>
      </c>
      <c r="D63" s="36">
        <f>D64</f>
        <v>1</v>
      </c>
      <c r="E63" s="36">
        <f t="shared" ref="E63:F63" si="26">SUM(E64)</f>
        <v>6376</v>
      </c>
      <c r="F63" s="36">
        <f t="shared" si="26"/>
        <v>6133</v>
      </c>
      <c r="G63" s="36"/>
      <c r="H63" s="36">
        <f t="shared" ref="H63:I63" si="27">SUM(H64)</f>
        <v>38</v>
      </c>
      <c r="I63" s="36">
        <f t="shared" si="27"/>
        <v>205</v>
      </c>
      <c r="J63" s="36"/>
      <c r="K63" s="35"/>
      <c r="L63" s="35"/>
      <c r="M63" s="37"/>
      <c r="N63" s="38"/>
      <c r="O63" s="38"/>
      <c r="P63" s="38"/>
      <c r="Q63" s="38"/>
    </row>
    <row r="64" spans="1:17" ht="14.25" customHeight="1" outlineLevel="2">
      <c r="A64" s="33"/>
      <c r="B64" s="33">
        <v>71012</v>
      </c>
      <c r="C64" s="34" t="s">
        <v>61</v>
      </c>
      <c r="D64" s="35">
        <v>1</v>
      </c>
      <c r="E64" s="35">
        <f>SUM(F64:J64)</f>
        <v>6376</v>
      </c>
      <c r="F64" s="35">
        <v>6133</v>
      </c>
      <c r="G64" s="35"/>
      <c r="H64" s="21">
        <v>38</v>
      </c>
      <c r="I64" s="35">
        <v>205</v>
      </c>
      <c r="J64" s="35"/>
      <c r="K64" s="35"/>
      <c r="L64" s="35"/>
      <c r="M64" s="37"/>
      <c r="N64" s="38"/>
      <c r="O64" s="38"/>
      <c r="P64" s="38"/>
      <c r="Q64" s="38"/>
    </row>
    <row r="65" spans="1:17" ht="12.75" customHeight="1" outlineLevel="2">
      <c r="A65" s="61"/>
      <c r="B65" s="61"/>
      <c r="C65" s="62"/>
      <c r="D65" s="21"/>
      <c r="E65" s="21"/>
      <c r="F65" s="21"/>
      <c r="G65" s="21"/>
      <c r="H65" s="21"/>
      <c r="I65" s="21"/>
      <c r="J65" s="21"/>
      <c r="K65" s="21"/>
      <c r="L65" s="21"/>
      <c r="M65" s="60"/>
      <c r="N65" s="3"/>
      <c r="O65" s="3"/>
      <c r="P65" s="3"/>
      <c r="Q65" s="3"/>
    </row>
    <row r="66" spans="1:17" ht="25.5" customHeight="1" outlineLevel="2">
      <c r="A66" s="24"/>
      <c r="B66" s="24"/>
      <c r="C66" s="25" t="s">
        <v>62</v>
      </c>
      <c r="D66" s="26">
        <f>D67</f>
        <v>0</v>
      </c>
      <c r="E66" s="26">
        <f>F66+G66+H66+I66+J66</f>
        <v>1486</v>
      </c>
      <c r="F66" s="26">
        <f t="shared" ref="F66:J66" si="28">F67</f>
        <v>0</v>
      </c>
      <c r="G66" s="26">
        <f t="shared" si="28"/>
        <v>20</v>
      </c>
      <c r="H66" s="26">
        <f t="shared" si="28"/>
        <v>1373</v>
      </c>
      <c r="I66" s="26">
        <f t="shared" si="28"/>
        <v>60</v>
      </c>
      <c r="J66" s="26">
        <f t="shared" si="28"/>
        <v>33</v>
      </c>
      <c r="K66" s="54">
        <v>0</v>
      </c>
      <c r="L66" s="54">
        <v>0</v>
      </c>
      <c r="M66" s="27"/>
      <c r="N66" s="14"/>
      <c r="O66" s="14"/>
      <c r="P66" s="14"/>
      <c r="Q66" s="14"/>
    </row>
    <row r="67" spans="1:17" ht="12.75" customHeight="1" outlineLevel="1">
      <c r="A67" s="28" t="s">
        <v>63</v>
      </c>
      <c r="B67" s="28"/>
      <c r="C67" s="29" t="s">
        <v>64</v>
      </c>
      <c r="D67" s="30"/>
      <c r="E67" s="30">
        <f>E68</f>
        <v>1486</v>
      </c>
      <c r="F67" s="30"/>
      <c r="G67" s="30">
        <f t="shared" ref="G67:J67" si="29">G68</f>
        <v>20</v>
      </c>
      <c r="H67" s="30">
        <f t="shared" si="29"/>
        <v>1373</v>
      </c>
      <c r="I67" s="30">
        <f t="shared" si="29"/>
        <v>60</v>
      </c>
      <c r="J67" s="30">
        <f t="shared" si="29"/>
        <v>33</v>
      </c>
      <c r="K67" s="21"/>
      <c r="L67" s="21"/>
      <c r="M67" s="60"/>
      <c r="N67" s="32"/>
      <c r="O67" s="32"/>
      <c r="P67" s="32"/>
      <c r="Q67" s="32"/>
    </row>
    <row r="68" spans="1:17" ht="12.75" customHeight="1" outlineLevel="2">
      <c r="A68" s="33"/>
      <c r="B68" s="33" t="s">
        <v>65</v>
      </c>
      <c r="C68" s="34" t="s">
        <v>66</v>
      </c>
      <c r="D68" s="35"/>
      <c r="E68" s="36">
        <f>F68+G68+H68+I68+J68</f>
        <v>1486</v>
      </c>
      <c r="F68" s="35"/>
      <c r="G68" s="35">
        <v>20</v>
      </c>
      <c r="H68" s="21">
        <v>1373</v>
      </c>
      <c r="I68" s="35">
        <v>60</v>
      </c>
      <c r="J68" s="35">
        <v>33</v>
      </c>
      <c r="K68" s="35"/>
      <c r="L68" s="35"/>
      <c r="M68" s="37"/>
      <c r="N68" s="40"/>
      <c r="O68" s="38"/>
      <c r="P68" s="38"/>
      <c r="Q68" s="38"/>
    </row>
    <row r="69" spans="1:17" ht="12.75" customHeight="1" outlineLevel="2">
      <c r="A69" s="61"/>
      <c r="B69" s="61"/>
      <c r="C69" s="62"/>
      <c r="D69" s="21"/>
      <c r="E69" s="53"/>
      <c r="F69" s="53"/>
      <c r="G69" s="53"/>
      <c r="H69" s="53"/>
      <c r="I69" s="53"/>
      <c r="J69" s="53"/>
      <c r="K69" s="53"/>
      <c r="L69" s="53"/>
      <c r="M69" s="31"/>
      <c r="N69" s="3"/>
      <c r="O69" s="3"/>
      <c r="P69" s="3"/>
      <c r="Q69" s="3"/>
    </row>
    <row r="70" spans="1:17" ht="12.75" customHeight="1" outlineLevel="2">
      <c r="A70" s="24"/>
      <c r="B70" s="24"/>
      <c r="C70" s="25" t="s">
        <v>67</v>
      </c>
      <c r="D70" s="26">
        <f t="shared" ref="D70:D71" si="30">D71</f>
        <v>50</v>
      </c>
      <c r="E70" s="26">
        <f>F70+G70+H70+I70+J70</f>
        <v>4545</v>
      </c>
      <c r="F70" s="26">
        <f t="shared" ref="F70:J70" si="31">F71</f>
        <v>0</v>
      </c>
      <c r="G70" s="26">
        <f t="shared" si="31"/>
        <v>12</v>
      </c>
      <c r="H70" s="26">
        <f t="shared" si="31"/>
        <v>4533</v>
      </c>
      <c r="I70" s="26">
        <f t="shared" si="31"/>
        <v>0</v>
      </c>
      <c r="J70" s="26">
        <f t="shared" si="31"/>
        <v>0</v>
      </c>
      <c r="K70" s="54">
        <v>0</v>
      </c>
      <c r="L70" s="54">
        <f t="shared" ref="L70:L71" si="32">L71</f>
        <v>328</v>
      </c>
      <c r="M70" s="27"/>
      <c r="N70" s="14"/>
      <c r="O70" s="14"/>
      <c r="P70" s="14"/>
      <c r="Q70" s="14"/>
    </row>
    <row r="71" spans="1:17" ht="12.75" customHeight="1" outlineLevel="1">
      <c r="A71" s="28">
        <v>500</v>
      </c>
      <c r="B71" s="28"/>
      <c r="C71" s="29" t="s">
        <v>68</v>
      </c>
      <c r="D71" s="30">
        <f t="shared" si="30"/>
        <v>50</v>
      </c>
      <c r="E71" s="30">
        <f>E72</f>
        <v>4545</v>
      </c>
      <c r="F71" s="30"/>
      <c r="G71" s="30">
        <f t="shared" ref="G71:I71" si="33">G72</f>
        <v>12</v>
      </c>
      <c r="H71" s="30">
        <f t="shared" si="33"/>
        <v>4533</v>
      </c>
      <c r="I71" s="30">
        <f t="shared" si="33"/>
        <v>0</v>
      </c>
      <c r="J71" s="30"/>
      <c r="K71" s="21"/>
      <c r="L71" s="21">
        <f t="shared" si="32"/>
        <v>328</v>
      </c>
      <c r="M71" s="60"/>
      <c r="N71" s="32"/>
      <c r="O71" s="32"/>
      <c r="P71" s="32"/>
      <c r="Q71" s="32"/>
    </row>
    <row r="72" spans="1:17" ht="65.25" customHeight="1" outlineLevel="2">
      <c r="A72" s="33"/>
      <c r="B72" s="33">
        <v>50001</v>
      </c>
      <c r="C72" s="34" t="s">
        <v>69</v>
      </c>
      <c r="D72" s="35">
        <v>50</v>
      </c>
      <c r="E72" s="36">
        <f>F72+G72+H72+I72+J72</f>
        <v>4545</v>
      </c>
      <c r="F72" s="35"/>
      <c r="G72" s="35">
        <v>12</v>
      </c>
      <c r="H72" s="21">
        <v>4533</v>
      </c>
      <c r="I72" s="35"/>
      <c r="J72" s="35"/>
      <c r="K72" s="35"/>
      <c r="L72" s="35">
        <v>328</v>
      </c>
      <c r="M72" s="37" t="s">
        <v>185</v>
      </c>
      <c r="N72" s="38"/>
      <c r="O72" s="38"/>
      <c r="P72" s="38"/>
      <c r="Q72" s="38"/>
    </row>
    <row r="73" spans="1:17" ht="12.75" customHeight="1" outlineLevel="2">
      <c r="A73" s="61"/>
      <c r="B73" s="61"/>
      <c r="C73" s="62"/>
      <c r="D73" s="21"/>
      <c r="E73" s="21"/>
      <c r="F73" s="21"/>
      <c r="G73" s="21"/>
      <c r="H73" s="21"/>
      <c r="I73" s="21"/>
      <c r="J73" s="21"/>
      <c r="K73" s="21"/>
      <c r="L73" s="21"/>
      <c r="M73" s="60"/>
      <c r="N73" s="3"/>
      <c r="O73" s="3"/>
      <c r="P73" s="3"/>
      <c r="Q73" s="3"/>
    </row>
    <row r="74" spans="1:17" ht="12.75" customHeight="1" outlineLevel="2">
      <c r="A74" s="24"/>
      <c r="B74" s="24"/>
      <c r="C74" s="25" t="s">
        <v>70</v>
      </c>
      <c r="D74" s="26">
        <f t="shared" ref="D74:D75" si="34">D75</f>
        <v>42</v>
      </c>
      <c r="E74" s="26">
        <f>F74+G74+H74+I74+J74</f>
        <v>3030</v>
      </c>
      <c r="F74" s="26">
        <f t="shared" ref="F74:J74" si="35">F75</f>
        <v>0</v>
      </c>
      <c r="G74" s="26">
        <f t="shared" si="35"/>
        <v>52</v>
      </c>
      <c r="H74" s="26">
        <f t="shared" si="35"/>
        <v>2978</v>
      </c>
      <c r="I74" s="26">
        <f t="shared" si="35"/>
        <v>0</v>
      </c>
      <c r="J74" s="26">
        <f t="shared" si="35"/>
        <v>0</v>
      </c>
      <c r="K74" s="54">
        <v>0</v>
      </c>
      <c r="L74" s="54">
        <v>0</v>
      </c>
      <c r="M74" s="27"/>
      <c r="N74" s="14"/>
      <c r="O74" s="14"/>
      <c r="P74" s="14"/>
      <c r="Q74" s="14"/>
    </row>
    <row r="75" spans="1:17" ht="12.75" customHeight="1" outlineLevel="1">
      <c r="A75" s="28">
        <v>600</v>
      </c>
      <c r="B75" s="28"/>
      <c r="C75" s="29" t="s">
        <v>71</v>
      </c>
      <c r="D75" s="30">
        <f t="shared" si="34"/>
        <v>42</v>
      </c>
      <c r="E75" s="30">
        <f>E76</f>
        <v>3030</v>
      </c>
      <c r="F75" s="30"/>
      <c r="G75" s="30">
        <f t="shared" ref="G75:H75" si="36">G76</f>
        <v>52</v>
      </c>
      <c r="H75" s="30">
        <f t="shared" si="36"/>
        <v>2978</v>
      </c>
      <c r="I75" s="30"/>
      <c r="J75" s="30"/>
      <c r="K75" s="21"/>
      <c r="L75" s="21"/>
      <c r="M75" s="60"/>
      <c r="N75" s="32"/>
      <c r="O75" s="32"/>
      <c r="P75" s="32"/>
      <c r="Q75" s="32"/>
    </row>
    <row r="76" spans="1:17" ht="12.75" customHeight="1" outlineLevel="2">
      <c r="A76" s="33"/>
      <c r="B76" s="33">
        <v>60055</v>
      </c>
      <c r="C76" s="34" t="s">
        <v>72</v>
      </c>
      <c r="D76" s="35">
        <v>42</v>
      </c>
      <c r="E76" s="36">
        <f>F76+G76+H76+I76+J76</f>
        <v>3030</v>
      </c>
      <c r="F76" s="35"/>
      <c r="G76" s="35">
        <v>52</v>
      </c>
      <c r="H76" s="21">
        <v>2978</v>
      </c>
      <c r="I76" s="35"/>
      <c r="J76" s="35"/>
      <c r="K76" s="35"/>
      <c r="L76" s="35"/>
      <c r="M76" s="37"/>
      <c r="N76" s="38"/>
      <c r="O76" s="38"/>
      <c r="P76" s="38"/>
      <c r="Q76" s="38"/>
    </row>
    <row r="77" spans="1:17" ht="12.75" customHeight="1" outlineLevel="2">
      <c r="A77" s="61"/>
      <c r="B77" s="61"/>
      <c r="C77" s="62"/>
      <c r="D77" s="21"/>
      <c r="E77" s="21"/>
      <c r="F77" s="21"/>
      <c r="G77" s="21"/>
      <c r="H77" s="21"/>
      <c r="I77" s="21"/>
      <c r="J77" s="21"/>
      <c r="K77" s="21"/>
      <c r="L77" s="21"/>
      <c r="M77" s="60"/>
      <c r="N77" s="3"/>
      <c r="O77" s="3"/>
      <c r="P77" s="3"/>
      <c r="Q77" s="3"/>
    </row>
    <row r="78" spans="1:17" ht="12.75" customHeight="1" outlineLevel="2">
      <c r="A78" s="24"/>
      <c r="B78" s="24"/>
      <c r="C78" s="25" t="s">
        <v>73</v>
      </c>
      <c r="D78" s="26">
        <f t="shared" ref="D78:D79" si="37">D79</f>
        <v>5</v>
      </c>
      <c r="E78" s="26">
        <f>F78+G78+H78+I78+J78</f>
        <v>11698</v>
      </c>
      <c r="F78" s="26">
        <f t="shared" ref="F78:J78" si="38">F79</f>
        <v>9319</v>
      </c>
      <c r="G78" s="26">
        <f t="shared" si="38"/>
        <v>3</v>
      </c>
      <c r="H78" s="26">
        <f t="shared" si="38"/>
        <v>2347</v>
      </c>
      <c r="I78" s="26">
        <f t="shared" si="38"/>
        <v>29</v>
      </c>
      <c r="J78" s="26">
        <f t="shared" si="38"/>
        <v>0</v>
      </c>
      <c r="K78" s="54">
        <v>0</v>
      </c>
      <c r="L78" s="54">
        <v>0</v>
      </c>
      <c r="M78" s="27"/>
      <c r="N78" s="14"/>
      <c r="O78" s="14"/>
      <c r="P78" s="14"/>
      <c r="Q78" s="14"/>
    </row>
    <row r="79" spans="1:17" ht="12.75" customHeight="1" outlineLevel="2">
      <c r="A79" s="61">
        <v>710</v>
      </c>
      <c r="B79" s="61"/>
      <c r="C79" s="29" t="s">
        <v>33</v>
      </c>
      <c r="D79" s="21">
        <f t="shared" si="37"/>
        <v>5</v>
      </c>
      <c r="E79" s="21">
        <f t="shared" ref="E79:I79" si="39">E80</f>
        <v>11698</v>
      </c>
      <c r="F79" s="21">
        <f t="shared" si="39"/>
        <v>9319</v>
      </c>
      <c r="G79" s="21">
        <f t="shared" si="39"/>
        <v>3</v>
      </c>
      <c r="H79" s="21">
        <f t="shared" si="39"/>
        <v>2347</v>
      </c>
      <c r="I79" s="21">
        <f t="shared" si="39"/>
        <v>29</v>
      </c>
      <c r="J79" s="21"/>
      <c r="K79" s="21"/>
      <c r="L79" s="21"/>
      <c r="M79" s="60"/>
      <c r="N79" s="3"/>
      <c r="O79" s="3"/>
      <c r="P79" s="3"/>
      <c r="Q79" s="3"/>
    </row>
    <row r="80" spans="1:17" ht="12.75" customHeight="1" outlineLevel="2">
      <c r="A80" s="33"/>
      <c r="B80" s="33">
        <v>71015</v>
      </c>
      <c r="C80" s="34" t="s">
        <v>74</v>
      </c>
      <c r="D80" s="35">
        <v>5</v>
      </c>
      <c r="E80" s="36">
        <f>F80+G80+H80+I80+J80</f>
        <v>11698</v>
      </c>
      <c r="F80" s="35">
        <v>9319</v>
      </c>
      <c r="G80" s="35">
        <v>3</v>
      </c>
      <c r="H80" s="21">
        <v>2347</v>
      </c>
      <c r="I80" s="35">
        <v>29</v>
      </c>
      <c r="J80" s="35"/>
      <c r="K80" s="35"/>
      <c r="L80" s="35"/>
      <c r="M80" s="37"/>
      <c r="N80" s="38"/>
      <c r="O80" s="38"/>
      <c r="P80" s="38"/>
      <c r="Q80" s="38"/>
    </row>
    <row r="81" spans="1:17" ht="12.75" customHeight="1" outlineLevel="2">
      <c r="A81" s="61"/>
      <c r="B81" s="61"/>
      <c r="C81" s="62"/>
      <c r="D81" s="21"/>
      <c r="E81" s="53"/>
      <c r="F81" s="53"/>
      <c r="G81" s="53"/>
      <c r="H81" s="53"/>
      <c r="I81" s="53"/>
      <c r="J81" s="53"/>
      <c r="K81" s="53"/>
      <c r="L81" s="53"/>
      <c r="M81" s="31"/>
      <c r="N81" s="3"/>
      <c r="O81" s="3"/>
      <c r="P81" s="3"/>
      <c r="Q81" s="3"/>
    </row>
    <row r="82" spans="1:17" ht="32.25" customHeight="1" outlineLevel="2">
      <c r="A82" s="24"/>
      <c r="B82" s="24"/>
      <c r="C82" s="25" t="s">
        <v>75</v>
      </c>
      <c r="D82" s="26">
        <f>D83+D87+D90+D95</f>
        <v>0</v>
      </c>
      <c r="E82" s="26">
        <f>F82+G82+H82+I82+J82</f>
        <v>104033</v>
      </c>
      <c r="F82" s="26">
        <f t="shared" ref="F82:J82" si="40">F83+F87+F90+F95</f>
        <v>103334</v>
      </c>
      <c r="G82" s="26">
        <f t="shared" si="40"/>
        <v>5</v>
      </c>
      <c r="H82" s="26">
        <f t="shared" si="40"/>
        <v>694</v>
      </c>
      <c r="I82" s="26">
        <f t="shared" si="40"/>
        <v>0</v>
      </c>
      <c r="J82" s="26">
        <f t="shared" si="40"/>
        <v>0</v>
      </c>
      <c r="K82" s="54">
        <v>0</v>
      </c>
      <c r="L82" s="54">
        <f>L96</f>
        <v>0</v>
      </c>
      <c r="M82" s="55"/>
      <c r="N82" s="14"/>
      <c r="O82" s="14"/>
      <c r="P82" s="14"/>
      <c r="Q82" s="14"/>
    </row>
    <row r="83" spans="1:17" ht="12.75" customHeight="1" outlineLevel="2">
      <c r="A83" s="61">
        <v>750</v>
      </c>
      <c r="B83" s="61"/>
      <c r="C83" s="29" t="s">
        <v>76</v>
      </c>
      <c r="D83" s="21"/>
      <c r="E83" s="21">
        <f t="shared" ref="E83:F83" si="41">E84+E85</f>
        <v>820</v>
      </c>
      <c r="F83" s="21">
        <f t="shared" si="41"/>
        <v>703</v>
      </c>
      <c r="G83" s="21"/>
      <c r="H83" s="21">
        <f>H84+H85</f>
        <v>117</v>
      </c>
      <c r="I83" s="21"/>
      <c r="J83" s="21"/>
      <c r="K83" s="21"/>
      <c r="L83" s="21"/>
      <c r="M83" s="60"/>
      <c r="N83" s="3"/>
      <c r="O83" s="3"/>
      <c r="P83" s="3"/>
      <c r="Q83" s="3"/>
    </row>
    <row r="84" spans="1:17" ht="12.75" customHeight="1" outlineLevel="2">
      <c r="A84" s="33"/>
      <c r="B84" s="33">
        <v>75045</v>
      </c>
      <c r="C84" s="39" t="s">
        <v>77</v>
      </c>
      <c r="D84" s="35"/>
      <c r="E84" s="36">
        <f t="shared" ref="E84:E85" si="42">SUM(F84:J84)</f>
        <v>710</v>
      </c>
      <c r="F84" s="35">
        <v>703</v>
      </c>
      <c r="G84" s="35"/>
      <c r="H84" s="21">
        <v>7</v>
      </c>
      <c r="I84" s="35"/>
      <c r="J84" s="35"/>
      <c r="K84" s="35"/>
      <c r="L84" s="35"/>
      <c r="M84" s="37"/>
      <c r="N84" s="38"/>
      <c r="O84" s="38"/>
      <c r="P84" s="38"/>
      <c r="Q84" s="38"/>
    </row>
    <row r="85" spans="1:17" ht="12.75" customHeight="1" outlineLevel="2">
      <c r="A85" s="33"/>
      <c r="B85" s="33">
        <v>75081</v>
      </c>
      <c r="C85" s="34" t="s">
        <v>78</v>
      </c>
      <c r="D85" s="35"/>
      <c r="E85" s="36">
        <f t="shared" si="42"/>
        <v>110</v>
      </c>
      <c r="F85" s="35"/>
      <c r="G85" s="35"/>
      <c r="H85" s="21">
        <v>110</v>
      </c>
      <c r="I85" s="35"/>
      <c r="J85" s="35"/>
      <c r="K85" s="35"/>
      <c r="L85" s="35"/>
      <c r="M85" s="42"/>
      <c r="N85" s="38"/>
      <c r="O85" s="38"/>
      <c r="P85" s="38"/>
      <c r="Q85" s="38"/>
    </row>
    <row r="86" spans="1:17" ht="7.5" customHeight="1" outlineLevel="2">
      <c r="A86" s="33"/>
      <c r="B86" s="33"/>
      <c r="C86" s="45"/>
      <c r="D86" s="35"/>
      <c r="E86" s="41"/>
      <c r="F86" s="41"/>
      <c r="G86" s="41"/>
      <c r="H86" s="41"/>
      <c r="I86" s="41"/>
      <c r="J86" s="41"/>
      <c r="K86" s="41"/>
      <c r="L86" s="41"/>
      <c r="M86" s="42"/>
      <c r="N86" s="38"/>
      <c r="O86" s="38"/>
      <c r="P86" s="38"/>
      <c r="Q86" s="38"/>
    </row>
    <row r="87" spans="1:17" ht="12.75" customHeight="1" outlineLevel="1">
      <c r="A87" s="63">
        <v>752</v>
      </c>
      <c r="B87" s="63"/>
      <c r="C87" s="45" t="s">
        <v>79</v>
      </c>
      <c r="D87" s="36"/>
      <c r="E87" s="36">
        <f>E88</f>
        <v>196</v>
      </c>
      <c r="F87" s="36"/>
      <c r="G87" s="36">
        <f t="shared" ref="G87:H87" si="43">G88</f>
        <v>5</v>
      </c>
      <c r="H87" s="36">
        <f t="shared" si="43"/>
        <v>191</v>
      </c>
      <c r="I87" s="36"/>
      <c r="J87" s="36"/>
      <c r="K87" s="36"/>
      <c r="L87" s="36"/>
      <c r="M87" s="37"/>
      <c r="N87" s="49"/>
      <c r="O87" s="49"/>
      <c r="P87" s="49"/>
      <c r="Q87" s="49"/>
    </row>
    <row r="88" spans="1:17" ht="12.75" customHeight="1" outlineLevel="2">
      <c r="A88" s="33"/>
      <c r="B88" s="33">
        <v>75212</v>
      </c>
      <c r="C88" s="34" t="s">
        <v>80</v>
      </c>
      <c r="D88" s="35"/>
      <c r="E88" s="36">
        <f>SUM(F88:J88)</f>
        <v>196</v>
      </c>
      <c r="F88" s="35"/>
      <c r="G88" s="35">
        <v>5</v>
      </c>
      <c r="H88" s="21">
        <v>191</v>
      </c>
      <c r="I88" s="35"/>
      <c r="J88" s="35"/>
      <c r="K88" s="35"/>
      <c r="L88" s="35"/>
      <c r="M88" s="37"/>
      <c r="N88" s="38"/>
      <c r="O88" s="38"/>
      <c r="P88" s="38"/>
      <c r="Q88" s="38"/>
    </row>
    <row r="89" spans="1:17" ht="10.5" customHeight="1" outlineLevel="2">
      <c r="A89" s="33"/>
      <c r="B89" s="33"/>
      <c r="C89" s="34"/>
      <c r="D89" s="35"/>
      <c r="E89" s="35"/>
      <c r="F89" s="35"/>
      <c r="G89" s="35"/>
      <c r="H89" s="21"/>
      <c r="I89" s="35"/>
      <c r="J89" s="35"/>
      <c r="K89" s="35"/>
      <c r="L89" s="35"/>
      <c r="M89" s="37"/>
      <c r="N89" s="38"/>
      <c r="O89" s="38"/>
      <c r="P89" s="38"/>
      <c r="Q89" s="38"/>
    </row>
    <row r="90" spans="1:17" ht="25.5" customHeight="1" outlineLevel="2">
      <c r="A90" s="63">
        <v>754</v>
      </c>
      <c r="B90" s="63"/>
      <c r="C90" s="45" t="s">
        <v>35</v>
      </c>
      <c r="D90" s="36"/>
      <c r="E90" s="36">
        <f t="shared" ref="E90:F90" si="44">SUM(E91:E93)</f>
        <v>781</v>
      </c>
      <c r="F90" s="36">
        <f t="shared" si="44"/>
        <v>400</v>
      </c>
      <c r="G90" s="36"/>
      <c r="H90" s="36">
        <f>SUM(H91:H93)</f>
        <v>381</v>
      </c>
      <c r="I90" s="36"/>
      <c r="J90" s="36"/>
      <c r="K90" s="36"/>
      <c r="L90" s="36"/>
      <c r="M90" s="37"/>
      <c r="N90" s="49"/>
      <c r="O90" s="49"/>
      <c r="P90" s="49"/>
      <c r="Q90" s="49"/>
    </row>
    <row r="91" spans="1:17" ht="12.75" customHeight="1" outlineLevel="2">
      <c r="A91" s="33"/>
      <c r="B91" s="33">
        <v>75414</v>
      </c>
      <c r="C91" s="34" t="s">
        <v>81</v>
      </c>
      <c r="D91" s="35"/>
      <c r="E91" s="36">
        <f t="shared" ref="E91:E93" si="45">SUM(F91:J91)</f>
        <v>161</v>
      </c>
      <c r="F91" s="35"/>
      <c r="G91" s="35"/>
      <c r="H91" s="21">
        <v>161</v>
      </c>
      <c r="I91" s="35"/>
      <c r="J91" s="35"/>
      <c r="K91" s="35"/>
      <c r="L91" s="35"/>
      <c r="M91" s="37"/>
      <c r="N91" s="38"/>
      <c r="O91" s="38"/>
      <c r="P91" s="38"/>
      <c r="Q91" s="38"/>
    </row>
    <row r="92" spans="1:17" ht="12.75" customHeight="1" outlineLevel="2">
      <c r="A92" s="33"/>
      <c r="B92" s="33">
        <v>75415</v>
      </c>
      <c r="C92" s="34" t="s">
        <v>82</v>
      </c>
      <c r="D92" s="35"/>
      <c r="E92" s="36">
        <f t="shared" si="45"/>
        <v>400</v>
      </c>
      <c r="F92" s="35">
        <v>400</v>
      </c>
      <c r="G92" s="35"/>
      <c r="H92" s="21"/>
      <c r="I92" s="35"/>
      <c r="J92" s="35"/>
      <c r="K92" s="35"/>
      <c r="L92" s="35"/>
      <c r="M92" s="37"/>
      <c r="N92" s="38"/>
      <c r="O92" s="38"/>
      <c r="P92" s="38"/>
      <c r="Q92" s="38"/>
    </row>
    <row r="93" spans="1:17" ht="12.75" customHeight="1" outlineLevel="2">
      <c r="A93" s="33"/>
      <c r="B93" s="33">
        <v>75421</v>
      </c>
      <c r="C93" s="34" t="s">
        <v>36</v>
      </c>
      <c r="D93" s="35"/>
      <c r="E93" s="36">
        <f t="shared" si="45"/>
        <v>220</v>
      </c>
      <c r="F93" s="35"/>
      <c r="G93" s="35"/>
      <c r="H93" s="21">
        <v>220</v>
      </c>
      <c r="I93" s="35"/>
      <c r="J93" s="35"/>
      <c r="K93" s="35"/>
      <c r="L93" s="35"/>
      <c r="M93" s="37"/>
      <c r="N93" s="38"/>
      <c r="O93" s="38"/>
      <c r="P93" s="38"/>
      <c r="Q93" s="38"/>
    </row>
    <row r="94" spans="1:17" ht="7.5" customHeight="1" outlineLevel="2">
      <c r="A94" s="33"/>
      <c r="B94" s="33"/>
      <c r="C94" s="34"/>
      <c r="D94" s="35"/>
      <c r="E94" s="41"/>
      <c r="F94" s="41"/>
      <c r="G94" s="41"/>
      <c r="H94" s="53"/>
      <c r="I94" s="41"/>
      <c r="J94" s="41"/>
      <c r="K94" s="41"/>
      <c r="L94" s="41"/>
      <c r="M94" s="42"/>
      <c r="N94" s="38"/>
      <c r="O94" s="38"/>
      <c r="P94" s="38"/>
      <c r="Q94" s="38"/>
    </row>
    <row r="95" spans="1:17" ht="12.75" customHeight="1" outlineLevel="2">
      <c r="A95" s="33">
        <v>851</v>
      </c>
      <c r="B95" s="33"/>
      <c r="C95" s="34" t="s">
        <v>83</v>
      </c>
      <c r="D95" s="35"/>
      <c r="E95" s="35">
        <f t="shared" ref="E95:F95" si="46">E96</f>
        <v>102236</v>
      </c>
      <c r="F95" s="35">
        <f t="shared" si="46"/>
        <v>102231</v>
      </c>
      <c r="G95" s="35"/>
      <c r="H95" s="21">
        <f>H96</f>
        <v>5</v>
      </c>
      <c r="I95" s="41"/>
      <c r="J95" s="41"/>
      <c r="K95" s="41"/>
      <c r="L95" s="41"/>
      <c r="M95" s="42"/>
      <c r="N95" s="38"/>
      <c r="O95" s="38"/>
      <c r="P95" s="38"/>
      <c r="Q95" s="38"/>
    </row>
    <row r="96" spans="1:17" ht="12.75" customHeight="1" outlineLevel="2">
      <c r="A96" s="33"/>
      <c r="B96" s="33">
        <v>85141</v>
      </c>
      <c r="C96" s="34" t="s">
        <v>84</v>
      </c>
      <c r="D96" s="35"/>
      <c r="E96" s="35">
        <f>SUM(F96:J96)</f>
        <v>102236</v>
      </c>
      <c r="F96" s="35">
        <v>102231</v>
      </c>
      <c r="G96" s="35"/>
      <c r="H96" s="21">
        <v>5</v>
      </c>
      <c r="I96" s="41"/>
      <c r="J96" s="41"/>
      <c r="K96" s="41"/>
      <c r="L96" s="41"/>
      <c r="M96" s="42"/>
      <c r="N96" s="38"/>
      <c r="O96" s="38"/>
      <c r="P96" s="38"/>
      <c r="Q96" s="38"/>
    </row>
    <row r="97" spans="1:17" ht="12.75" customHeight="1" outlineLevel="2">
      <c r="A97" s="61"/>
      <c r="B97" s="61"/>
      <c r="C97" s="62"/>
      <c r="D97" s="21"/>
      <c r="E97" s="53"/>
      <c r="F97" s="53"/>
      <c r="G97" s="53"/>
      <c r="H97" s="53"/>
      <c r="I97" s="53"/>
      <c r="J97" s="53"/>
      <c r="K97" s="53"/>
      <c r="L97" s="53"/>
      <c r="M97" s="31"/>
      <c r="N97" s="3"/>
      <c r="O97" s="3"/>
      <c r="P97" s="3"/>
      <c r="Q97" s="3"/>
    </row>
    <row r="98" spans="1:17" ht="12.75" customHeight="1" outlineLevel="2">
      <c r="A98" s="24"/>
      <c r="B98" s="24"/>
      <c r="C98" s="25" t="s">
        <v>85</v>
      </c>
      <c r="D98" s="26">
        <f>D99</f>
        <v>202</v>
      </c>
      <c r="E98" s="26">
        <f>F98+G98+H98+I98+J98</f>
        <v>126735</v>
      </c>
      <c r="F98" s="26">
        <f t="shared" ref="F98:J98" si="47">F99</f>
        <v>113993</v>
      </c>
      <c r="G98" s="26">
        <f t="shared" si="47"/>
        <v>234</v>
      </c>
      <c r="H98" s="26">
        <f t="shared" si="47"/>
        <v>10008</v>
      </c>
      <c r="I98" s="26">
        <f t="shared" si="47"/>
        <v>2500</v>
      </c>
      <c r="J98" s="26">
        <f t="shared" si="47"/>
        <v>0</v>
      </c>
      <c r="K98" s="54"/>
      <c r="L98" s="54">
        <f>L100+L101</f>
        <v>1356</v>
      </c>
      <c r="M98" s="27"/>
      <c r="N98" s="14"/>
      <c r="O98" s="14"/>
      <c r="P98" s="14"/>
      <c r="Q98" s="14"/>
    </row>
    <row r="99" spans="1:17" ht="25.5" customHeight="1" outlineLevel="1">
      <c r="A99" s="28">
        <v>754</v>
      </c>
      <c r="B99" s="28"/>
      <c r="C99" s="29" t="s">
        <v>35</v>
      </c>
      <c r="D99" s="30">
        <f>D100+D101</f>
        <v>202</v>
      </c>
      <c r="E99" s="30">
        <f t="shared" ref="E99:F99" si="48">SUM(E100:E101)</f>
        <v>126735</v>
      </c>
      <c r="F99" s="30">
        <f t="shared" si="48"/>
        <v>113993</v>
      </c>
      <c r="G99" s="30">
        <f t="shared" ref="G99:H99" si="49">SUM(G100:G102)</f>
        <v>234</v>
      </c>
      <c r="H99" s="30">
        <f t="shared" si="49"/>
        <v>10008</v>
      </c>
      <c r="I99" s="30">
        <f>SUM(I100:I101)</f>
        <v>2500</v>
      </c>
      <c r="J99" s="30"/>
      <c r="K99" s="30"/>
      <c r="L99" s="30"/>
      <c r="M99" s="60"/>
      <c r="N99" s="64"/>
      <c r="O99" s="32"/>
      <c r="P99" s="32"/>
      <c r="Q99" s="32"/>
    </row>
    <row r="100" spans="1:17" ht="38.25" customHeight="1" outlineLevel="2">
      <c r="A100" s="33"/>
      <c r="B100" s="33">
        <v>75410</v>
      </c>
      <c r="C100" s="34" t="s">
        <v>86</v>
      </c>
      <c r="D100" s="35">
        <v>100</v>
      </c>
      <c r="E100" s="36">
        <f>F100+G100+H100+I100+J100</f>
        <v>10242</v>
      </c>
      <c r="F100" s="35"/>
      <c r="G100" s="35">
        <v>234</v>
      </c>
      <c r="H100" s="21">
        <v>10008</v>
      </c>
      <c r="I100" s="35"/>
      <c r="J100" s="35"/>
      <c r="K100" s="35"/>
      <c r="L100" s="35">
        <v>134</v>
      </c>
      <c r="M100" s="37" t="s">
        <v>186</v>
      </c>
      <c r="N100" s="38"/>
      <c r="O100" s="38"/>
      <c r="P100" s="38"/>
      <c r="Q100" s="38"/>
    </row>
    <row r="101" spans="1:17" ht="38.25" customHeight="1" outlineLevel="2">
      <c r="A101" s="445"/>
      <c r="B101" s="445">
        <v>75411</v>
      </c>
      <c r="C101" s="446" t="s">
        <v>87</v>
      </c>
      <c r="D101" s="436">
        <v>102</v>
      </c>
      <c r="E101" s="438">
        <f>F101+G102+H102+I101+J102</f>
        <v>116493</v>
      </c>
      <c r="F101" s="436">
        <v>113993</v>
      </c>
      <c r="G101" s="436"/>
      <c r="H101" s="452"/>
      <c r="I101" s="436">
        <v>2500</v>
      </c>
      <c r="J101" s="436"/>
      <c r="K101" s="436"/>
      <c r="L101" s="436">
        <v>1222</v>
      </c>
      <c r="M101" s="37" t="s">
        <v>187</v>
      </c>
      <c r="N101" s="38"/>
      <c r="O101" s="38"/>
      <c r="P101" s="38"/>
      <c r="Q101" s="38"/>
    </row>
    <row r="102" spans="1:17" ht="66" customHeight="1" outlineLevel="2">
      <c r="A102" s="437"/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37" t="s">
        <v>188</v>
      </c>
      <c r="N102" s="38"/>
      <c r="O102" s="38"/>
      <c r="P102" s="38"/>
      <c r="Q102" s="38"/>
    </row>
    <row r="103" spans="1:17" ht="12.75" customHeight="1" outlineLevel="2">
      <c r="A103" s="61"/>
      <c r="B103" s="61"/>
      <c r="C103" s="62"/>
      <c r="D103" s="21"/>
      <c r="E103" s="53"/>
      <c r="F103" s="53"/>
      <c r="G103" s="53"/>
      <c r="H103" s="53"/>
      <c r="I103" s="53"/>
      <c r="J103" s="53"/>
      <c r="K103" s="53"/>
      <c r="L103" s="53"/>
      <c r="M103" s="31"/>
      <c r="N103" s="3"/>
      <c r="O103" s="3"/>
      <c r="P103" s="3"/>
      <c r="Q103" s="3"/>
    </row>
    <row r="104" spans="1:17" ht="12.75" customHeight="1" outlineLevel="2">
      <c r="A104" s="65"/>
      <c r="B104" s="24"/>
      <c r="C104" s="25" t="s">
        <v>88</v>
      </c>
      <c r="D104" s="26">
        <f t="shared" ref="D104:D105" si="50">D105</f>
        <v>8</v>
      </c>
      <c r="E104" s="26">
        <f>F104+G104+H104+I104+J104</f>
        <v>11194</v>
      </c>
      <c r="F104" s="26">
        <f t="shared" ref="F104:L104" si="51">F105+F110</f>
        <v>2057</v>
      </c>
      <c r="G104" s="26">
        <f t="shared" si="51"/>
        <v>202</v>
      </c>
      <c r="H104" s="26">
        <f t="shared" si="51"/>
        <v>8930</v>
      </c>
      <c r="I104" s="26">
        <f t="shared" si="51"/>
        <v>5</v>
      </c>
      <c r="J104" s="26">
        <f t="shared" si="51"/>
        <v>0</v>
      </c>
      <c r="K104" s="26">
        <f t="shared" si="51"/>
        <v>0</v>
      </c>
      <c r="L104" s="26">
        <f t="shared" si="51"/>
        <v>59</v>
      </c>
      <c r="M104" s="27"/>
      <c r="N104" s="14"/>
      <c r="O104" s="14"/>
      <c r="P104" s="14"/>
      <c r="Q104" s="14"/>
    </row>
    <row r="105" spans="1:17" ht="12.75" customHeight="1" outlineLevel="2">
      <c r="A105" s="28">
        <v>801</v>
      </c>
      <c r="B105" s="28"/>
      <c r="C105" s="29" t="s">
        <v>89</v>
      </c>
      <c r="D105" s="30">
        <f t="shared" si="50"/>
        <v>8</v>
      </c>
      <c r="E105" s="30">
        <f>SUM(E106:E108)</f>
        <v>9137</v>
      </c>
      <c r="F105" s="30"/>
      <c r="G105" s="30">
        <f t="shared" ref="G105:I105" si="52">SUM(G106:G108)</f>
        <v>202</v>
      </c>
      <c r="H105" s="30">
        <f t="shared" si="52"/>
        <v>8930</v>
      </c>
      <c r="I105" s="30">
        <f t="shared" si="52"/>
        <v>5</v>
      </c>
      <c r="J105" s="30"/>
      <c r="K105" s="21">
        <f t="shared" ref="K105:L105" si="53">K106</f>
        <v>0</v>
      </c>
      <c r="L105" s="21">
        <f t="shared" si="53"/>
        <v>59</v>
      </c>
      <c r="M105" s="60"/>
      <c r="N105" s="32"/>
      <c r="O105" s="32"/>
      <c r="P105" s="32"/>
      <c r="Q105" s="32"/>
    </row>
    <row r="106" spans="1:17" ht="51" customHeight="1" outlineLevel="2">
      <c r="A106" s="33"/>
      <c r="B106" s="33">
        <v>80136</v>
      </c>
      <c r="C106" s="34" t="s">
        <v>90</v>
      </c>
      <c r="D106" s="35">
        <v>8</v>
      </c>
      <c r="E106" s="36">
        <f>F106+G106+H106+I106+J106</f>
        <v>8042</v>
      </c>
      <c r="F106" s="35"/>
      <c r="G106" s="35">
        <v>4</v>
      </c>
      <c r="H106" s="21">
        <v>8033</v>
      </c>
      <c r="I106" s="35">
        <v>5</v>
      </c>
      <c r="J106" s="35"/>
      <c r="K106" s="35"/>
      <c r="L106" s="35">
        <v>59</v>
      </c>
      <c r="M106" s="37" t="s">
        <v>189</v>
      </c>
      <c r="N106" s="38"/>
      <c r="O106" s="38"/>
      <c r="P106" s="38"/>
      <c r="Q106" s="38"/>
    </row>
    <row r="107" spans="1:17" ht="12.75" customHeight="1" outlineLevel="2">
      <c r="A107" s="33"/>
      <c r="B107" s="33">
        <v>80146</v>
      </c>
      <c r="C107" s="34" t="s">
        <v>91</v>
      </c>
      <c r="D107" s="35"/>
      <c r="E107" s="36">
        <f t="shared" ref="E107:E108" si="54">SUM(F107:J107)</f>
        <v>571</v>
      </c>
      <c r="F107" s="35"/>
      <c r="G107" s="35"/>
      <c r="H107" s="21">
        <v>571</v>
      </c>
      <c r="I107" s="35"/>
      <c r="J107" s="35"/>
      <c r="K107" s="35"/>
      <c r="L107" s="35"/>
      <c r="M107" s="37"/>
      <c r="N107" s="38"/>
      <c r="O107" s="38"/>
      <c r="P107" s="38"/>
      <c r="Q107" s="38"/>
    </row>
    <row r="108" spans="1:17" ht="12.75" customHeight="1" outlineLevel="2">
      <c r="A108" s="33"/>
      <c r="B108" s="33">
        <v>80195</v>
      </c>
      <c r="C108" s="34" t="s">
        <v>25</v>
      </c>
      <c r="D108" s="38"/>
      <c r="E108" s="36">
        <f t="shared" si="54"/>
        <v>524</v>
      </c>
      <c r="F108" s="35"/>
      <c r="G108" s="35">
        <v>198</v>
      </c>
      <c r="H108" s="21">
        <v>326</v>
      </c>
      <c r="I108" s="35"/>
      <c r="J108" s="35"/>
      <c r="K108" s="35"/>
      <c r="L108" s="35"/>
      <c r="M108" s="37"/>
      <c r="N108" s="38"/>
      <c r="O108" s="38"/>
      <c r="P108" s="38"/>
      <c r="Q108" s="38"/>
    </row>
    <row r="109" spans="1:17" ht="8.25" customHeight="1" outlineLevel="2">
      <c r="A109" s="33"/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5"/>
      <c r="M109" s="37"/>
      <c r="N109" s="38"/>
      <c r="O109" s="38"/>
      <c r="P109" s="38"/>
      <c r="Q109" s="38"/>
    </row>
    <row r="110" spans="1:17" ht="12.75" customHeight="1" outlineLevel="2">
      <c r="A110" s="33">
        <v>854</v>
      </c>
      <c r="B110" s="33"/>
      <c r="C110" s="45" t="s">
        <v>92</v>
      </c>
      <c r="D110" s="35"/>
      <c r="E110" s="35">
        <f t="shared" ref="E110:F110" si="55">E111</f>
        <v>2057</v>
      </c>
      <c r="F110" s="35">
        <f t="shared" si="55"/>
        <v>2057</v>
      </c>
      <c r="G110" s="35"/>
      <c r="H110" s="35"/>
      <c r="I110" s="35"/>
      <c r="J110" s="35"/>
      <c r="K110" s="35"/>
      <c r="L110" s="35"/>
      <c r="M110" s="37"/>
      <c r="N110" s="38"/>
      <c r="O110" s="38"/>
      <c r="P110" s="38"/>
      <c r="Q110" s="38"/>
    </row>
    <row r="111" spans="1:17" ht="38.25" customHeight="1" outlineLevel="2">
      <c r="A111" s="33"/>
      <c r="B111" s="43">
        <v>85412</v>
      </c>
      <c r="C111" s="39" t="s">
        <v>93</v>
      </c>
      <c r="D111" s="35"/>
      <c r="E111" s="35">
        <f>SUM(F111:J111)</f>
        <v>2057</v>
      </c>
      <c r="F111" s="35">
        <v>2057</v>
      </c>
      <c r="G111" s="35"/>
      <c r="H111" s="21"/>
      <c r="I111" s="35"/>
      <c r="J111" s="35"/>
      <c r="K111" s="35"/>
      <c r="L111" s="35"/>
      <c r="M111" s="37"/>
      <c r="N111" s="38"/>
      <c r="O111" s="38"/>
      <c r="P111" s="38"/>
      <c r="Q111" s="38"/>
    </row>
    <row r="112" spans="1:17" ht="12.75" customHeight="1" outlineLevel="2">
      <c r="A112" s="61"/>
      <c r="B112" s="109"/>
      <c r="C112" s="110"/>
      <c r="D112" s="21"/>
      <c r="E112" s="53"/>
      <c r="F112" s="53"/>
      <c r="G112" s="53"/>
      <c r="H112" s="53"/>
      <c r="I112" s="53"/>
      <c r="J112" s="53"/>
      <c r="K112" s="53"/>
      <c r="L112" s="53"/>
      <c r="M112" s="31"/>
      <c r="N112" s="3"/>
      <c r="O112" s="3"/>
      <c r="P112" s="3"/>
      <c r="Q112" s="3"/>
    </row>
    <row r="113" spans="1:17" ht="12.75" customHeight="1" outlineLevel="2">
      <c r="A113" s="24"/>
      <c r="B113" s="66"/>
      <c r="C113" s="25" t="s">
        <v>157</v>
      </c>
      <c r="D113" s="26">
        <f t="shared" ref="D113:L113" si="56">D114+D117+D130</f>
        <v>12410</v>
      </c>
      <c r="E113" s="26">
        <f t="shared" si="56"/>
        <v>1715262</v>
      </c>
      <c r="F113" s="26">
        <f t="shared" si="56"/>
        <v>1715242</v>
      </c>
      <c r="G113" s="26">
        <f t="shared" si="56"/>
        <v>0</v>
      </c>
      <c r="H113" s="26">
        <f t="shared" si="56"/>
        <v>20</v>
      </c>
      <c r="I113" s="26">
        <f t="shared" si="56"/>
        <v>0</v>
      </c>
      <c r="J113" s="26">
        <f t="shared" si="56"/>
        <v>0</v>
      </c>
      <c r="K113" s="26">
        <f t="shared" si="56"/>
        <v>0</v>
      </c>
      <c r="L113" s="26">
        <f t="shared" si="56"/>
        <v>1488267</v>
      </c>
      <c r="M113" s="55"/>
      <c r="N113" s="14"/>
      <c r="O113" s="14"/>
      <c r="P113" s="14"/>
      <c r="Q113" s="14"/>
    </row>
    <row r="114" spans="1:17" ht="12.75" customHeight="1" outlineLevel="2">
      <c r="A114" s="61">
        <v>851</v>
      </c>
      <c r="B114" s="61"/>
      <c r="C114" s="29" t="s">
        <v>83</v>
      </c>
      <c r="D114" s="21"/>
      <c r="E114" s="21">
        <f t="shared" ref="E114:F114" si="57">SUM(E115)</f>
        <v>39178</v>
      </c>
      <c r="F114" s="21">
        <f t="shared" si="57"/>
        <v>39178</v>
      </c>
      <c r="G114" s="21"/>
      <c r="H114" s="21"/>
      <c r="I114" s="21"/>
      <c r="J114" s="21"/>
      <c r="K114" s="21"/>
      <c r="L114" s="21"/>
      <c r="M114" s="60"/>
      <c r="N114" s="3"/>
      <c r="O114" s="3"/>
      <c r="P114" s="3"/>
      <c r="Q114" s="3"/>
    </row>
    <row r="115" spans="1:17" ht="12.75" customHeight="1" outlineLevel="2">
      <c r="A115" s="33"/>
      <c r="B115" s="33">
        <v>85156</v>
      </c>
      <c r="C115" s="34" t="s">
        <v>96</v>
      </c>
      <c r="D115" s="35"/>
      <c r="E115" s="35">
        <f>SUM(F115:J115)</f>
        <v>39178</v>
      </c>
      <c r="F115" s="35">
        <v>39178</v>
      </c>
      <c r="G115" s="35"/>
      <c r="H115" s="35"/>
      <c r="I115" s="35"/>
      <c r="J115" s="35"/>
      <c r="K115" s="35"/>
      <c r="L115" s="35"/>
      <c r="M115" s="37"/>
      <c r="N115" s="38"/>
      <c r="O115" s="38"/>
      <c r="P115" s="38"/>
      <c r="Q115" s="38"/>
    </row>
    <row r="116" spans="1:17" ht="7.5" customHeight="1" outlineLevel="2">
      <c r="A116" s="33"/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5"/>
      <c r="M116" s="42"/>
      <c r="N116" s="38"/>
      <c r="O116" s="38"/>
      <c r="P116" s="38"/>
      <c r="Q116" s="38"/>
    </row>
    <row r="117" spans="1:17" ht="12.75" customHeight="1" outlineLevel="2">
      <c r="A117" s="33">
        <v>852</v>
      </c>
      <c r="B117" s="33"/>
      <c r="C117" s="45" t="s">
        <v>97</v>
      </c>
      <c r="D117" s="35">
        <f>D118+D119+D120+D121+D122+D123+D124+D125+D127+D128</f>
        <v>410</v>
      </c>
      <c r="E117" s="35">
        <f t="shared" ref="E117:F117" si="58">E118+E119+E120+E121+E122+E123+E124+E125+E127+E128+E126</f>
        <v>212685</v>
      </c>
      <c r="F117" s="35">
        <f t="shared" si="58"/>
        <v>212665</v>
      </c>
      <c r="G117" s="35"/>
      <c r="H117" s="35">
        <f>H118+H119+H120+H121+H122+H123+H124+H125+H127+H128+H126</f>
        <v>20</v>
      </c>
      <c r="I117" s="35"/>
      <c r="J117" s="35"/>
      <c r="K117" s="35"/>
      <c r="L117" s="35">
        <f>L118+L119+L120+L121+L122+L123+L124+L125+L127+L128+L126</f>
        <v>26398</v>
      </c>
      <c r="M117" s="42"/>
      <c r="N117" s="38"/>
      <c r="O117" s="38"/>
      <c r="P117" s="38"/>
      <c r="Q117" s="38"/>
    </row>
    <row r="118" spans="1:17" ht="12.75" customHeight="1" outlineLevel="2">
      <c r="A118" s="33"/>
      <c r="B118" s="33">
        <v>85202</v>
      </c>
      <c r="C118" s="34" t="s">
        <v>98</v>
      </c>
      <c r="D118" s="35"/>
      <c r="E118" s="35">
        <f t="shared" ref="E118:E128" si="59">SUM(F118:J118)</f>
        <v>38381</v>
      </c>
      <c r="F118" s="35">
        <v>38381</v>
      </c>
      <c r="G118" s="35"/>
      <c r="H118" s="35"/>
      <c r="I118" s="35"/>
      <c r="J118" s="35"/>
      <c r="K118" s="35"/>
      <c r="L118" s="35"/>
      <c r="M118" s="37"/>
      <c r="N118" s="38"/>
      <c r="O118" s="38"/>
      <c r="P118" s="38"/>
      <c r="Q118" s="38"/>
    </row>
    <row r="119" spans="1:17" ht="16.5" customHeight="1" outlineLevel="2">
      <c r="A119" s="33"/>
      <c r="B119" s="33">
        <v>85203</v>
      </c>
      <c r="C119" s="34" t="s">
        <v>99</v>
      </c>
      <c r="D119" s="35">
        <v>210</v>
      </c>
      <c r="E119" s="35">
        <f t="shared" si="59"/>
        <v>27073</v>
      </c>
      <c r="F119" s="35">
        <v>27073</v>
      </c>
      <c r="G119" s="35"/>
      <c r="H119" s="35"/>
      <c r="I119" s="35"/>
      <c r="J119" s="35"/>
      <c r="K119" s="35"/>
      <c r="L119" s="35">
        <v>3267</v>
      </c>
      <c r="M119" s="37" t="s">
        <v>158</v>
      </c>
      <c r="N119" s="40"/>
      <c r="O119" s="38"/>
      <c r="P119" s="38"/>
      <c r="Q119" s="38"/>
    </row>
    <row r="120" spans="1:17" ht="40.5" customHeight="1" outlineLevel="2">
      <c r="A120" s="33"/>
      <c r="B120" s="43">
        <v>85205</v>
      </c>
      <c r="C120" s="39" t="s">
        <v>100</v>
      </c>
      <c r="D120" s="35"/>
      <c r="E120" s="35">
        <f t="shared" si="59"/>
        <v>1005</v>
      </c>
      <c r="F120" s="35">
        <v>1005</v>
      </c>
      <c r="G120" s="35"/>
      <c r="H120" s="35"/>
      <c r="I120" s="35"/>
      <c r="J120" s="35"/>
      <c r="K120" s="35"/>
      <c r="L120" s="35">
        <v>1005</v>
      </c>
      <c r="M120" s="37" t="s">
        <v>159</v>
      </c>
      <c r="N120" s="38"/>
      <c r="O120" s="38"/>
      <c r="P120" s="38"/>
      <c r="Q120" s="38"/>
    </row>
    <row r="121" spans="1:17" ht="66.75" customHeight="1" outlineLevel="2">
      <c r="A121" s="43"/>
      <c r="B121" s="43">
        <v>85213</v>
      </c>
      <c r="C121" s="39" t="s">
        <v>160</v>
      </c>
      <c r="D121" s="35"/>
      <c r="E121" s="35">
        <f t="shared" si="59"/>
        <v>10926</v>
      </c>
      <c r="F121" s="35">
        <v>10926</v>
      </c>
      <c r="G121" s="35"/>
      <c r="H121" s="35"/>
      <c r="I121" s="35"/>
      <c r="J121" s="35"/>
      <c r="K121" s="35"/>
      <c r="L121" s="35"/>
      <c r="M121" s="42"/>
      <c r="N121" s="38"/>
      <c r="O121" s="38"/>
      <c r="P121" s="38"/>
      <c r="Q121" s="38"/>
    </row>
    <row r="122" spans="1:17" ht="25.5" customHeight="1" outlineLevel="2">
      <c r="A122" s="33"/>
      <c r="B122" s="33">
        <v>85214</v>
      </c>
      <c r="C122" s="34" t="s">
        <v>161</v>
      </c>
      <c r="D122" s="35"/>
      <c r="E122" s="35">
        <f t="shared" si="59"/>
        <v>39168</v>
      </c>
      <c r="F122" s="35">
        <v>39168</v>
      </c>
      <c r="G122" s="35"/>
      <c r="H122" s="35"/>
      <c r="I122" s="35"/>
      <c r="J122" s="35"/>
      <c r="K122" s="35"/>
      <c r="L122" s="35"/>
      <c r="M122" s="37"/>
      <c r="N122" s="38"/>
      <c r="O122" s="38"/>
      <c r="P122" s="38"/>
      <c r="Q122" s="38"/>
    </row>
    <row r="123" spans="1:17" ht="12.75" customHeight="1" outlineLevel="2">
      <c r="A123" s="33"/>
      <c r="B123" s="43">
        <v>85216</v>
      </c>
      <c r="C123" s="39" t="s">
        <v>102</v>
      </c>
      <c r="D123" s="35"/>
      <c r="E123" s="35">
        <f t="shared" si="59"/>
        <v>43238</v>
      </c>
      <c r="F123" s="35">
        <v>43238</v>
      </c>
      <c r="G123" s="35"/>
      <c r="H123" s="35"/>
      <c r="I123" s="35"/>
      <c r="J123" s="35"/>
      <c r="K123" s="35"/>
      <c r="L123" s="35"/>
      <c r="M123" s="37"/>
      <c r="N123" s="38"/>
      <c r="O123" s="38"/>
      <c r="P123" s="38"/>
      <c r="Q123" s="38"/>
    </row>
    <row r="124" spans="1:17" ht="12.75" customHeight="1" outlineLevel="2">
      <c r="A124" s="33"/>
      <c r="B124" s="33">
        <v>85219</v>
      </c>
      <c r="C124" s="34" t="s">
        <v>103</v>
      </c>
      <c r="D124" s="35"/>
      <c r="E124" s="35">
        <f t="shared" si="59"/>
        <v>26800</v>
      </c>
      <c r="F124" s="35">
        <v>26800</v>
      </c>
      <c r="G124" s="35"/>
      <c r="H124" s="35"/>
      <c r="I124" s="35"/>
      <c r="J124" s="35"/>
      <c r="K124" s="35"/>
      <c r="L124" s="35"/>
      <c r="M124" s="37"/>
      <c r="N124" s="38"/>
      <c r="O124" s="38"/>
      <c r="P124" s="38"/>
      <c r="Q124" s="38"/>
    </row>
    <row r="125" spans="1:17" ht="25.5" customHeight="1" outlineLevel="2">
      <c r="A125" s="33"/>
      <c r="B125" s="33">
        <v>85228</v>
      </c>
      <c r="C125" s="34" t="s">
        <v>104</v>
      </c>
      <c r="D125" s="35">
        <v>200</v>
      </c>
      <c r="E125" s="35">
        <f t="shared" si="59"/>
        <v>3707</v>
      </c>
      <c r="F125" s="35">
        <v>3707</v>
      </c>
      <c r="G125" s="35"/>
      <c r="H125" s="35"/>
      <c r="I125" s="35"/>
      <c r="J125" s="35"/>
      <c r="K125" s="35"/>
      <c r="L125" s="35"/>
      <c r="M125" s="37"/>
      <c r="N125" s="38"/>
      <c r="O125" s="38"/>
      <c r="P125" s="38"/>
      <c r="Q125" s="38"/>
    </row>
    <row r="126" spans="1:17" ht="27" customHeight="1" outlineLevel="2">
      <c r="A126" s="33"/>
      <c r="B126" s="33">
        <v>85230</v>
      </c>
      <c r="C126" s="74" t="s">
        <v>105</v>
      </c>
      <c r="D126" s="35"/>
      <c r="E126" s="35">
        <f t="shared" si="59"/>
        <v>22267</v>
      </c>
      <c r="F126" s="35">
        <v>22267</v>
      </c>
      <c r="G126" s="35"/>
      <c r="H126" s="35"/>
      <c r="I126" s="35"/>
      <c r="J126" s="35"/>
      <c r="K126" s="35"/>
      <c r="L126" s="35">
        <v>22267</v>
      </c>
      <c r="M126" s="37" t="s">
        <v>106</v>
      </c>
      <c r="N126" s="38"/>
      <c r="O126" s="38"/>
      <c r="P126" s="38"/>
      <c r="Q126" s="38"/>
    </row>
    <row r="127" spans="1:17" ht="25.5" customHeight="1" outlineLevel="2">
      <c r="A127" s="33"/>
      <c r="B127" s="33">
        <v>85231</v>
      </c>
      <c r="C127" s="39" t="s">
        <v>107</v>
      </c>
      <c r="D127" s="35"/>
      <c r="E127" s="35">
        <f t="shared" si="59"/>
        <v>100</v>
      </c>
      <c r="F127" s="35">
        <v>100</v>
      </c>
      <c r="G127" s="35"/>
      <c r="H127" s="35"/>
      <c r="I127" s="35"/>
      <c r="J127" s="35"/>
      <c r="K127" s="35"/>
      <c r="L127" s="35">
        <v>-141</v>
      </c>
      <c r="M127" s="75" t="s">
        <v>190</v>
      </c>
      <c r="N127" s="38"/>
      <c r="O127" s="38"/>
      <c r="P127" s="38"/>
      <c r="Q127" s="38"/>
    </row>
    <row r="128" spans="1:17" ht="15.75" customHeight="1" outlineLevel="2">
      <c r="A128" s="33"/>
      <c r="B128" s="33">
        <v>85295</v>
      </c>
      <c r="C128" s="34" t="s">
        <v>25</v>
      </c>
      <c r="D128" s="35"/>
      <c r="E128" s="35">
        <f t="shared" si="59"/>
        <v>20</v>
      </c>
      <c r="F128" s="35"/>
      <c r="G128" s="35"/>
      <c r="H128" s="21">
        <v>20</v>
      </c>
      <c r="I128" s="35"/>
      <c r="J128" s="35"/>
      <c r="K128" s="35"/>
      <c r="L128" s="35"/>
      <c r="M128" s="37"/>
      <c r="N128" s="38"/>
      <c r="O128" s="38"/>
      <c r="P128" s="38"/>
      <c r="Q128" s="38"/>
    </row>
    <row r="129" spans="1:17" ht="15.75" customHeight="1" outlineLevel="2">
      <c r="A129" s="33"/>
      <c r="B129" s="33"/>
      <c r="C129" s="34"/>
      <c r="D129" s="35"/>
      <c r="E129" s="41"/>
      <c r="F129" s="41"/>
      <c r="G129" s="41"/>
      <c r="H129" s="41"/>
      <c r="I129" s="41"/>
      <c r="J129" s="41"/>
      <c r="K129" s="41"/>
      <c r="L129" s="41"/>
      <c r="M129" s="42"/>
      <c r="N129" s="38"/>
      <c r="O129" s="38"/>
      <c r="P129" s="38"/>
      <c r="Q129" s="38"/>
    </row>
    <row r="130" spans="1:17" ht="12.75" customHeight="1" outlineLevel="2">
      <c r="A130" s="33">
        <v>855</v>
      </c>
      <c r="B130" s="33"/>
      <c r="C130" s="45" t="s">
        <v>108</v>
      </c>
      <c r="D130" s="35">
        <f t="shared" ref="D130:L130" si="60">D131+D132+D133+D134+D135</f>
        <v>12000</v>
      </c>
      <c r="E130" s="35">
        <f t="shared" si="60"/>
        <v>1463399</v>
      </c>
      <c r="F130" s="35">
        <f t="shared" si="60"/>
        <v>1463399</v>
      </c>
      <c r="G130" s="35">
        <f t="shared" si="60"/>
        <v>0</v>
      </c>
      <c r="H130" s="35">
        <f t="shared" si="60"/>
        <v>0</v>
      </c>
      <c r="I130" s="35">
        <f t="shared" si="60"/>
        <v>0</v>
      </c>
      <c r="J130" s="35">
        <f t="shared" si="60"/>
        <v>0</v>
      </c>
      <c r="K130" s="35">
        <f t="shared" si="60"/>
        <v>0</v>
      </c>
      <c r="L130" s="35">
        <f t="shared" si="60"/>
        <v>1461869</v>
      </c>
      <c r="M130" s="76" t="s">
        <v>109</v>
      </c>
      <c r="N130" s="38"/>
      <c r="O130" s="38"/>
      <c r="P130" s="38"/>
      <c r="Q130" s="38"/>
    </row>
    <row r="131" spans="1:17" ht="12.75" customHeight="1" outlineLevel="2">
      <c r="A131" s="33"/>
      <c r="B131" s="33">
        <v>85501</v>
      </c>
      <c r="C131" s="45" t="s">
        <v>110</v>
      </c>
      <c r="D131" s="35"/>
      <c r="E131" s="35">
        <f t="shared" ref="E131:E135" si="61">SUM(F131:J131)</f>
        <v>909397</v>
      </c>
      <c r="F131" s="35">
        <v>909397</v>
      </c>
      <c r="G131" s="35"/>
      <c r="H131" s="35"/>
      <c r="I131" s="35"/>
      <c r="J131" s="35"/>
      <c r="K131" s="35"/>
      <c r="L131" s="35">
        <v>909397</v>
      </c>
      <c r="M131" s="77" t="s">
        <v>163</v>
      </c>
      <c r="N131" s="38"/>
      <c r="O131" s="38"/>
      <c r="P131" s="38"/>
      <c r="Q131" s="38"/>
    </row>
    <row r="132" spans="1:17" ht="51.75" customHeight="1" outlineLevel="2">
      <c r="A132" s="33"/>
      <c r="B132" s="33">
        <v>85502</v>
      </c>
      <c r="C132" s="34" t="s">
        <v>164</v>
      </c>
      <c r="D132" s="35">
        <v>12000</v>
      </c>
      <c r="E132" s="35">
        <f t="shared" si="61"/>
        <v>534198</v>
      </c>
      <c r="F132" s="35">
        <v>534198</v>
      </c>
      <c r="G132" s="35"/>
      <c r="H132" s="35"/>
      <c r="I132" s="35"/>
      <c r="J132" s="35"/>
      <c r="K132" s="35"/>
      <c r="L132" s="35">
        <v>534198</v>
      </c>
      <c r="M132" s="78" t="s">
        <v>165</v>
      </c>
      <c r="N132" s="38"/>
      <c r="O132" s="38"/>
      <c r="P132" s="38"/>
      <c r="Q132" s="38"/>
    </row>
    <row r="133" spans="1:17" ht="15.75" customHeight="1" outlineLevel="2">
      <c r="A133" s="33"/>
      <c r="B133" s="33">
        <v>85508</v>
      </c>
      <c r="C133" s="34" t="s">
        <v>112</v>
      </c>
      <c r="D133" s="35"/>
      <c r="E133" s="35">
        <f t="shared" si="61"/>
        <v>17861</v>
      </c>
      <c r="F133" s="35">
        <v>17861</v>
      </c>
      <c r="G133" s="35"/>
      <c r="H133" s="35"/>
      <c r="I133" s="35"/>
      <c r="J133" s="35"/>
      <c r="K133" s="35"/>
      <c r="L133" s="35">
        <v>17697</v>
      </c>
      <c r="M133" s="78" t="s">
        <v>166</v>
      </c>
      <c r="N133" s="38"/>
      <c r="O133" s="38"/>
      <c r="P133" s="38"/>
      <c r="Q133" s="38"/>
    </row>
    <row r="134" spans="1:17" ht="15.75" customHeight="1" outlineLevel="2">
      <c r="A134" s="33"/>
      <c r="B134" s="33">
        <v>85509</v>
      </c>
      <c r="C134" s="34" t="s">
        <v>113</v>
      </c>
      <c r="D134" s="35"/>
      <c r="E134" s="35">
        <f t="shared" si="61"/>
        <v>1366</v>
      </c>
      <c r="F134" s="35">
        <v>1366</v>
      </c>
      <c r="G134" s="35"/>
      <c r="H134" s="35"/>
      <c r="I134" s="35"/>
      <c r="J134" s="35"/>
      <c r="K134" s="35"/>
      <c r="L134" s="35"/>
      <c r="M134" s="78"/>
      <c r="N134" s="38"/>
      <c r="O134" s="38"/>
      <c r="P134" s="38"/>
      <c r="Q134" s="38"/>
    </row>
    <row r="135" spans="1:17" ht="27.75" customHeight="1" outlineLevel="2">
      <c r="A135" s="33"/>
      <c r="B135" s="33">
        <v>85510</v>
      </c>
      <c r="C135" s="34" t="s">
        <v>114</v>
      </c>
      <c r="D135" s="35"/>
      <c r="E135" s="35">
        <f t="shared" si="61"/>
        <v>577</v>
      </c>
      <c r="F135" s="35">
        <v>577</v>
      </c>
      <c r="G135" s="35"/>
      <c r="H135" s="35"/>
      <c r="I135" s="35"/>
      <c r="J135" s="35"/>
      <c r="K135" s="35"/>
      <c r="L135" s="35">
        <v>577</v>
      </c>
      <c r="M135" s="78" t="s">
        <v>166</v>
      </c>
      <c r="N135" s="38"/>
      <c r="O135" s="38"/>
      <c r="P135" s="38"/>
      <c r="Q135" s="38"/>
    </row>
    <row r="136" spans="1:17" ht="8.25" customHeight="1" outlineLevel="2">
      <c r="A136" s="61"/>
      <c r="B136" s="61"/>
      <c r="C136" s="62"/>
      <c r="D136" s="21"/>
      <c r="E136" s="53"/>
      <c r="F136" s="53"/>
      <c r="G136" s="53"/>
      <c r="H136" s="53"/>
      <c r="I136" s="53"/>
      <c r="J136" s="53"/>
      <c r="K136" s="53"/>
      <c r="L136" s="53"/>
      <c r="M136" s="111"/>
      <c r="N136" s="3"/>
      <c r="O136" s="3"/>
      <c r="P136" s="3"/>
      <c r="Q136" s="3"/>
    </row>
    <row r="137" spans="1:17" ht="12.75" customHeight="1" outlineLevel="2">
      <c r="A137" s="61"/>
      <c r="B137" s="61"/>
      <c r="C137" s="62"/>
      <c r="D137" s="21"/>
      <c r="E137" s="53"/>
      <c r="F137" s="53"/>
      <c r="G137" s="53"/>
      <c r="H137" s="53"/>
      <c r="I137" s="53"/>
      <c r="J137" s="53"/>
      <c r="K137" s="53"/>
      <c r="L137" s="53"/>
      <c r="M137" s="31"/>
      <c r="N137" s="3"/>
      <c r="O137" s="3"/>
      <c r="P137" s="3"/>
      <c r="Q137" s="3"/>
    </row>
    <row r="138" spans="1:17" ht="12.75" customHeight="1" outlineLevel="2">
      <c r="A138" s="24"/>
      <c r="B138" s="66"/>
      <c r="C138" s="25" t="s">
        <v>167</v>
      </c>
      <c r="D138" s="26">
        <f t="shared" ref="D138:L138" si="62">D139+D142</f>
        <v>0</v>
      </c>
      <c r="E138" s="26">
        <f t="shared" si="62"/>
        <v>26397</v>
      </c>
      <c r="F138" s="26">
        <f t="shared" si="62"/>
        <v>26175</v>
      </c>
      <c r="G138" s="26">
        <f t="shared" si="62"/>
        <v>21</v>
      </c>
      <c r="H138" s="26">
        <f t="shared" si="62"/>
        <v>201</v>
      </c>
      <c r="I138" s="26">
        <f t="shared" si="62"/>
        <v>0</v>
      </c>
      <c r="J138" s="26">
        <f t="shared" si="62"/>
        <v>0</v>
      </c>
      <c r="K138" s="26">
        <f t="shared" si="62"/>
        <v>0</v>
      </c>
      <c r="L138" s="26">
        <f t="shared" si="62"/>
        <v>0</v>
      </c>
      <c r="M138" s="27"/>
      <c r="N138" s="14"/>
      <c r="O138" s="14"/>
      <c r="P138" s="14"/>
      <c r="Q138" s="14"/>
    </row>
    <row r="139" spans="1:17" ht="12.75" customHeight="1" outlineLevel="2">
      <c r="A139" s="61">
        <v>758</v>
      </c>
      <c r="B139" s="61"/>
      <c r="C139" s="29" t="s">
        <v>94</v>
      </c>
      <c r="D139" s="30"/>
      <c r="E139" s="30">
        <f t="shared" ref="E139:F139" si="63">E140</f>
        <v>25854</v>
      </c>
      <c r="F139" s="30">
        <f t="shared" si="63"/>
        <v>25854</v>
      </c>
      <c r="G139" s="30"/>
      <c r="H139" s="30"/>
      <c r="I139" s="30"/>
      <c r="J139" s="30"/>
      <c r="K139" s="21"/>
      <c r="L139" s="21"/>
      <c r="M139" s="60"/>
      <c r="N139" s="3"/>
      <c r="O139" s="3"/>
      <c r="P139" s="3"/>
      <c r="Q139" s="3"/>
    </row>
    <row r="140" spans="1:17" ht="12.75" customHeight="1" outlineLevel="1">
      <c r="A140" s="67"/>
      <c r="B140" s="63">
        <v>75814</v>
      </c>
      <c r="C140" s="45" t="s">
        <v>95</v>
      </c>
      <c r="D140" s="68"/>
      <c r="E140" s="35">
        <f>SUM(F140:J140)</f>
        <v>25854</v>
      </c>
      <c r="F140" s="36">
        <v>25854</v>
      </c>
      <c r="G140" s="68"/>
      <c r="H140" s="36"/>
      <c r="I140" s="68"/>
      <c r="J140" s="68"/>
      <c r="K140" s="35"/>
      <c r="L140" s="35"/>
      <c r="M140" s="37"/>
      <c r="N140" s="69"/>
      <c r="O140" s="69"/>
      <c r="P140" s="69"/>
      <c r="Q140" s="69"/>
    </row>
    <row r="141" spans="1:17" ht="12.75" customHeight="1" outlineLevel="2">
      <c r="A141" s="67"/>
      <c r="B141" s="112"/>
      <c r="C141" s="113"/>
      <c r="D141" s="68"/>
      <c r="E141" s="114"/>
      <c r="F141" s="114"/>
      <c r="G141" s="114"/>
      <c r="H141" s="114"/>
      <c r="I141" s="114"/>
      <c r="J141" s="114"/>
      <c r="K141" s="41"/>
      <c r="L141" s="41"/>
      <c r="M141" s="42"/>
      <c r="N141" s="115"/>
      <c r="O141" s="115"/>
      <c r="P141" s="115"/>
      <c r="Q141" s="115"/>
    </row>
    <row r="142" spans="1:17" ht="12.75" customHeight="1" outlineLevel="2">
      <c r="A142" s="33">
        <v>851</v>
      </c>
      <c r="B142" s="33"/>
      <c r="C142" s="45" t="s">
        <v>83</v>
      </c>
      <c r="D142" s="35"/>
      <c r="E142" s="35">
        <f t="shared" ref="E142:H142" si="64">E143</f>
        <v>543</v>
      </c>
      <c r="F142" s="35">
        <f t="shared" si="64"/>
        <v>321</v>
      </c>
      <c r="G142" s="35">
        <f t="shared" si="64"/>
        <v>21</v>
      </c>
      <c r="H142" s="35">
        <f t="shared" si="64"/>
        <v>201</v>
      </c>
      <c r="I142" s="35"/>
      <c r="J142" s="35"/>
      <c r="K142" s="35"/>
      <c r="L142" s="35"/>
      <c r="M142" s="37"/>
      <c r="N142" s="38"/>
      <c r="O142" s="38"/>
      <c r="P142" s="38"/>
      <c r="Q142" s="38"/>
    </row>
    <row r="143" spans="1:17" ht="12.75" customHeight="1" outlineLevel="2">
      <c r="A143" s="33"/>
      <c r="B143" s="33">
        <v>85195</v>
      </c>
      <c r="C143" s="34" t="s">
        <v>25</v>
      </c>
      <c r="D143" s="35"/>
      <c r="E143" s="35">
        <f>SUM(F143:J143)</f>
        <v>543</v>
      </c>
      <c r="F143" s="35">
        <v>321</v>
      </c>
      <c r="G143" s="35">
        <v>21</v>
      </c>
      <c r="H143" s="21">
        <v>201</v>
      </c>
      <c r="I143" s="35"/>
      <c r="J143" s="35"/>
      <c r="K143" s="35"/>
      <c r="L143" s="35"/>
      <c r="M143" s="37"/>
      <c r="N143" s="38"/>
      <c r="O143" s="38"/>
      <c r="P143" s="38"/>
      <c r="Q143" s="38"/>
    </row>
    <row r="144" spans="1:17" ht="7.5" customHeight="1" outlineLevel="2">
      <c r="A144" s="33"/>
      <c r="B144" s="33"/>
      <c r="C144" s="34"/>
      <c r="D144" s="35"/>
      <c r="E144" s="41"/>
      <c r="F144" s="41"/>
      <c r="G144" s="41"/>
      <c r="H144" s="41"/>
      <c r="I144" s="41"/>
      <c r="J144" s="41"/>
      <c r="K144" s="41"/>
      <c r="L144" s="41"/>
      <c r="M144" s="42"/>
      <c r="N144" s="38"/>
      <c r="O144" s="38"/>
      <c r="P144" s="38"/>
      <c r="Q144" s="38"/>
    </row>
    <row r="145" spans="1:17" ht="7.5" customHeight="1" outlineLevel="2">
      <c r="A145" s="33"/>
      <c r="B145" s="33"/>
      <c r="C145" s="34"/>
      <c r="D145" s="35"/>
      <c r="E145" s="41"/>
      <c r="F145" s="41"/>
      <c r="G145" s="41"/>
      <c r="H145" s="41"/>
      <c r="I145" s="41"/>
      <c r="J145" s="41"/>
      <c r="K145" s="41"/>
      <c r="L145" s="41"/>
      <c r="M145" s="42"/>
      <c r="N145" s="38"/>
      <c r="O145" s="38"/>
      <c r="P145" s="38"/>
      <c r="Q145" s="38"/>
    </row>
    <row r="146" spans="1:17" ht="25.5" customHeight="1" outlineLevel="2">
      <c r="A146" s="24"/>
      <c r="B146" s="66"/>
      <c r="C146" s="25" t="s">
        <v>115</v>
      </c>
      <c r="D146" s="26">
        <f t="shared" ref="D146:L146" si="65">D147</f>
        <v>119</v>
      </c>
      <c r="E146" s="26">
        <f t="shared" si="65"/>
        <v>4497</v>
      </c>
      <c r="F146" s="26">
        <f t="shared" si="65"/>
        <v>3819</v>
      </c>
      <c r="G146" s="26">
        <f t="shared" si="65"/>
        <v>10</v>
      </c>
      <c r="H146" s="26">
        <f t="shared" si="65"/>
        <v>668</v>
      </c>
      <c r="I146" s="26">
        <f t="shared" si="65"/>
        <v>0</v>
      </c>
      <c r="J146" s="26">
        <f t="shared" si="65"/>
        <v>0</v>
      </c>
      <c r="K146" s="26">
        <f t="shared" si="65"/>
        <v>0</v>
      </c>
      <c r="L146" s="26">
        <f t="shared" si="65"/>
        <v>0</v>
      </c>
      <c r="M146" s="55"/>
      <c r="N146" s="14"/>
      <c r="O146" s="14"/>
      <c r="P146" s="14"/>
      <c r="Q146" s="14"/>
    </row>
    <row r="147" spans="1:17" ht="17.25" customHeight="1" outlineLevel="1">
      <c r="A147" s="63">
        <v>853</v>
      </c>
      <c r="B147" s="63"/>
      <c r="C147" s="45" t="s">
        <v>116</v>
      </c>
      <c r="D147" s="36">
        <f>D148</f>
        <v>119</v>
      </c>
      <c r="E147" s="36">
        <f t="shared" ref="E147:H147" si="66">SUM(E148:E149)</f>
        <v>4497</v>
      </c>
      <c r="F147" s="36">
        <f t="shared" si="66"/>
        <v>3819</v>
      </c>
      <c r="G147" s="36">
        <f t="shared" si="66"/>
        <v>10</v>
      </c>
      <c r="H147" s="36">
        <f t="shared" si="66"/>
        <v>668</v>
      </c>
      <c r="I147" s="36"/>
      <c r="J147" s="36"/>
      <c r="K147" s="35"/>
      <c r="L147" s="35"/>
      <c r="M147" s="42"/>
      <c r="N147" s="49"/>
      <c r="O147" s="49"/>
      <c r="P147" s="49"/>
      <c r="Q147" s="49"/>
    </row>
    <row r="148" spans="1:17" ht="12.75" customHeight="1" outlineLevel="2">
      <c r="A148" s="33"/>
      <c r="B148" s="33">
        <v>85321</v>
      </c>
      <c r="C148" s="34" t="s">
        <v>117</v>
      </c>
      <c r="D148" s="35">
        <v>119</v>
      </c>
      <c r="E148" s="35">
        <f>SUM(F148:H148)</f>
        <v>4497</v>
      </c>
      <c r="F148" s="35">
        <v>3819</v>
      </c>
      <c r="G148" s="35">
        <v>10</v>
      </c>
      <c r="H148" s="21">
        <v>668</v>
      </c>
      <c r="I148" s="35"/>
      <c r="J148" s="35"/>
      <c r="K148" s="35"/>
      <c r="L148" s="35"/>
      <c r="M148" s="42"/>
      <c r="N148" s="38"/>
      <c r="O148" s="38"/>
      <c r="P148" s="38"/>
      <c r="Q148" s="38"/>
    </row>
    <row r="149" spans="1:17" ht="12.75" customHeight="1" outlineLevel="2">
      <c r="A149" s="61"/>
      <c r="B149" s="61"/>
      <c r="C149" s="62"/>
      <c r="D149" s="21"/>
      <c r="E149" s="53"/>
      <c r="F149" s="53"/>
      <c r="G149" s="53"/>
      <c r="H149" s="53"/>
      <c r="I149" s="53"/>
      <c r="J149" s="53"/>
      <c r="K149" s="53"/>
      <c r="L149" s="53"/>
      <c r="M149" s="31" t="s">
        <v>118</v>
      </c>
      <c r="N149" s="3"/>
      <c r="O149" s="3"/>
      <c r="P149" s="3"/>
      <c r="Q149" s="3"/>
    </row>
    <row r="150" spans="1:17" ht="25.5" customHeight="1" outlineLevel="2">
      <c r="A150" s="24"/>
      <c r="B150" s="24"/>
      <c r="C150" s="79" t="s">
        <v>119</v>
      </c>
      <c r="D150" s="80">
        <f t="shared" ref="D150:D151" si="67">D151</f>
        <v>5152</v>
      </c>
      <c r="E150" s="80">
        <f>F150+G150+H150+I150+J150</f>
        <v>48349</v>
      </c>
      <c r="F150" s="80">
        <f t="shared" ref="F150:J150" si="68">F151</f>
        <v>0</v>
      </c>
      <c r="G150" s="80">
        <f t="shared" si="68"/>
        <v>110</v>
      </c>
      <c r="H150" s="80">
        <f t="shared" si="68"/>
        <v>48239</v>
      </c>
      <c r="I150" s="80">
        <f t="shared" si="68"/>
        <v>0</v>
      </c>
      <c r="J150" s="80">
        <f t="shared" si="68"/>
        <v>0</v>
      </c>
      <c r="K150" s="54">
        <v>0</v>
      </c>
      <c r="L150" s="54">
        <f t="shared" ref="L150:L151" si="69">L151</f>
        <v>0</v>
      </c>
      <c r="M150" s="27"/>
      <c r="N150" s="59"/>
      <c r="O150" s="59"/>
      <c r="P150" s="59"/>
      <c r="Q150" s="59"/>
    </row>
    <row r="151" spans="1:17" ht="12.75" customHeight="1" outlineLevel="2">
      <c r="A151" s="28">
        <v>851</v>
      </c>
      <c r="B151" s="70"/>
      <c r="C151" s="81" t="s">
        <v>83</v>
      </c>
      <c r="D151" s="82">
        <f t="shared" si="67"/>
        <v>5152</v>
      </c>
      <c r="E151" s="82">
        <f>E152</f>
        <v>48349</v>
      </c>
      <c r="F151" s="82"/>
      <c r="G151" s="82">
        <f t="shared" ref="G151:H151" si="70">G152</f>
        <v>110</v>
      </c>
      <c r="H151" s="82">
        <f t="shared" si="70"/>
        <v>48239</v>
      </c>
      <c r="I151" s="82"/>
      <c r="J151" s="82"/>
      <c r="K151" s="21"/>
      <c r="L151" s="21">
        <f t="shared" si="69"/>
        <v>0</v>
      </c>
      <c r="M151" s="60"/>
      <c r="N151" s="3"/>
      <c r="O151" s="3"/>
      <c r="P151" s="3"/>
      <c r="Q151" s="3"/>
    </row>
    <row r="152" spans="1:17" ht="12.75" customHeight="1" outlineLevel="2">
      <c r="A152" s="67"/>
      <c r="B152" s="63">
        <v>85132</v>
      </c>
      <c r="C152" s="83" t="s">
        <v>120</v>
      </c>
      <c r="D152" s="84">
        <v>5152</v>
      </c>
      <c r="E152" s="84">
        <f>F152+G152+H152+I152</f>
        <v>48349</v>
      </c>
      <c r="F152" s="84"/>
      <c r="G152" s="84">
        <v>110</v>
      </c>
      <c r="H152" s="82">
        <v>48239</v>
      </c>
      <c r="I152" s="84"/>
      <c r="J152" s="84"/>
      <c r="K152" s="35"/>
      <c r="L152" s="35"/>
      <c r="M152" s="37"/>
      <c r="N152" s="38"/>
      <c r="O152" s="38"/>
      <c r="P152" s="38"/>
      <c r="Q152" s="38"/>
    </row>
    <row r="153" spans="1:17" ht="12.75" customHeight="1" outlineLevel="2">
      <c r="A153" s="61"/>
      <c r="B153" s="61"/>
      <c r="C153" s="62"/>
      <c r="D153" s="21"/>
      <c r="E153" s="53"/>
      <c r="F153" s="53"/>
      <c r="G153" s="53"/>
      <c r="H153" s="53"/>
      <c r="I153" s="53"/>
      <c r="J153" s="53"/>
      <c r="K153" s="53"/>
      <c r="L153" s="53"/>
      <c r="M153" s="31"/>
      <c r="N153" s="3"/>
      <c r="O153" s="3"/>
      <c r="P153" s="3"/>
      <c r="Q153" s="3"/>
    </row>
    <row r="154" spans="1:17" ht="12.75" customHeight="1" outlineLevel="2">
      <c r="A154" s="24"/>
      <c r="B154" s="24"/>
      <c r="C154" s="25" t="s">
        <v>121</v>
      </c>
      <c r="D154" s="26">
        <f t="shared" ref="D154:D155" si="71">D155</f>
        <v>24</v>
      </c>
      <c r="E154" s="26">
        <f>F154+G154+H154+I154+J154</f>
        <v>920</v>
      </c>
      <c r="F154" s="26">
        <f t="shared" ref="F154:J154" si="72">F155</f>
        <v>0</v>
      </c>
      <c r="G154" s="26">
        <f t="shared" si="72"/>
        <v>1</v>
      </c>
      <c r="H154" s="26">
        <f t="shared" si="72"/>
        <v>919</v>
      </c>
      <c r="I154" s="26">
        <f t="shared" si="72"/>
        <v>0</v>
      </c>
      <c r="J154" s="26">
        <f t="shared" si="72"/>
        <v>0</v>
      </c>
      <c r="K154" s="54">
        <v>0</v>
      </c>
      <c r="L154" s="54">
        <v>0</v>
      </c>
      <c r="M154" s="27"/>
      <c r="N154" s="14"/>
      <c r="O154" s="14"/>
      <c r="P154" s="14"/>
      <c r="Q154" s="14"/>
    </row>
    <row r="155" spans="1:17" ht="12.75" customHeight="1" outlineLevel="1">
      <c r="A155" s="28">
        <v>851</v>
      </c>
      <c r="B155" s="28"/>
      <c r="C155" s="29" t="s">
        <v>83</v>
      </c>
      <c r="D155" s="30">
        <f t="shared" si="71"/>
        <v>24</v>
      </c>
      <c r="E155" s="30">
        <f>E156</f>
        <v>920</v>
      </c>
      <c r="F155" s="30"/>
      <c r="G155" s="30">
        <f t="shared" ref="G155:H155" si="73">G156</f>
        <v>1</v>
      </c>
      <c r="H155" s="30">
        <f t="shared" si="73"/>
        <v>919</v>
      </c>
      <c r="I155" s="30"/>
      <c r="J155" s="30"/>
      <c r="K155" s="21"/>
      <c r="L155" s="21"/>
      <c r="M155" s="60"/>
      <c r="N155" s="32"/>
      <c r="O155" s="32"/>
      <c r="P155" s="32"/>
      <c r="Q155" s="32"/>
    </row>
    <row r="156" spans="1:17" ht="12.75" customHeight="1" outlineLevel="2">
      <c r="A156" s="33"/>
      <c r="B156" s="33">
        <v>85133</v>
      </c>
      <c r="C156" s="34" t="s">
        <v>122</v>
      </c>
      <c r="D156" s="35">
        <v>24</v>
      </c>
      <c r="E156" s="35">
        <f>F156+G156+H156+I156+J156</f>
        <v>920</v>
      </c>
      <c r="F156" s="35"/>
      <c r="G156" s="35">
        <v>1</v>
      </c>
      <c r="H156" s="21">
        <v>919</v>
      </c>
      <c r="I156" s="35"/>
      <c r="J156" s="35"/>
      <c r="K156" s="35"/>
      <c r="L156" s="35"/>
      <c r="M156" s="37"/>
      <c r="N156" s="38"/>
      <c r="O156" s="38"/>
      <c r="P156" s="38"/>
      <c r="Q156" s="38"/>
    </row>
    <row r="157" spans="1:17" ht="12.75" customHeight="1">
      <c r="A157" s="96"/>
      <c r="B157" s="61"/>
      <c r="C157" s="62"/>
      <c r="D157" s="97"/>
      <c r="E157" s="85"/>
      <c r="F157" s="85"/>
      <c r="G157" s="85"/>
      <c r="H157" s="85"/>
      <c r="I157" s="85"/>
      <c r="J157" s="53"/>
      <c r="K157" s="53"/>
      <c r="L157" s="53"/>
      <c r="M157" s="31"/>
      <c r="N157" s="3"/>
      <c r="O157" s="3"/>
      <c r="P157" s="3"/>
      <c r="Q157" s="3"/>
    </row>
    <row r="158" spans="1:17" ht="12.75" customHeight="1" outlineLevel="2">
      <c r="A158" s="24"/>
      <c r="B158" s="24"/>
      <c r="C158" s="25" t="s">
        <v>123</v>
      </c>
      <c r="D158" s="26">
        <f t="shared" ref="D158:D159" si="74">D159</f>
        <v>178</v>
      </c>
      <c r="E158" s="26">
        <f>F158+G158+H158+I158+J158</f>
        <v>8771</v>
      </c>
      <c r="F158" s="26">
        <f t="shared" ref="F158:J158" si="75">F159</f>
        <v>0</v>
      </c>
      <c r="G158" s="26">
        <f t="shared" si="75"/>
        <v>25</v>
      </c>
      <c r="H158" s="26">
        <f t="shared" si="75"/>
        <v>8482</v>
      </c>
      <c r="I158" s="26">
        <f t="shared" si="75"/>
        <v>264</v>
      </c>
      <c r="J158" s="26">
        <f t="shared" si="75"/>
        <v>0</v>
      </c>
      <c r="K158" s="54">
        <v>0</v>
      </c>
      <c r="L158" s="54">
        <f t="shared" ref="L158:L159" si="76">L159</f>
        <v>264</v>
      </c>
      <c r="M158" s="27"/>
      <c r="N158" s="14"/>
      <c r="O158" s="14"/>
      <c r="P158" s="14"/>
      <c r="Q158" s="14"/>
    </row>
    <row r="159" spans="1:17" ht="12.75" customHeight="1" outlineLevel="1">
      <c r="A159" s="28">
        <v>900</v>
      </c>
      <c r="B159" s="28"/>
      <c r="C159" s="29" t="s">
        <v>37</v>
      </c>
      <c r="D159" s="30">
        <f t="shared" si="74"/>
        <v>178</v>
      </c>
      <c r="E159" s="30">
        <f>E160</f>
        <v>8771</v>
      </c>
      <c r="F159" s="30"/>
      <c r="G159" s="30">
        <f t="shared" ref="G159:I159" si="77">G160</f>
        <v>25</v>
      </c>
      <c r="H159" s="30">
        <f t="shared" si="77"/>
        <v>8482</v>
      </c>
      <c r="I159" s="30">
        <f t="shared" si="77"/>
        <v>264</v>
      </c>
      <c r="J159" s="30"/>
      <c r="K159" s="21"/>
      <c r="L159" s="30">
        <f t="shared" si="76"/>
        <v>264</v>
      </c>
      <c r="M159" s="60"/>
      <c r="N159" s="32"/>
      <c r="O159" s="32"/>
      <c r="P159" s="32"/>
      <c r="Q159" s="32"/>
    </row>
    <row r="160" spans="1:17" ht="51" customHeight="1" outlineLevel="2">
      <c r="A160" s="33"/>
      <c r="B160" s="33">
        <v>90014</v>
      </c>
      <c r="C160" s="34" t="s">
        <v>124</v>
      </c>
      <c r="D160" s="35">
        <v>178</v>
      </c>
      <c r="E160" s="35">
        <f>F160+G160+H160+I160+J160</f>
        <v>8771</v>
      </c>
      <c r="F160" s="35"/>
      <c r="G160" s="35">
        <v>25</v>
      </c>
      <c r="H160" s="21">
        <v>8482</v>
      </c>
      <c r="I160" s="35">
        <v>264</v>
      </c>
      <c r="J160" s="35"/>
      <c r="K160" s="35"/>
      <c r="L160" s="35">
        <v>264</v>
      </c>
      <c r="M160" s="37" t="s">
        <v>191</v>
      </c>
      <c r="N160" s="38"/>
      <c r="O160" s="38"/>
      <c r="P160" s="38"/>
      <c r="Q160" s="38"/>
    </row>
    <row r="161" spans="1:17" ht="12.75" customHeight="1" outlineLevel="2">
      <c r="A161" s="61"/>
      <c r="B161" s="61"/>
      <c r="C161" s="62"/>
      <c r="D161" s="21"/>
      <c r="E161" s="53"/>
      <c r="F161" s="53"/>
      <c r="G161" s="53"/>
      <c r="H161" s="53"/>
      <c r="I161" s="53"/>
      <c r="J161" s="53"/>
      <c r="K161" s="53"/>
      <c r="L161" s="53"/>
      <c r="M161" s="31"/>
      <c r="N161" s="3"/>
      <c r="O161" s="3"/>
      <c r="P161" s="3"/>
      <c r="Q161" s="3"/>
    </row>
    <row r="162" spans="1:17" ht="12.75" customHeight="1" outlineLevel="2">
      <c r="A162" s="24"/>
      <c r="B162" s="24"/>
      <c r="C162" s="25" t="s">
        <v>125</v>
      </c>
      <c r="D162" s="26">
        <f>D163</f>
        <v>0</v>
      </c>
      <c r="E162" s="26">
        <f>F162+G162+H162+I162+J162</f>
        <v>3277</v>
      </c>
      <c r="F162" s="26">
        <f t="shared" ref="F162:J162" si="78">F163</f>
        <v>615</v>
      </c>
      <c r="G162" s="26">
        <f t="shared" si="78"/>
        <v>9</v>
      </c>
      <c r="H162" s="26">
        <f t="shared" si="78"/>
        <v>2468</v>
      </c>
      <c r="I162" s="26">
        <f t="shared" si="78"/>
        <v>185</v>
      </c>
      <c r="J162" s="26">
        <f t="shared" si="78"/>
        <v>0</v>
      </c>
      <c r="K162" s="54">
        <v>0</v>
      </c>
      <c r="L162" s="26">
        <f>L163</f>
        <v>59</v>
      </c>
      <c r="M162" s="27"/>
      <c r="N162" s="14"/>
      <c r="O162" s="14"/>
      <c r="P162" s="14"/>
      <c r="Q162" s="14"/>
    </row>
    <row r="163" spans="1:17" ht="12.75" customHeight="1" outlineLevel="1">
      <c r="A163" s="28">
        <v>921</v>
      </c>
      <c r="B163" s="28"/>
      <c r="C163" s="29" t="s">
        <v>126</v>
      </c>
      <c r="D163" s="30"/>
      <c r="E163" s="30">
        <f t="shared" ref="E163:I163" si="79">SUM(E164:E165)</f>
        <v>3277</v>
      </c>
      <c r="F163" s="30">
        <f t="shared" si="79"/>
        <v>615</v>
      </c>
      <c r="G163" s="30">
        <f t="shared" si="79"/>
        <v>9</v>
      </c>
      <c r="H163" s="30">
        <f t="shared" si="79"/>
        <v>2468</v>
      </c>
      <c r="I163" s="30">
        <f t="shared" si="79"/>
        <v>185</v>
      </c>
      <c r="J163" s="30"/>
      <c r="K163" s="21"/>
      <c r="L163" s="30">
        <f>SUM(L164:L165)</f>
        <v>59</v>
      </c>
      <c r="M163" s="60"/>
      <c r="N163" s="32"/>
      <c r="O163" s="32"/>
      <c r="P163" s="32"/>
      <c r="Q163" s="32"/>
    </row>
    <row r="164" spans="1:17" ht="12.75" customHeight="1" outlineLevel="2">
      <c r="A164" s="33"/>
      <c r="B164" s="33">
        <v>92120</v>
      </c>
      <c r="C164" s="86" t="s">
        <v>127</v>
      </c>
      <c r="D164" s="35"/>
      <c r="E164" s="35">
        <f t="shared" ref="E164:E165" si="80">F164+G164+H164+I164+J164</f>
        <v>904</v>
      </c>
      <c r="F164" s="35">
        <v>615</v>
      </c>
      <c r="G164" s="35"/>
      <c r="H164" s="21">
        <v>289</v>
      </c>
      <c r="I164" s="35"/>
      <c r="J164" s="35"/>
      <c r="K164" s="35"/>
      <c r="L164" s="35"/>
      <c r="M164" s="37"/>
      <c r="N164" s="38"/>
      <c r="O164" s="38"/>
      <c r="P164" s="38"/>
      <c r="Q164" s="38"/>
    </row>
    <row r="165" spans="1:17" ht="54" customHeight="1" outlineLevel="2">
      <c r="A165" s="33"/>
      <c r="B165" s="33">
        <v>92121</v>
      </c>
      <c r="C165" s="34" t="s">
        <v>128</v>
      </c>
      <c r="D165" s="35"/>
      <c r="E165" s="35">
        <f t="shared" si="80"/>
        <v>2373</v>
      </c>
      <c r="F165" s="35"/>
      <c r="G165" s="35">
        <v>9</v>
      </c>
      <c r="H165" s="21">
        <v>2179</v>
      </c>
      <c r="I165" s="35">
        <v>185</v>
      </c>
      <c r="J165" s="35"/>
      <c r="K165" s="35"/>
      <c r="L165" s="35">
        <v>59</v>
      </c>
      <c r="M165" s="37" t="s">
        <v>192</v>
      </c>
      <c r="N165" s="38"/>
      <c r="O165" s="38"/>
      <c r="P165" s="38"/>
      <c r="Q165" s="38"/>
    </row>
    <row r="166" spans="1:17" ht="12.75" customHeight="1" outlineLevel="2">
      <c r="A166" s="61"/>
      <c r="B166" s="61"/>
      <c r="C166" s="62"/>
      <c r="D166" s="21"/>
      <c r="E166" s="53"/>
      <c r="F166" s="53"/>
      <c r="G166" s="53"/>
      <c r="H166" s="53"/>
      <c r="I166" s="53"/>
      <c r="J166" s="53"/>
      <c r="K166" s="53"/>
      <c r="L166" s="53"/>
      <c r="M166" s="31"/>
      <c r="N166" s="3"/>
      <c r="O166" s="3"/>
      <c r="P166" s="3"/>
      <c r="Q166" s="3"/>
    </row>
    <row r="167" spans="1:17" ht="12.75" customHeight="1" outlineLevel="2">
      <c r="A167" s="24"/>
      <c r="B167" s="24"/>
      <c r="C167" s="25" t="s">
        <v>129</v>
      </c>
      <c r="D167" s="26">
        <f t="shared" ref="D167:L167" si="81">D168+D171+D175+D188+D192+D195+D198+D201</f>
        <v>12151</v>
      </c>
      <c r="E167" s="26">
        <f t="shared" si="81"/>
        <v>44253</v>
      </c>
      <c r="F167" s="26">
        <f t="shared" si="81"/>
        <v>0</v>
      </c>
      <c r="G167" s="26">
        <f t="shared" si="81"/>
        <v>93</v>
      </c>
      <c r="H167" s="26">
        <f t="shared" si="81"/>
        <v>41259</v>
      </c>
      <c r="I167" s="26">
        <f t="shared" si="81"/>
        <v>1674</v>
      </c>
      <c r="J167" s="26">
        <f t="shared" si="81"/>
        <v>1227</v>
      </c>
      <c r="K167" s="26">
        <f t="shared" si="81"/>
        <v>0</v>
      </c>
      <c r="L167" s="26">
        <f t="shared" si="81"/>
        <v>3062</v>
      </c>
      <c r="M167" s="27"/>
      <c r="N167" s="14"/>
      <c r="O167" s="14"/>
      <c r="P167" s="14"/>
      <c r="Q167" s="14"/>
    </row>
    <row r="168" spans="1:17" ht="12.75" customHeight="1" outlineLevel="1">
      <c r="A168" s="28" t="s">
        <v>18</v>
      </c>
      <c r="B168" s="28"/>
      <c r="C168" s="29" t="s">
        <v>19</v>
      </c>
      <c r="D168" s="30">
        <f t="shared" ref="D168:E168" si="82">D169</f>
        <v>12</v>
      </c>
      <c r="E168" s="30">
        <f t="shared" si="82"/>
        <v>750</v>
      </c>
      <c r="F168" s="30"/>
      <c r="G168" s="30">
        <f t="shared" ref="G168:H168" si="83">G169</f>
        <v>15</v>
      </c>
      <c r="H168" s="30">
        <f t="shared" si="83"/>
        <v>735</v>
      </c>
      <c r="I168" s="88"/>
      <c r="J168" s="88"/>
      <c r="K168" s="53"/>
      <c r="L168" s="53"/>
      <c r="M168" s="31"/>
      <c r="N168" s="32"/>
      <c r="O168" s="32"/>
      <c r="P168" s="32"/>
      <c r="Q168" s="32"/>
    </row>
    <row r="169" spans="1:17" ht="12.75" customHeight="1" outlineLevel="2">
      <c r="A169" s="61"/>
      <c r="B169" s="61" t="s">
        <v>24</v>
      </c>
      <c r="C169" s="62" t="s">
        <v>25</v>
      </c>
      <c r="D169" s="21">
        <v>12</v>
      </c>
      <c r="E169" s="35">
        <f>F169+G169+H169+I169+J169</f>
        <v>750</v>
      </c>
      <c r="F169" s="21"/>
      <c r="G169" s="21">
        <v>15</v>
      </c>
      <c r="H169" s="21">
        <v>735</v>
      </c>
      <c r="I169" s="53"/>
      <c r="J169" s="53"/>
      <c r="K169" s="53"/>
      <c r="L169" s="53"/>
      <c r="M169" s="31"/>
      <c r="N169" s="6"/>
      <c r="O169" s="3"/>
      <c r="P169" s="3"/>
      <c r="Q169" s="3"/>
    </row>
    <row r="170" spans="1:17" ht="7.5" customHeight="1" outlineLevel="2">
      <c r="A170" s="70"/>
      <c r="B170" s="70"/>
      <c r="C170" s="71"/>
      <c r="D170" s="72"/>
      <c r="E170" s="87"/>
      <c r="F170" s="87"/>
      <c r="G170" s="87"/>
      <c r="H170" s="87"/>
      <c r="I170" s="87"/>
      <c r="J170" s="87"/>
      <c r="K170" s="53"/>
      <c r="L170" s="53"/>
      <c r="M170" s="31"/>
      <c r="N170" s="14"/>
      <c r="O170" s="14"/>
      <c r="P170" s="14"/>
      <c r="Q170" s="14"/>
    </row>
    <row r="171" spans="1:17" ht="12.75" customHeight="1" outlineLevel="2">
      <c r="A171" s="28">
        <v>710</v>
      </c>
      <c r="B171" s="28"/>
      <c r="C171" s="29" t="s">
        <v>33</v>
      </c>
      <c r="D171" s="30">
        <f>D172+D173</f>
        <v>1151</v>
      </c>
      <c r="E171" s="88"/>
      <c r="F171" s="88"/>
      <c r="G171" s="88"/>
      <c r="H171" s="88"/>
      <c r="I171" s="88"/>
      <c r="J171" s="88"/>
      <c r="K171" s="53"/>
      <c r="L171" s="53"/>
      <c r="M171" s="31"/>
      <c r="N171" s="14"/>
      <c r="O171" s="14"/>
      <c r="P171" s="14"/>
      <c r="Q171" s="14"/>
    </row>
    <row r="172" spans="1:17" ht="12.75" customHeight="1" outlineLevel="2">
      <c r="A172" s="28"/>
      <c r="B172" s="28">
        <v>71015</v>
      </c>
      <c r="C172" s="29" t="s">
        <v>74</v>
      </c>
      <c r="D172" s="21">
        <v>1150</v>
      </c>
      <c r="E172" s="53"/>
      <c r="F172" s="53"/>
      <c r="G172" s="53"/>
      <c r="H172" s="53"/>
      <c r="I172" s="53"/>
      <c r="J172" s="53"/>
      <c r="K172" s="53"/>
      <c r="L172" s="53"/>
      <c r="M172" s="31"/>
      <c r="N172" s="14"/>
      <c r="O172" s="14"/>
      <c r="P172" s="14"/>
      <c r="Q172" s="14"/>
    </row>
    <row r="173" spans="1:17" ht="12.75" customHeight="1" outlineLevel="2">
      <c r="A173" s="28"/>
      <c r="B173" s="33">
        <v>71095</v>
      </c>
      <c r="C173" s="34" t="s">
        <v>25</v>
      </c>
      <c r="D173" s="21">
        <v>1</v>
      </c>
      <c r="E173" s="53"/>
      <c r="F173" s="53"/>
      <c r="G173" s="53"/>
      <c r="H173" s="53"/>
      <c r="I173" s="53"/>
      <c r="J173" s="53"/>
      <c r="K173" s="53"/>
      <c r="L173" s="53"/>
      <c r="M173" s="31"/>
      <c r="N173" s="14"/>
      <c r="O173" s="14"/>
      <c r="P173" s="14"/>
      <c r="Q173" s="14"/>
    </row>
    <row r="174" spans="1:17" ht="12.75" customHeight="1" outlineLevel="2">
      <c r="A174" s="70"/>
      <c r="B174" s="70"/>
      <c r="C174" s="71"/>
      <c r="D174" s="72"/>
      <c r="E174" s="87"/>
      <c r="F174" s="87"/>
      <c r="G174" s="87"/>
      <c r="H174" s="87"/>
      <c r="I174" s="87"/>
      <c r="J174" s="87"/>
      <c r="K174" s="53"/>
      <c r="L174" s="53"/>
      <c r="M174" s="31"/>
      <c r="N174" s="14"/>
      <c r="O174" s="14"/>
      <c r="P174" s="14"/>
      <c r="Q174" s="14"/>
    </row>
    <row r="175" spans="1:17" ht="12.75" customHeight="1" outlineLevel="1">
      <c r="A175" s="28">
        <v>750</v>
      </c>
      <c r="B175" s="28"/>
      <c r="C175" s="29" t="s">
        <v>76</v>
      </c>
      <c r="D175" s="30">
        <f>D176+D184++D185+D186</f>
        <v>10827</v>
      </c>
      <c r="E175" s="30">
        <f>SUM(E176:E186)</f>
        <v>41907</v>
      </c>
      <c r="F175" s="30"/>
      <c r="G175" s="30">
        <f t="shared" ref="G175:H175" si="84">SUM(G176:G185)</f>
        <v>78</v>
      </c>
      <c r="H175" s="30">
        <f t="shared" si="84"/>
        <v>38928</v>
      </c>
      <c r="I175" s="30">
        <f t="shared" ref="I175:J175" si="85">SUM(I176:I184)</f>
        <v>1674</v>
      </c>
      <c r="J175" s="30">
        <f t="shared" si="85"/>
        <v>1227</v>
      </c>
      <c r="K175" s="53"/>
      <c r="L175" s="21">
        <f>L176+L185</f>
        <v>1569</v>
      </c>
      <c r="M175" s="31"/>
      <c r="N175" s="32"/>
      <c r="O175" s="32"/>
      <c r="P175" s="32"/>
      <c r="Q175" s="32"/>
    </row>
    <row r="176" spans="1:17" ht="66" customHeight="1" outlineLevel="1">
      <c r="A176" s="449"/>
      <c r="B176" s="448">
        <v>75011</v>
      </c>
      <c r="C176" s="439" t="s">
        <v>130</v>
      </c>
      <c r="D176" s="441">
        <v>10800</v>
      </c>
      <c r="E176" s="459">
        <f>F182+G176+H176+I176+J176</f>
        <v>37960</v>
      </c>
      <c r="F176" s="441"/>
      <c r="G176" s="459">
        <v>75</v>
      </c>
      <c r="H176" s="460">
        <v>34984</v>
      </c>
      <c r="I176" s="459">
        <v>1674</v>
      </c>
      <c r="J176" s="459">
        <v>1227</v>
      </c>
      <c r="K176" s="459"/>
      <c r="L176" s="459">
        <v>1374</v>
      </c>
      <c r="M176" s="116" t="s">
        <v>193</v>
      </c>
      <c r="N176" s="90"/>
      <c r="O176" s="91"/>
      <c r="P176" s="49"/>
      <c r="Q176" s="49"/>
    </row>
    <row r="177" spans="1:17" ht="67.5" customHeight="1" outlineLevel="1">
      <c r="A177" s="440"/>
      <c r="B177" s="440"/>
      <c r="C177" s="440"/>
      <c r="D177" s="440"/>
      <c r="E177" s="440"/>
      <c r="F177" s="440"/>
      <c r="G177" s="440"/>
      <c r="H177" s="440"/>
      <c r="I177" s="440"/>
      <c r="J177" s="440"/>
      <c r="K177" s="440"/>
      <c r="L177" s="440"/>
      <c r="M177" s="116" t="s">
        <v>194</v>
      </c>
      <c r="N177" s="49"/>
      <c r="O177" s="91"/>
      <c r="P177" s="49"/>
      <c r="Q177" s="49"/>
    </row>
    <row r="178" spans="1:17" ht="55.5" customHeight="1" outlineLevel="1">
      <c r="A178" s="440"/>
      <c r="B178" s="440"/>
      <c r="C178" s="440"/>
      <c r="D178" s="440"/>
      <c r="E178" s="440"/>
      <c r="F178" s="440"/>
      <c r="G178" s="440"/>
      <c r="H178" s="440"/>
      <c r="I178" s="440"/>
      <c r="J178" s="440"/>
      <c r="K178" s="440"/>
      <c r="L178" s="440"/>
      <c r="M178" s="116" t="s">
        <v>195</v>
      </c>
      <c r="N178" s="49"/>
      <c r="O178" s="91"/>
      <c r="P178" s="49"/>
      <c r="Q178" s="49"/>
    </row>
    <row r="179" spans="1:17" ht="64.5" customHeight="1" outlineLevel="1">
      <c r="A179" s="440"/>
      <c r="B179" s="440"/>
      <c r="C179" s="440"/>
      <c r="D179" s="440"/>
      <c r="E179" s="440"/>
      <c r="F179" s="440"/>
      <c r="G179" s="440"/>
      <c r="H179" s="440"/>
      <c r="I179" s="440"/>
      <c r="J179" s="440"/>
      <c r="K179" s="440"/>
      <c r="L179" s="440"/>
      <c r="M179" s="116" t="s">
        <v>196</v>
      </c>
      <c r="N179" s="49"/>
      <c r="O179" s="91"/>
      <c r="P179" s="49"/>
      <c r="Q179" s="49"/>
    </row>
    <row r="180" spans="1:17" ht="54.75" customHeight="1" outlineLevel="1">
      <c r="A180" s="440"/>
      <c r="B180" s="440"/>
      <c r="C180" s="440"/>
      <c r="D180" s="440"/>
      <c r="E180" s="440"/>
      <c r="F180" s="440"/>
      <c r="G180" s="440"/>
      <c r="H180" s="440"/>
      <c r="I180" s="440"/>
      <c r="J180" s="440"/>
      <c r="K180" s="440"/>
      <c r="L180" s="440"/>
      <c r="M180" s="116" t="s">
        <v>197</v>
      </c>
      <c r="N180" s="49"/>
      <c r="O180" s="91"/>
      <c r="P180" s="49"/>
      <c r="Q180" s="49"/>
    </row>
    <row r="181" spans="1:17" ht="29.25" customHeight="1" outlineLevel="1">
      <c r="A181" s="440"/>
      <c r="B181" s="440"/>
      <c r="C181" s="440"/>
      <c r="D181" s="440"/>
      <c r="E181" s="440"/>
      <c r="F181" s="440"/>
      <c r="G181" s="440"/>
      <c r="H181" s="440"/>
      <c r="I181" s="440"/>
      <c r="J181" s="440"/>
      <c r="K181" s="440"/>
      <c r="L181" s="440"/>
      <c r="M181" s="116" t="s">
        <v>198</v>
      </c>
      <c r="N181" s="49"/>
      <c r="O181" s="91"/>
      <c r="P181" s="49"/>
      <c r="Q181" s="49"/>
    </row>
    <row r="182" spans="1:17" ht="77.25" customHeight="1" outlineLevel="2">
      <c r="A182" s="440"/>
      <c r="B182" s="440"/>
      <c r="C182" s="440"/>
      <c r="D182" s="440"/>
      <c r="E182" s="440"/>
      <c r="F182" s="440"/>
      <c r="G182" s="440"/>
      <c r="H182" s="440"/>
      <c r="I182" s="440"/>
      <c r="J182" s="440"/>
      <c r="K182" s="440"/>
      <c r="L182" s="440"/>
      <c r="M182" s="116" t="s">
        <v>199</v>
      </c>
      <c r="N182" s="38"/>
      <c r="O182" s="92"/>
      <c r="P182" s="38"/>
      <c r="Q182" s="38"/>
    </row>
    <row r="183" spans="1:17" ht="28.5" hidden="1" customHeight="1" outlineLevel="2">
      <c r="A183" s="437"/>
      <c r="B183" s="437"/>
      <c r="C183" s="437"/>
      <c r="D183" s="437"/>
      <c r="E183" s="437"/>
      <c r="F183" s="437"/>
      <c r="G183" s="437"/>
      <c r="H183" s="437"/>
      <c r="I183" s="437"/>
      <c r="J183" s="437"/>
      <c r="K183" s="437"/>
      <c r="L183" s="437"/>
      <c r="M183" s="89" t="s">
        <v>200</v>
      </c>
      <c r="N183" s="38"/>
      <c r="O183" s="92"/>
      <c r="P183" s="38"/>
      <c r="Q183" s="38"/>
    </row>
    <row r="184" spans="1:17" ht="15.75" customHeight="1" outlineLevel="2">
      <c r="A184" s="33"/>
      <c r="B184" s="33">
        <v>75046</v>
      </c>
      <c r="C184" s="34" t="s">
        <v>131</v>
      </c>
      <c r="D184" s="35">
        <v>15</v>
      </c>
      <c r="E184" s="35">
        <f>SUM(F184:J184)</f>
        <v>30</v>
      </c>
      <c r="F184" s="35"/>
      <c r="G184" s="35">
        <v>2</v>
      </c>
      <c r="H184" s="21">
        <v>28</v>
      </c>
      <c r="I184" s="41"/>
      <c r="J184" s="41"/>
      <c r="K184" s="41"/>
      <c r="L184" s="41"/>
      <c r="M184" s="42"/>
      <c r="N184" s="38"/>
      <c r="O184" s="92"/>
      <c r="P184" s="38"/>
      <c r="Q184" s="38"/>
    </row>
    <row r="185" spans="1:17" ht="77.25" customHeight="1" outlineLevel="2">
      <c r="A185" s="33"/>
      <c r="B185" s="33">
        <v>75081</v>
      </c>
      <c r="C185" s="34" t="s">
        <v>78</v>
      </c>
      <c r="D185" s="35"/>
      <c r="E185" s="35">
        <f t="shared" ref="E185:E186" si="86">G185+H185</f>
        <v>3917</v>
      </c>
      <c r="F185" s="35"/>
      <c r="G185" s="35">
        <v>1</v>
      </c>
      <c r="H185" s="21">
        <f>3721+195</f>
        <v>3916</v>
      </c>
      <c r="I185" s="35"/>
      <c r="J185" s="35"/>
      <c r="K185" s="35"/>
      <c r="L185" s="35">
        <v>195</v>
      </c>
      <c r="M185" s="117" t="s">
        <v>201</v>
      </c>
      <c r="N185" s="38"/>
      <c r="O185" s="92"/>
      <c r="P185" s="38"/>
      <c r="Q185" s="38"/>
    </row>
    <row r="186" spans="1:17" ht="15.75" customHeight="1" outlineLevel="2">
      <c r="A186" s="33"/>
      <c r="B186" s="33">
        <v>75087</v>
      </c>
      <c r="C186" s="34" t="s">
        <v>132</v>
      </c>
      <c r="D186" s="35">
        <v>12</v>
      </c>
      <c r="E186" s="35">
        <f t="shared" si="86"/>
        <v>0</v>
      </c>
      <c r="F186" s="41"/>
      <c r="G186" s="41"/>
      <c r="H186" s="53"/>
      <c r="I186" s="41"/>
      <c r="J186" s="41"/>
      <c r="K186" s="41"/>
      <c r="L186" s="41"/>
      <c r="M186" s="93"/>
      <c r="N186" s="38"/>
      <c r="O186" s="38"/>
      <c r="P186" s="38"/>
      <c r="Q186" s="38"/>
    </row>
    <row r="187" spans="1:17" ht="12.75" customHeight="1" outlineLevel="2">
      <c r="A187" s="33"/>
      <c r="B187" s="33"/>
      <c r="C187" s="34"/>
      <c r="D187" s="35"/>
      <c r="E187" s="41"/>
      <c r="F187" s="41"/>
      <c r="G187" s="41"/>
      <c r="H187" s="41"/>
      <c r="I187" s="41"/>
      <c r="J187" s="41"/>
      <c r="K187" s="41"/>
      <c r="L187" s="41"/>
      <c r="M187" s="42"/>
      <c r="N187" s="38"/>
      <c r="O187" s="38"/>
      <c r="P187" s="38"/>
      <c r="Q187" s="38"/>
    </row>
    <row r="188" spans="1:17" ht="12.75" customHeight="1" outlineLevel="2">
      <c r="A188" s="63">
        <v>851</v>
      </c>
      <c r="B188" s="63"/>
      <c r="C188" s="45" t="s">
        <v>83</v>
      </c>
      <c r="D188" s="36">
        <f>D190+D189</f>
        <v>120</v>
      </c>
      <c r="E188" s="35">
        <f>E189</f>
        <v>108</v>
      </c>
      <c r="F188" s="35"/>
      <c r="G188" s="35"/>
      <c r="H188" s="35">
        <f>H189</f>
        <v>108</v>
      </c>
      <c r="I188" s="35"/>
      <c r="J188" s="35"/>
      <c r="K188" s="35"/>
      <c r="L188" s="35">
        <f>L189</f>
        <v>5</v>
      </c>
      <c r="M188" s="37"/>
      <c r="N188" s="38"/>
      <c r="O188" s="38"/>
      <c r="P188" s="38"/>
      <c r="Q188" s="38"/>
    </row>
    <row r="189" spans="1:17" ht="66.75" customHeight="1" outlineLevel="2">
      <c r="A189" s="63"/>
      <c r="B189" s="63">
        <v>85144</v>
      </c>
      <c r="C189" s="45" t="s">
        <v>133</v>
      </c>
      <c r="D189" s="36"/>
      <c r="E189" s="36">
        <f>H189</f>
        <v>108</v>
      </c>
      <c r="F189" s="35"/>
      <c r="G189" s="35"/>
      <c r="H189" s="21">
        <v>108</v>
      </c>
      <c r="I189" s="35"/>
      <c r="J189" s="35"/>
      <c r="K189" s="35"/>
      <c r="L189" s="35">
        <v>5</v>
      </c>
      <c r="M189" s="37" t="s">
        <v>202</v>
      </c>
      <c r="N189" s="38"/>
      <c r="O189" s="38"/>
      <c r="P189" s="38"/>
      <c r="Q189" s="38"/>
    </row>
    <row r="190" spans="1:17" ht="12.75" customHeight="1" outlineLevel="2">
      <c r="A190" s="28"/>
      <c r="B190" s="28">
        <v>85195</v>
      </c>
      <c r="C190" s="62" t="s">
        <v>25</v>
      </c>
      <c r="D190" s="21">
        <v>120</v>
      </c>
      <c r="E190" s="53"/>
      <c r="F190" s="53"/>
      <c r="G190" s="53"/>
      <c r="H190" s="53"/>
      <c r="I190" s="53"/>
      <c r="J190" s="53"/>
      <c r="K190" s="53"/>
      <c r="L190" s="53"/>
      <c r="M190" s="31"/>
      <c r="N190" s="3"/>
      <c r="O190" s="3"/>
      <c r="P190" s="3"/>
      <c r="Q190" s="3"/>
    </row>
    <row r="191" spans="1:17" ht="12.75" customHeight="1" outlineLevel="2">
      <c r="A191" s="28"/>
      <c r="B191" s="28"/>
      <c r="C191" s="62"/>
      <c r="D191" s="21"/>
      <c r="E191" s="118"/>
      <c r="F191" s="53"/>
      <c r="G191" s="53"/>
      <c r="H191" s="53"/>
      <c r="I191" s="53"/>
      <c r="J191" s="53"/>
      <c r="K191" s="53"/>
      <c r="L191" s="53"/>
      <c r="M191" s="31"/>
      <c r="N191" s="3"/>
      <c r="O191" s="3"/>
      <c r="P191" s="3"/>
      <c r="Q191" s="3"/>
    </row>
    <row r="192" spans="1:17" ht="12.75" customHeight="1" outlineLevel="2">
      <c r="A192" s="33">
        <v>852</v>
      </c>
      <c r="B192" s="33"/>
      <c r="C192" s="45" t="s">
        <v>97</v>
      </c>
      <c r="D192" s="21">
        <f>D193</f>
        <v>30</v>
      </c>
      <c r="E192" s="52"/>
      <c r="F192" s="53"/>
      <c r="G192" s="53"/>
      <c r="H192" s="53"/>
      <c r="I192" s="53"/>
      <c r="J192" s="53"/>
      <c r="K192" s="53"/>
      <c r="L192" s="53"/>
      <c r="M192" s="31"/>
      <c r="N192" s="3"/>
      <c r="O192" s="3"/>
      <c r="P192" s="3"/>
      <c r="Q192" s="3"/>
    </row>
    <row r="193" spans="1:17" ht="12.75" customHeight="1" outlineLevel="2">
      <c r="A193" s="33"/>
      <c r="B193" s="33">
        <v>85202</v>
      </c>
      <c r="C193" s="34" t="s">
        <v>98</v>
      </c>
      <c r="D193" s="21">
        <v>30</v>
      </c>
      <c r="E193" s="52"/>
      <c r="F193" s="53"/>
      <c r="G193" s="53"/>
      <c r="H193" s="53"/>
      <c r="I193" s="53"/>
      <c r="J193" s="53"/>
      <c r="K193" s="53"/>
      <c r="L193" s="53"/>
      <c r="M193" s="31"/>
      <c r="N193" s="3"/>
      <c r="O193" s="3"/>
      <c r="P193" s="3"/>
      <c r="Q193" s="3"/>
    </row>
    <row r="194" spans="1:17" ht="12.75" customHeight="1" outlineLevel="2">
      <c r="A194" s="33"/>
      <c r="B194" s="33"/>
      <c r="C194" s="34"/>
      <c r="D194" s="21"/>
      <c r="E194" s="52"/>
      <c r="F194" s="53"/>
      <c r="G194" s="53"/>
      <c r="H194" s="53"/>
      <c r="I194" s="53"/>
      <c r="J194" s="53"/>
      <c r="K194" s="53"/>
      <c r="L194" s="53"/>
      <c r="M194" s="31"/>
      <c r="N194" s="3"/>
      <c r="O194" s="3"/>
      <c r="P194" s="3"/>
      <c r="Q194" s="3"/>
    </row>
    <row r="195" spans="1:17" ht="12.75" customHeight="1" outlineLevel="2">
      <c r="A195" s="33">
        <v>855</v>
      </c>
      <c r="B195" s="33"/>
      <c r="C195" s="45" t="s">
        <v>108</v>
      </c>
      <c r="D195" s="35">
        <f t="shared" ref="D195:L195" si="87">D196</f>
        <v>0</v>
      </c>
      <c r="E195" s="35">
        <f t="shared" si="87"/>
        <v>1488</v>
      </c>
      <c r="F195" s="35">
        <f t="shared" si="87"/>
        <v>0</v>
      </c>
      <c r="G195" s="35">
        <f t="shared" si="87"/>
        <v>0</v>
      </c>
      <c r="H195" s="35">
        <f t="shared" si="87"/>
        <v>1488</v>
      </c>
      <c r="I195" s="35">
        <f t="shared" si="87"/>
        <v>0</v>
      </c>
      <c r="J195" s="35">
        <f t="shared" si="87"/>
        <v>0</v>
      </c>
      <c r="K195" s="35">
        <f t="shared" si="87"/>
        <v>0</v>
      </c>
      <c r="L195" s="35">
        <f t="shared" si="87"/>
        <v>1488</v>
      </c>
      <c r="M195" s="31"/>
      <c r="N195" s="38"/>
      <c r="O195" s="38"/>
      <c r="P195" s="38"/>
      <c r="Q195" s="38"/>
    </row>
    <row r="196" spans="1:17" ht="102.75" customHeight="1" outlineLevel="2">
      <c r="A196" s="33"/>
      <c r="B196" s="33">
        <v>85595</v>
      </c>
      <c r="C196" s="34" t="s">
        <v>25</v>
      </c>
      <c r="D196" s="35"/>
      <c r="E196" s="35">
        <f>SUM(F196:J196)</f>
        <v>1488</v>
      </c>
      <c r="F196" s="35"/>
      <c r="G196" s="35"/>
      <c r="H196" s="35">
        <v>1488</v>
      </c>
      <c r="I196" s="35"/>
      <c r="J196" s="35"/>
      <c r="K196" s="35"/>
      <c r="L196" s="35">
        <v>1488</v>
      </c>
      <c r="M196" s="119" t="s">
        <v>203</v>
      </c>
      <c r="N196" s="38"/>
      <c r="O196" s="38"/>
      <c r="P196" s="38"/>
      <c r="Q196" s="38"/>
    </row>
    <row r="197" spans="1:17" ht="12.75" customHeight="1" outlineLevel="2">
      <c r="A197" s="33"/>
      <c r="B197" s="33"/>
      <c r="C197" s="34"/>
      <c r="D197" s="21"/>
      <c r="E197" s="52"/>
      <c r="F197" s="53"/>
      <c r="G197" s="53"/>
      <c r="H197" s="53"/>
      <c r="I197" s="53"/>
      <c r="J197" s="53"/>
      <c r="K197" s="53"/>
      <c r="L197" s="53"/>
      <c r="M197" s="31"/>
      <c r="N197" s="3"/>
      <c r="O197" s="3"/>
      <c r="P197" s="3"/>
      <c r="Q197" s="3"/>
    </row>
    <row r="198" spans="1:17" ht="12.75" customHeight="1" outlineLevel="2">
      <c r="A198" s="33">
        <v>900</v>
      </c>
      <c r="B198" s="33"/>
      <c r="C198" s="45" t="s">
        <v>37</v>
      </c>
      <c r="D198" s="21">
        <f>D199</f>
        <v>1</v>
      </c>
      <c r="E198" s="52"/>
      <c r="F198" s="53"/>
      <c r="G198" s="53"/>
      <c r="H198" s="53"/>
      <c r="I198" s="53"/>
      <c r="J198" s="53"/>
      <c r="K198" s="53"/>
      <c r="L198" s="53"/>
      <c r="M198" s="31"/>
      <c r="N198" s="3"/>
      <c r="O198" s="3"/>
      <c r="P198" s="3"/>
      <c r="Q198" s="3"/>
    </row>
    <row r="199" spans="1:17" ht="12.75" customHeight="1" outlineLevel="2">
      <c r="A199" s="33"/>
      <c r="B199" s="33">
        <v>90095</v>
      </c>
      <c r="C199" s="86" t="s">
        <v>25</v>
      </c>
      <c r="D199" s="21">
        <v>1</v>
      </c>
      <c r="E199" s="52"/>
      <c r="F199" s="53"/>
      <c r="G199" s="53"/>
      <c r="H199" s="53"/>
      <c r="I199" s="53"/>
      <c r="J199" s="53"/>
      <c r="K199" s="53"/>
      <c r="L199" s="53"/>
      <c r="M199" s="31"/>
      <c r="N199" s="3"/>
      <c r="O199" s="3"/>
      <c r="P199" s="3"/>
      <c r="Q199" s="3"/>
    </row>
    <row r="200" spans="1:17" ht="12.75" customHeight="1" outlineLevel="2">
      <c r="A200" s="33"/>
      <c r="B200" s="33"/>
      <c r="C200" s="34"/>
      <c r="D200" s="21"/>
      <c r="E200" s="52"/>
      <c r="F200" s="53"/>
      <c r="G200" s="53"/>
      <c r="H200" s="53"/>
      <c r="I200" s="53"/>
      <c r="J200" s="53"/>
      <c r="K200" s="53"/>
      <c r="L200" s="53"/>
      <c r="M200" s="31"/>
      <c r="N200" s="3"/>
      <c r="O200" s="3"/>
      <c r="P200" s="3"/>
      <c r="Q200" s="3"/>
    </row>
    <row r="201" spans="1:17" ht="12.75" customHeight="1" outlineLevel="2">
      <c r="A201" s="28">
        <v>921</v>
      </c>
      <c r="B201" s="28"/>
      <c r="C201" s="29" t="s">
        <v>126</v>
      </c>
      <c r="D201" s="21">
        <f>D202</f>
        <v>10</v>
      </c>
      <c r="E201" s="52"/>
      <c r="F201" s="53"/>
      <c r="G201" s="53"/>
      <c r="H201" s="53"/>
      <c r="I201" s="53"/>
      <c r="J201" s="53"/>
      <c r="K201" s="53"/>
      <c r="L201" s="53"/>
      <c r="M201" s="31"/>
      <c r="N201" s="3"/>
      <c r="O201" s="3"/>
      <c r="P201" s="3"/>
      <c r="Q201" s="3"/>
    </row>
    <row r="202" spans="1:17" ht="12.75" customHeight="1" outlineLevel="2">
      <c r="A202" s="33"/>
      <c r="B202" s="33">
        <v>92195</v>
      </c>
      <c r="C202" s="86" t="s">
        <v>25</v>
      </c>
      <c r="D202" s="21">
        <v>10</v>
      </c>
      <c r="E202" s="52"/>
      <c r="F202" s="53"/>
      <c r="G202" s="53"/>
      <c r="H202" s="53"/>
      <c r="I202" s="53"/>
      <c r="J202" s="53"/>
      <c r="K202" s="53"/>
      <c r="L202" s="53"/>
      <c r="M202" s="31"/>
      <c r="N202" s="3"/>
      <c r="O202" s="3"/>
      <c r="P202" s="3"/>
      <c r="Q202" s="3"/>
    </row>
    <row r="203" spans="1:17" ht="14.25" customHeight="1" outlineLevel="2">
      <c r="A203" s="61"/>
      <c r="B203" s="61"/>
      <c r="C203" s="62"/>
      <c r="D203" s="21"/>
      <c r="E203" s="53"/>
      <c r="F203" s="53"/>
      <c r="G203" s="53"/>
      <c r="H203" s="53"/>
      <c r="I203" s="53"/>
      <c r="J203" s="53"/>
      <c r="K203" s="53"/>
      <c r="L203" s="53"/>
      <c r="M203" s="31" t="s">
        <v>118</v>
      </c>
      <c r="N203" s="3"/>
      <c r="O203" s="3"/>
      <c r="P203" s="3"/>
      <c r="Q203" s="3"/>
    </row>
    <row r="204" spans="1:17" ht="12.75" customHeight="1" outlineLevel="2">
      <c r="A204" s="24"/>
      <c r="B204" s="24"/>
      <c r="C204" s="25" t="s">
        <v>135</v>
      </c>
      <c r="D204" s="26">
        <f>D209+D216+D219+D222</f>
        <v>0</v>
      </c>
      <c r="E204" s="26">
        <f>F204+G204+H204+I204+J204</f>
        <v>24725</v>
      </c>
      <c r="F204" s="26">
        <f t="shared" ref="F204:L204" si="88">F206+F209+F216+F219+F222+F213</f>
        <v>23680</v>
      </c>
      <c r="G204" s="26">
        <f t="shared" si="88"/>
        <v>295</v>
      </c>
      <c r="H204" s="26">
        <f t="shared" si="88"/>
        <v>750</v>
      </c>
      <c r="I204" s="26">
        <f t="shared" si="88"/>
        <v>0</v>
      </c>
      <c r="J204" s="26">
        <f t="shared" si="88"/>
        <v>0</v>
      </c>
      <c r="K204" s="26">
        <f t="shared" si="88"/>
        <v>0</v>
      </c>
      <c r="L204" s="26">
        <f t="shared" si="88"/>
        <v>4412</v>
      </c>
      <c r="M204" s="55"/>
      <c r="N204" s="14"/>
      <c r="O204" s="14"/>
      <c r="P204" s="14"/>
      <c r="Q204" s="14"/>
    </row>
    <row r="205" spans="1:17" ht="12.75" customHeight="1" outlineLevel="2">
      <c r="A205" s="70"/>
      <c r="B205" s="70"/>
      <c r="C205" s="71"/>
      <c r="D205" s="72"/>
      <c r="E205" s="72"/>
      <c r="F205" s="72"/>
      <c r="G205" s="72"/>
      <c r="H205" s="72"/>
      <c r="I205" s="72"/>
      <c r="J205" s="72"/>
      <c r="K205" s="72"/>
      <c r="L205" s="72"/>
      <c r="M205" s="94"/>
      <c r="N205" s="14"/>
      <c r="O205" s="14"/>
      <c r="P205" s="14"/>
      <c r="Q205" s="14"/>
    </row>
    <row r="206" spans="1:17" ht="12.75" customHeight="1" outlineLevel="2">
      <c r="A206" s="33">
        <v>630</v>
      </c>
      <c r="B206" s="33"/>
      <c r="C206" s="45" t="s">
        <v>136</v>
      </c>
      <c r="D206" s="35"/>
      <c r="E206" s="35">
        <f t="shared" ref="E206:F206" si="89">E207</f>
        <v>61</v>
      </c>
      <c r="F206" s="35">
        <f t="shared" si="89"/>
        <v>61</v>
      </c>
      <c r="G206" s="35"/>
      <c r="H206" s="35"/>
      <c r="I206" s="35"/>
      <c r="J206" s="35"/>
      <c r="K206" s="35"/>
      <c r="L206" s="35"/>
      <c r="M206" s="37"/>
      <c r="N206" s="38"/>
      <c r="O206" s="38"/>
      <c r="P206" s="38"/>
      <c r="Q206" s="38"/>
    </row>
    <row r="207" spans="1:17" ht="12.75" customHeight="1" outlineLevel="2">
      <c r="A207" s="33"/>
      <c r="B207" s="33">
        <v>63095</v>
      </c>
      <c r="C207" s="34" t="s">
        <v>25</v>
      </c>
      <c r="D207" s="35"/>
      <c r="E207" s="35">
        <f>SUM(F207:J207)</f>
        <v>61</v>
      </c>
      <c r="F207" s="35">
        <v>61</v>
      </c>
      <c r="G207" s="35"/>
      <c r="H207" s="21"/>
      <c r="I207" s="35"/>
      <c r="J207" s="35"/>
      <c r="K207" s="35"/>
      <c r="L207" s="35"/>
      <c r="M207" s="37"/>
      <c r="N207" s="38"/>
      <c r="O207" s="38"/>
      <c r="P207" s="38"/>
      <c r="Q207" s="38"/>
    </row>
    <row r="208" spans="1:17" ht="12.75" customHeight="1" outlineLevel="2">
      <c r="A208" s="70"/>
      <c r="B208" s="70"/>
      <c r="C208" s="71"/>
      <c r="D208" s="72"/>
      <c r="E208" s="72"/>
      <c r="F208" s="72"/>
      <c r="G208" s="72"/>
      <c r="H208" s="72"/>
      <c r="I208" s="72"/>
      <c r="J208" s="72"/>
      <c r="K208" s="72"/>
      <c r="L208" s="72"/>
      <c r="M208" s="73"/>
      <c r="N208" s="14"/>
      <c r="O208" s="14"/>
      <c r="P208" s="14"/>
      <c r="Q208" s="14"/>
    </row>
    <row r="209" spans="1:17" ht="12.75" customHeight="1" outlineLevel="2">
      <c r="A209" s="28">
        <v>750</v>
      </c>
      <c r="B209" s="28"/>
      <c r="C209" s="29" t="s">
        <v>76</v>
      </c>
      <c r="D209" s="21"/>
      <c r="E209" s="21">
        <f t="shared" ref="E209:F209" si="90">E211+E210</f>
        <v>19361</v>
      </c>
      <c r="F209" s="21">
        <f t="shared" si="90"/>
        <v>19361</v>
      </c>
      <c r="G209" s="21"/>
      <c r="H209" s="21"/>
      <c r="I209" s="21"/>
      <c r="J209" s="21"/>
      <c r="K209" s="21"/>
      <c r="L209" s="35">
        <f>L211+L210</f>
        <v>154</v>
      </c>
      <c r="M209" s="60"/>
      <c r="N209" s="3"/>
      <c r="O209" s="3"/>
      <c r="P209" s="3"/>
      <c r="Q209" s="3"/>
    </row>
    <row r="210" spans="1:17" ht="12.75" customHeight="1" outlineLevel="2">
      <c r="A210" s="63"/>
      <c r="B210" s="63">
        <v>75011</v>
      </c>
      <c r="C210" s="45" t="s">
        <v>130</v>
      </c>
      <c r="D210" s="35"/>
      <c r="E210" s="35">
        <f t="shared" ref="E210:E211" si="91">SUM(F210:J210)</f>
        <v>19161</v>
      </c>
      <c r="F210" s="35">
        <v>19161</v>
      </c>
      <c r="G210" s="35"/>
      <c r="H210" s="35"/>
      <c r="I210" s="35"/>
      <c r="J210" s="35"/>
      <c r="K210" s="35"/>
      <c r="L210" s="38"/>
      <c r="M210" s="37"/>
      <c r="N210" s="38"/>
      <c r="O210" s="38"/>
      <c r="P210" s="38"/>
      <c r="Q210" s="38"/>
    </row>
    <row r="211" spans="1:17" ht="43.5" customHeight="1" outlineLevel="2">
      <c r="A211" s="63"/>
      <c r="B211" s="63">
        <v>75084</v>
      </c>
      <c r="C211" s="45" t="s">
        <v>137</v>
      </c>
      <c r="D211" s="35"/>
      <c r="E211" s="35">
        <f t="shared" si="91"/>
        <v>200</v>
      </c>
      <c r="F211" s="35">
        <f>46+154</f>
        <v>200</v>
      </c>
      <c r="G211" s="35"/>
      <c r="H211" s="35"/>
      <c r="I211" s="35"/>
      <c r="J211" s="35"/>
      <c r="K211" s="35"/>
      <c r="L211" s="35">
        <v>154</v>
      </c>
      <c r="M211" s="116" t="s">
        <v>204</v>
      </c>
      <c r="N211" s="38"/>
      <c r="O211" s="38"/>
      <c r="P211" s="38"/>
      <c r="Q211" s="38"/>
    </row>
    <row r="212" spans="1:17" ht="7.5" customHeight="1" outlineLevel="2">
      <c r="A212" s="63"/>
      <c r="B212" s="63"/>
      <c r="C212" s="45"/>
      <c r="D212" s="35"/>
      <c r="E212" s="35"/>
      <c r="F212" s="35"/>
      <c r="G212" s="35"/>
      <c r="H212" s="35"/>
      <c r="I212" s="35"/>
      <c r="J212" s="35"/>
      <c r="K212" s="35"/>
      <c r="L212" s="35"/>
      <c r="M212" s="42"/>
      <c r="N212" s="38"/>
      <c r="O212" s="38"/>
      <c r="P212" s="38"/>
      <c r="Q212" s="38"/>
    </row>
    <row r="213" spans="1:17" ht="14.25" customHeight="1" outlineLevel="2">
      <c r="A213" s="63">
        <v>755</v>
      </c>
      <c r="B213" s="63"/>
      <c r="C213" s="45" t="s">
        <v>138</v>
      </c>
      <c r="D213" s="35"/>
      <c r="E213" s="36">
        <f t="shared" ref="E213:F213" si="92">E214</f>
        <v>4258</v>
      </c>
      <c r="F213" s="35">
        <f t="shared" si="92"/>
        <v>4258</v>
      </c>
      <c r="G213" s="35"/>
      <c r="H213" s="35"/>
      <c r="I213" s="35"/>
      <c r="J213" s="35"/>
      <c r="K213" s="35"/>
      <c r="L213" s="35">
        <f>L214</f>
        <v>4258</v>
      </c>
      <c r="M213" s="42"/>
      <c r="N213" s="38"/>
      <c r="O213" s="38"/>
      <c r="P213" s="38"/>
      <c r="Q213" s="38"/>
    </row>
    <row r="214" spans="1:17" ht="27.75" customHeight="1" outlineLevel="2">
      <c r="A214" s="63"/>
      <c r="B214" s="63">
        <v>75515</v>
      </c>
      <c r="C214" s="45" t="s">
        <v>139</v>
      </c>
      <c r="D214" s="35"/>
      <c r="E214" s="35">
        <f>SUM(F214:J214)</f>
        <v>4258</v>
      </c>
      <c r="F214" s="35">
        <v>4258</v>
      </c>
      <c r="G214" s="35"/>
      <c r="H214" s="35"/>
      <c r="I214" s="35"/>
      <c r="J214" s="35"/>
      <c r="K214" s="35"/>
      <c r="L214" s="35">
        <v>4258</v>
      </c>
      <c r="M214" s="37" t="s">
        <v>182</v>
      </c>
      <c r="N214" s="38"/>
      <c r="O214" s="38"/>
      <c r="P214" s="38"/>
      <c r="Q214" s="38"/>
    </row>
    <row r="215" spans="1:17" ht="7.5" customHeight="1" outlineLevel="2">
      <c r="A215" s="63"/>
      <c r="B215" s="63"/>
      <c r="C215" s="45"/>
      <c r="D215" s="35"/>
      <c r="E215" s="35"/>
      <c r="F215" s="35"/>
      <c r="G215" s="35"/>
      <c r="H215" s="35"/>
      <c r="I215" s="35"/>
      <c r="J215" s="35"/>
      <c r="K215" s="35"/>
      <c r="L215" s="35"/>
      <c r="M215" s="42"/>
      <c r="N215" s="38"/>
      <c r="O215" s="38"/>
      <c r="P215" s="38"/>
      <c r="Q215" s="38"/>
    </row>
    <row r="216" spans="1:17" ht="12.75" customHeight="1" outlineLevel="2">
      <c r="A216" s="33">
        <v>758</v>
      </c>
      <c r="B216" s="33"/>
      <c r="C216" s="45" t="s">
        <v>94</v>
      </c>
      <c r="D216" s="36"/>
      <c r="E216" s="36">
        <f>E217</f>
        <v>750</v>
      </c>
      <c r="F216" s="36"/>
      <c r="G216" s="36"/>
      <c r="H216" s="36">
        <f>H217</f>
        <v>750</v>
      </c>
      <c r="I216" s="36"/>
      <c r="J216" s="36"/>
      <c r="K216" s="35"/>
      <c r="L216" s="35"/>
      <c r="M216" s="42"/>
      <c r="N216" s="38"/>
      <c r="O216" s="38"/>
      <c r="P216" s="38"/>
      <c r="Q216" s="38"/>
    </row>
    <row r="217" spans="1:17" ht="12.75" customHeight="1" outlineLevel="1">
      <c r="A217" s="67"/>
      <c r="B217" s="63">
        <v>75818</v>
      </c>
      <c r="C217" s="45" t="s">
        <v>140</v>
      </c>
      <c r="D217" s="68"/>
      <c r="E217" s="35">
        <f>SUM(F217:J217)</f>
        <v>750</v>
      </c>
      <c r="F217" s="36"/>
      <c r="G217" s="68"/>
      <c r="H217" s="30">
        <v>750</v>
      </c>
      <c r="I217" s="114"/>
      <c r="J217" s="114"/>
      <c r="K217" s="41"/>
      <c r="L217" s="41"/>
      <c r="M217" s="31"/>
      <c r="N217" s="69"/>
      <c r="O217" s="69"/>
      <c r="P217" s="69"/>
      <c r="Q217" s="69"/>
    </row>
    <row r="218" spans="1:17" ht="7.5" customHeight="1" outlineLevel="2">
      <c r="A218" s="63"/>
      <c r="B218" s="63"/>
      <c r="C218" s="45"/>
      <c r="D218" s="35"/>
      <c r="E218" s="41"/>
      <c r="F218" s="41"/>
      <c r="G218" s="41"/>
      <c r="H218" s="41"/>
      <c r="I218" s="41"/>
      <c r="J218" s="41"/>
      <c r="K218" s="41"/>
      <c r="L218" s="41"/>
      <c r="M218" s="31"/>
      <c r="N218" s="38"/>
      <c r="O218" s="38"/>
      <c r="P218" s="38"/>
      <c r="Q218" s="38"/>
    </row>
    <row r="219" spans="1:17" ht="12.75" customHeight="1" outlineLevel="2">
      <c r="A219" s="63">
        <v>851</v>
      </c>
      <c r="B219" s="63"/>
      <c r="C219" s="45" t="s">
        <v>83</v>
      </c>
      <c r="D219" s="35"/>
      <c r="E219" s="35">
        <f>E220</f>
        <v>285</v>
      </c>
      <c r="F219" s="35"/>
      <c r="G219" s="35">
        <f>G220</f>
        <v>285</v>
      </c>
      <c r="H219" s="35"/>
      <c r="I219" s="35"/>
      <c r="J219" s="35"/>
      <c r="K219" s="35"/>
      <c r="L219" s="35"/>
      <c r="M219" s="37"/>
      <c r="N219" s="38"/>
      <c r="O219" s="38"/>
      <c r="P219" s="38"/>
      <c r="Q219" s="38"/>
    </row>
    <row r="220" spans="1:17" ht="12.75" customHeight="1" outlineLevel="2">
      <c r="A220" s="63"/>
      <c r="B220" s="63">
        <v>85195</v>
      </c>
      <c r="C220" s="45" t="s">
        <v>141</v>
      </c>
      <c r="D220" s="35"/>
      <c r="E220" s="120">
        <f>SUM(F220:J220)</f>
        <v>285</v>
      </c>
      <c r="F220" s="35"/>
      <c r="G220" s="35">
        <v>285</v>
      </c>
      <c r="H220" s="35"/>
      <c r="I220" s="35"/>
      <c r="J220" s="35"/>
      <c r="K220" s="35"/>
      <c r="L220" s="35"/>
      <c r="M220" s="37"/>
      <c r="N220" s="38"/>
      <c r="O220" s="38"/>
      <c r="P220" s="38"/>
      <c r="Q220" s="38"/>
    </row>
    <row r="221" spans="1:17" ht="7.5" customHeight="1" outlineLevel="2">
      <c r="A221" s="63"/>
      <c r="B221" s="63"/>
      <c r="C221" s="45"/>
      <c r="D221" s="35"/>
      <c r="E221" s="41"/>
      <c r="F221" s="41"/>
      <c r="G221" s="41"/>
      <c r="H221" s="41"/>
      <c r="I221" s="41"/>
      <c r="J221" s="41"/>
      <c r="K221" s="41"/>
      <c r="L221" s="41"/>
      <c r="M221" s="42"/>
      <c r="N221" s="38"/>
      <c r="O221" s="38"/>
      <c r="P221" s="38"/>
      <c r="Q221" s="38"/>
    </row>
    <row r="222" spans="1:17" ht="26.25" customHeight="1" outlineLevel="2">
      <c r="A222" s="28">
        <v>925</v>
      </c>
      <c r="B222" s="28"/>
      <c r="C222" s="95" t="s">
        <v>39</v>
      </c>
      <c r="D222" s="21"/>
      <c r="E222" s="21">
        <f>E223</f>
        <v>10</v>
      </c>
      <c r="F222" s="21"/>
      <c r="G222" s="21">
        <f>G223</f>
        <v>10</v>
      </c>
      <c r="H222" s="21"/>
      <c r="I222" s="21"/>
      <c r="J222" s="21"/>
      <c r="K222" s="21"/>
      <c r="L222" s="21"/>
      <c r="M222" s="60"/>
      <c r="N222" s="3"/>
      <c r="O222" s="3"/>
      <c r="P222" s="3"/>
      <c r="Q222" s="3"/>
    </row>
    <row r="223" spans="1:17" ht="12.75" customHeight="1">
      <c r="A223" s="96"/>
      <c r="B223" s="61">
        <v>92595</v>
      </c>
      <c r="C223" s="62" t="s">
        <v>25</v>
      </c>
      <c r="D223" s="97"/>
      <c r="E223" s="98">
        <f>SUM(F223:J223)</f>
        <v>10</v>
      </c>
      <c r="F223" s="97"/>
      <c r="G223" s="97">
        <v>10</v>
      </c>
      <c r="H223" s="97"/>
      <c r="I223" s="97"/>
      <c r="J223" s="21"/>
      <c r="K223" s="21"/>
      <c r="L223" s="21"/>
      <c r="M223" s="60"/>
      <c r="N223" s="3"/>
      <c r="O223" s="3"/>
      <c r="P223" s="3"/>
      <c r="Q223" s="3"/>
    </row>
    <row r="224" spans="1:17" ht="12.75" customHeight="1" outlineLevel="2">
      <c r="A224" s="28"/>
      <c r="B224" s="28"/>
      <c r="C224" s="29"/>
      <c r="D224" s="21"/>
      <c r="E224" s="53"/>
      <c r="F224" s="53"/>
      <c r="G224" s="53"/>
      <c r="H224" s="53"/>
      <c r="I224" s="53"/>
      <c r="J224" s="53"/>
      <c r="K224" s="53"/>
      <c r="L224" s="53"/>
      <c r="M224" s="31"/>
      <c r="N224" s="3"/>
      <c r="O224" s="3"/>
      <c r="P224" s="3"/>
      <c r="Q224" s="3"/>
    </row>
    <row r="225" spans="1:17" ht="29.25" customHeight="1" outlineLevel="2">
      <c r="A225" s="24"/>
      <c r="B225" s="24"/>
      <c r="C225" s="25" t="s">
        <v>143</v>
      </c>
      <c r="D225" s="26">
        <f>D226+D229</f>
        <v>100</v>
      </c>
      <c r="E225" s="26">
        <f>F225+G225+H225+I225+J225</f>
        <v>507</v>
      </c>
      <c r="F225" s="26">
        <f t="shared" ref="F225:J225" si="93">F226+F229</f>
        <v>507</v>
      </c>
      <c r="G225" s="26">
        <f t="shared" si="93"/>
        <v>0</v>
      </c>
      <c r="H225" s="26">
        <f t="shared" si="93"/>
        <v>0</v>
      </c>
      <c r="I225" s="26">
        <f t="shared" si="93"/>
        <v>0</v>
      </c>
      <c r="J225" s="26">
        <f t="shared" si="93"/>
        <v>0</v>
      </c>
      <c r="K225" s="54">
        <v>0</v>
      </c>
      <c r="L225" s="54">
        <f>L229</f>
        <v>0</v>
      </c>
      <c r="M225" s="27"/>
      <c r="N225" s="14"/>
      <c r="O225" s="14"/>
      <c r="P225" s="14"/>
      <c r="Q225" s="14"/>
    </row>
    <row r="226" spans="1:17" ht="12.75" customHeight="1" outlineLevel="2">
      <c r="A226" s="28">
        <v>710</v>
      </c>
      <c r="B226" s="99"/>
      <c r="C226" s="29" t="s">
        <v>33</v>
      </c>
      <c r="D226" s="30"/>
      <c r="E226" s="30">
        <f t="shared" ref="E226:F226" si="94">E227</f>
        <v>507</v>
      </c>
      <c r="F226" s="30">
        <f t="shared" si="94"/>
        <v>507</v>
      </c>
      <c r="G226" s="30"/>
      <c r="H226" s="30"/>
      <c r="I226" s="30"/>
      <c r="J226" s="30"/>
      <c r="K226" s="21"/>
      <c r="L226" s="21"/>
      <c r="M226" s="60"/>
      <c r="N226" s="32"/>
      <c r="O226" s="32"/>
      <c r="P226" s="32"/>
      <c r="Q226" s="32"/>
    </row>
    <row r="227" spans="1:17" ht="12.75" customHeight="1" outlineLevel="2">
      <c r="A227" s="33"/>
      <c r="B227" s="33">
        <v>71035</v>
      </c>
      <c r="C227" s="34" t="s">
        <v>144</v>
      </c>
      <c r="D227" s="35"/>
      <c r="E227" s="35">
        <f>SUM(F227:J227)</f>
        <v>507</v>
      </c>
      <c r="F227" s="35">
        <v>507</v>
      </c>
      <c r="G227" s="35"/>
      <c r="H227" s="35"/>
      <c r="I227" s="35"/>
      <c r="J227" s="35"/>
      <c r="K227" s="35"/>
      <c r="L227" s="35"/>
      <c r="M227" s="37"/>
      <c r="N227" s="38"/>
      <c r="O227" s="38"/>
      <c r="P227" s="38"/>
      <c r="Q227" s="38"/>
    </row>
    <row r="228" spans="1:17" ht="8.25" customHeight="1" outlineLevel="2">
      <c r="A228" s="33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7"/>
      <c r="N228" s="38"/>
      <c r="O228" s="38"/>
      <c r="P228" s="38"/>
      <c r="Q228" s="38"/>
    </row>
    <row r="229" spans="1:17" ht="12.75" customHeight="1" outlineLevel="2">
      <c r="A229" s="63">
        <v>750</v>
      </c>
      <c r="B229" s="63"/>
      <c r="C229" s="45" t="s">
        <v>76</v>
      </c>
      <c r="D229" s="35">
        <f t="shared" ref="D229:E229" si="95">D230</f>
        <v>100</v>
      </c>
      <c r="E229" s="35">
        <f t="shared" si="95"/>
        <v>0</v>
      </c>
      <c r="F229" s="35"/>
      <c r="G229" s="35"/>
      <c r="H229" s="35"/>
      <c r="I229" s="35"/>
      <c r="J229" s="35"/>
      <c r="K229" s="35"/>
      <c r="L229" s="35"/>
      <c r="M229" s="37"/>
      <c r="N229" s="38"/>
      <c r="O229" s="38"/>
      <c r="P229" s="38"/>
      <c r="Q229" s="38"/>
    </row>
    <row r="230" spans="1:17" ht="12.75" customHeight="1" outlineLevel="2">
      <c r="A230" s="63"/>
      <c r="B230" s="63">
        <v>75011</v>
      </c>
      <c r="C230" s="45" t="s">
        <v>145</v>
      </c>
      <c r="D230" s="35">
        <v>100</v>
      </c>
      <c r="E230" s="35">
        <f>SUM(F230:J230)</f>
        <v>0</v>
      </c>
      <c r="F230" s="35"/>
      <c r="G230" s="35"/>
      <c r="H230" s="35"/>
      <c r="I230" s="35"/>
      <c r="J230" s="35"/>
      <c r="K230" s="35"/>
      <c r="L230" s="35"/>
      <c r="M230" s="37"/>
      <c r="N230" s="38"/>
      <c r="O230" s="38"/>
      <c r="P230" s="38"/>
      <c r="Q230" s="38"/>
    </row>
    <row r="231" spans="1:17" ht="12.75" customHeight="1" outlineLevel="2">
      <c r="A231" s="100"/>
      <c r="B231" s="100"/>
      <c r="C231" s="101"/>
      <c r="D231" s="102"/>
      <c r="E231" s="102"/>
      <c r="F231" s="102"/>
      <c r="G231" s="102"/>
      <c r="H231" s="102"/>
      <c r="I231" s="102"/>
      <c r="J231" s="102"/>
      <c r="K231" s="102"/>
      <c r="L231" s="102"/>
      <c r="M231" s="121"/>
      <c r="N231" s="3"/>
      <c r="O231" s="3"/>
      <c r="P231" s="3"/>
      <c r="Q231" s="3"/>
    </row>
    <row r="232" spans="1:17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103"/>
      <c r="N232" s="3"/>
      <c r="O232" s="3"/>
      <c r="P232" s="3"/>
      <c r="Q232" s="3"/>
    </row>
    <row r="233" spans="1:17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103"/>
      <c r="N233" s="3"/>
      <c r="O233" s="3"/>
      <c r="P233" s="3"/>
      <c r="Q233" s="3"/>
    </row>
    <row r="234" spans="1:17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03"/>
      <c r="N234" s="3"/>
      <c r="O234" s="3"/>
      <c r="P234" s="3"/>
      <c r="Q234" s="3"/>
    </row>
    <row r="235" spans="1:17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103"/>
      <c r="N235" s="3"/>
      <c r="O235" s="3"/>
      <c r="P235" s="3"/>
      <c r="Q235" s="3"/>
    </row>
    <row r="236" spans="1:17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103"/>
      <c r="N236" s="3"/>
      <c r="O236" s="3"/>
      <c r="P236" s="3"/>
      <c r="Q236" s="3"/>
    </row>
    <row r="237" spans="1:17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103"/>
      <c r="N237" s="3"/>
      <c r="O237" s="3"/>
      <c r="P237" s="3"/>
      <c r="Q237" s="3"/>
    </row>
    <row r="238" spans="1:17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103"/>
      <c r="N238" s="3"/>
      <c r="O238" s="3"/>
      <c r="P238" s="3"/>
      <c r="Q238" s="3"/>
    </row>
    <row r="239" spans="1:17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103"/>
      <c r="N239" s="3"/>
      <c r="O239" s="3"/>
      <c r="P239" s="3"/>
      <c r="Q239" s="3"/>
    </row>
    <row r="240" spans="1:17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103"/>
      <c r="N240" s="3"/>
      <c r="O240" s="3"/>
      <c r="P240" s="3"/>
      <c r="Q240" s="3"/>
    </row>
    <row r="241" spans="1:17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103"/>
      <c r="N241" s="3"/>
      <c r="O241" s="3"/>
      <c r="P241" s="3"/>
      <c r="Q241" s="3"/>
    </row>
    <row r="242" spans="1:17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103"/>
      <c r="N242" s="3"/>
      <c r="O242" s="3"/>
      <c r="P242" s="3"/>
      <c r="Q242" s="3"/>
    </row>
    <row r="243" spans="1:17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103"/>
      <c r="N243" s="3"/>
      <c r="O243" s="3"/>
      <c r="P243" s="3"/>
      <c r="Q243" s="3"/>
    </row>
    <row r="244" spans="1:17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103"/>
      <c r="N244" s="3"/>
      <c r="O244" s="3"/>
      <c r="P244" s="3"/>
      <c r="Q244" s="3"/>
    </row>
    <row r="245" spans="1:17" ht="12.75" customHeight="1">
      <c r="A245" s="104"/>
      <c r="B245" s="105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06"/>
      <c r="N245" s="14"/>
      <c r="O245" s="14"/>
      <c r="P245" s="14"/>
      <c r="Q245" s="14"/>
    </row>
    <row r="246" spans="1:17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103"/>
      <c r="N246" s="3"/>
      <c r="O246" s="3"/>
      <c r="P246" s="3"/>
      <c r="Q246" s="3"/>
    </row>
    <row r="247" spans="1:17" ht="12.75" customHeight="1">
      <c r="A247" s="1"/>
      <c r="B247" s="2"/>
      <c r="C247" s="104"/>
      <c r="D247" s="3"/>
      <c r="E247" s="3"/>
      <c r="F247" s="3"/>
      <c r="G247" s="3"/>
      <c r="H247" s="3"/>
      <c r="I247" s="3"/>
      <c r="J247" s="3"/>
      <c r="K247" s="3"/>
      <c r="L247" s="3"/>
      <c r="M247" s="103"/>
      <c r="N247" s="3"/>
      <c r="O247" s="3"/>
      <c r="P247" s="3"/>
      <c r="Q247" s="3"/>
    </row>
    <row r="248" spans="1:17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103"/>
      <c r="N248" s="3"/>
      <c r="O248" s="3"/>
      <c r="P248" s="3"/>
      <c r="Q248" s="3"/>
    </row>
    <row r="249" spans="1:17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103"/>
      <c r="N249" s="3"/>
      <c r="O249" s="3"/>
      <c r="P249" s="3"/>
      <c r="Q249" s="3"/>
    </row>
    <row r="250" spans="1:17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103"/>
      <c r="N250" s="3"/>
      <c r="O250" s="3"/>
      <c r="P250" s="3"/>
      <c r="Q250" s="3"/>
    </row>
    <row r="251" spans="1:17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103"/>
      <c r="N251" s="3"/>
      <c r="O251" s="3"/>
      <c r="P251" s="3"/>
      <c r="Q251" s="3"/>
    </row>
    <row r="252" spans="1:17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103"/>
      <c r="N252" s="3"/>
      <c r="O252" s="3"/>
      <c r="P252" s="3"/>
      <c r="Q252" s="3"/>
    </row>
    <row r="253" spans="1:17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103"/>
      <c r="N253" s="3"/>
      <c r="O253" s="3"/>
      <c r="P253" s="3"/>
      <c r="Q253" s="3"/>
    </row>
    <row r="254" spans="1:17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103"/>
      <c r="N254" s="3"/>
      <c r="O254" s="3"/>
      <c r="P254" s="3"/>
      <c r="Q254" s="3"/>
    </row>
    <row r="255" spans="1:17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103"/>
      <c r="N255" s="3"/>
      <c r="O255" s="3"/>
      <c r="P255" s="3"/>
      <c r="Q255" s="3"/>
    </row>
    <row r="256" spans="1:17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103"/>
      <c r="N256" s="3"/>
      <c r="O256" s="3"/>
      <c r="P256" s="3"/>
      <c r="Q256" s="3"/>
    </row>
    <row r="257" spans="1:17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103"/>
      <c r="N257" s="3"/>
      <c r="O257" s="3"/>
      <c r="P257" s="3"/>
      <c r="Q257" s="3"/>
    </row>
    <row r="258" spans="1:17" ht="12.75" customHeight="1">
      <c r="A258" s="1"/>
      <c r="B258" s="2"/>
      <c r="C258" s="14"/>
      <c r="D258" s="3"/>
      <c r="E258" s="3"/>
      <c r="F258" s="3"/>
      <c r="G258" s="3"/>
      <c r="H258" s="3"/>
      <c r="I258" s="3"/>
      <c r="J258" s="3"/>
      <c r="K258" s="3"/>
      <c r="L258" s="3"/>
      <c r="M258" s="103"/>
      <c r="N258" s="3"/>
      <c r="O258" s="3"/>
      <c r="P258" s="3"/>
      <c r="Q258" s="3"/>
    </row>
    <row r="259" spans="1:17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103"/>
      <c r="N259" s="3"/>
      <c r="O259" s="3"/>
      <c r="P259" s="3"/>
      <c r="Q259" s="3"/>
    </row>
    <row r="260" spans="1:17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103"/>
      <c r="N260" s="3"/>
      <c r="O260" s="3"/>
      <c r="P260" s="3"/>
      <c r="Q260" s="3"/>
    </row>
    <row r="261" spans="1:17" ht="12.75" customHeight="1">
      <c r="A261" s="1"/>
      <c r="B261" s="2"/>
      <c r="C261" s="14"/>
      <c r="D261" s="3"/>
      <c r="E261" s="3"/>
      <c r="F261" s="3"/>
      <c r="G261" s="3"/>
      <c r="H261" s="3"/>
      <c r="I261" s="3"/>
      <c r="J261" s="3"/>
      <c r="K261" s="3"/>
      <c r="L261" s="3"/>
      <c r="M261" s="103"/>
      <c r="N261" s="3"/>
      <c r="O261" s="3"/>
      <c r="P261" s="3"/>
      <c r="Q261" s="3"/>
    </row>
    <row r="262" spans="1:17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103"/>
      <c r="N262" s="3"/>
      <c r="O262" s="3"/>
      <c r="P262" s="3"/>
      <c r="Q262" s="3"/>
    </row>
    <row r="263" spans="1:17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103"/>
      <c r="N263" s="3"/>
      <c r="O263" s="3"/>
      <c r="P263" s="3"/>
      <c r="Q263" s="3"/>
    </row>
    <row r="264" spans="1:17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103"/>
      <c r="N264" s="3"/>
      <c r="O264" s="3"/>
      <c r="P264" s="3"/>
      <c r="Q264" s="3"/>
    </row>
    <row r="265" spans="1:17" ht="12.75" customHeight="1">
      <c r="A265" s="1"/>
      <c r="B265" s="2"/>
      <c r="C265" s="14"/>
      <c r="D265" s="3"/>
      <c r="E265" s="3"/>
      <c r="F265" s="3"/>
      <c r="G265" s="3"/>
      <c r="H265" s="3"/>
      <c r="I265" s="3"/>
      <c r="J265" s="3"/>
      <c r="K265" s="3"/>
      <c r="L265" s="3"/>
      <c r="M265" s="103"/>
      <c r="N265" s="3"/>
      <c r="O265" s="3"/>
      <c r="P265" s="3"/>
      <c r="Q265" s="3"/>
    </row>
    <row r="266" spans="1:17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103"/>
      <c r="N266" s="3"/>
      <c r="O266" s="3"/>
      <c r="P266" s="3"/>
      <c r="Q266" s="3"/>
    </row>
    <row r="267" spans="1:17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103"/>
      <c r="N267" s="3"/>
      <c r="O267" s="3"/>
      <c r="P267" s="3"/>
      <c r="Q267" s="3"/>
    </row>
    <row r="268" spans="1:17" ht="12.75" customHeight="1">
      <c r="A268" s="1"/>
      <c r="B268" s="2"/>
      <c r="C268" s="14"/>
      <c r="D268" s="3"/>
      <c r="E268" s="3"/>
      <c r="F268" s="3"/>
      <c r="G268" s="3"/>
      <c r="H268" s="3"/>
      <c r="I268" s="3"/>
      <c r="J268" s="3"/>
      <c r="K268" s="3"/>
      <c r="L268" s="3"/>
      <c r="M268" s="103"/>
      <c r="N268" s="3"/>
      <c r="O268" s="3"/>
      <c r="P268" s="3"/>
      <c r="Q268" s="3"/>
    </row>
    <row r="269" spans="1:17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103"/>
      <c r="N269" s="3"/>
      <c r="O269" s="3"/>
      <c r="P269" s="3"/>
      <c r="Q269" s="3"/>
    </row>
    <row r="270" spans="1:17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103"/>
      <c r="N270" s="3"/>
      <c r="O270" s="3"/>
      <c r="P270" s="3"/>
      <c r="Q270" s="3"/>
    </row>
    <row r="271" spans="1:17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03"/>
      <c r="N271" s="3"/>
      <c r="O271" s="3"/>
      <c r="P271" s="3"/>
      <c r="Q271" s="3"/>
    </row>
    <row r="272" spans="1:17" ht="12.75" customHeight="1">
      <c r="A272" s="1"/>
      <c r="B272" s="2"/>
      <c r="C272" s="14"/>
      <c r="D272" s="3"/>
      <c r="E272" s="3"/>
      <c r="F272" s="3"/>
      <c r="G272" s="3"/>
      <c r="H272" s="3"/>
      <c r="I272" s="3"/>
      <c r="J272" s="3"/>
      <c r="K272" s="3"/>
      <c r="L272" s="3"/>
      <c r="M272" s="103"/>
      <c r="N272" s="3"/>
      <c r="O272" s="3"/>
      <c r="P272" s="3"/>
      <c r="Q272" s="3"/>
    </row>
    <row r="273" spans="1:17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03"/>
      <c r="N273" s="3"/>
      <c r="O273" s="3"/>
      <c r="P273" s="3"/>
      <c r="Q273" s="3"/>
    </row>
    <row r="274" spans="1:17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03"/>
      <c r="N274" s="3"/>
      <c r="O274" s="3"/>
      <c r="P274" s="3"/>
      <c r="Q274" s="3"/>
    </row>
    <row r="275" spans="1:17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03"/>
      <c r="N275" s="3"/>
      <c r="O275" s="3"/>
      <c r="P275" s="3"/>
      <c r="Q275" s="3"/>
    </row>
    <row r="276" spans="1:17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03"/>
      <c r="N276" s="3"/>
      <c r="O276" s="3"/>
      <c r="P276" s="3"/>
      <c r="Q276" s="3"/>
    </row>
    <row r="277" spans="1:17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03"/>
      <c r="N277" s="3"/>
      <c r="O277" s="3"/>
      <c r="P277" s="3"/>
      <c r="Q277" s="3"/>
    </row>
    <row r="278" spans="1:17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03"/>
      <c r="N278" s="3"/>
      <c r="O278" s="3"/>
      <c r="P278" s="3"/>
      <c r="Q278" s="3"/>
    </row>
    <row r="279" spans="1:17" ht="12.75" customHeight="1">
      <c r="A279" s="1"/>
      <c r="B279" s="2"/>
      <c r="C279" s="14"/>
      <c r="D279" s="3"/>
      <c r="E279" s="3"/>
      <c r="F279" s="3"/>
      <c r="G279" s="3"/>
      <c r="H279" s="3"/>
      <c r="I279" s="3"/>
      <c r="J279" s="3"/>
      <c r="K279" s="3"/>
      <c r="L279" s="3"/>
      <c r="M279" s="103"/>
      <c r="N279" s="3"/>
      <c r="O279" s="3"/>
      <c r="P279" s="3"/>
      <c r="Q279" s="3"/>
    </row>
    <row r="280" spans="1:17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03"/>
      <c r="N280" s="3"/>
      <c r="O280" s="3"/>
      <c r="P280" s="3"/>
      <c r="Q280" s="3"/>
    </row>
    <row r="281" spans="1:17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03"/>
      <c r="N281" s="3"/>
      <c r="O281" s="3"/>
      <c r="P281" s="3"/>
      <c r="Q281" s="3"/>
    </row>
    <row r="282" spans="1:17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03"/>
      <c r="N282" s="3"/>
      <c r="O282" s="3"/>
      <c r="P282" s="3"/>
      <c r="Q282" s="3"/>
    </row>
    <row r="283" spans="1:17" ht="12.75" customHeight="1">
      <c r="A283" s="1"/>
      <c r="B283" s="2"/>
      <c r="C283" s="14"/>
      <c r="D283" s="3"/>
      <c r="E283" s="3"/>
      <c r="F283" s="3"/>
      <c r="G283" s="3"/>
      <c r="H283" s="3"/>
      <c r="I283" s="3"/>
      <c r="J283" s="3"/>
      <c r="K283" s="3"/>
      <c r="L283" s="3"/>
      <c r="M283" s="103"/>
      <c r="N283" s="3"/>
      <c r="O283" s="3"/>
      <c r="P283" s="3"/>
      <c r="Q283" s="3"/>
    </row>
    <row r="284" spans="1:17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03"/>
      <c r="N284" s="3"/>
      <c r="O284" s="3"/>
      <c r="P284" s="3"/>
      <c r="Q284" s="3"/>
    </row>
    <row r="285" spans="1:17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03"/>
      <c r="N285" s="3"/>
      <c r="O285" s="3"/>
      <c r="P285" s="3"/>
      <c r="Q285" s="3"/>
    </row>
    <row r="286" spans="1:17" ht="12.75" customHeight="1">
      <c r="A286" s="1"/>
      <c r="B286" s="2"/>
      <c r="C286" s="14"/>
      <c r="D286" s="3"/>
      <c r="E286" s="3"/>
      <c r="F286" s="3"/>
      <c r="G286" s="3"/>
      <c r="H286" s="3"/>
      <c r="I286" s="3"/>
      <c r="J286" s="3"/>
      <c r="K286" s="3"/>
      <c r="L286" s="3"/>
      <c r="M286" s="103"/>
      <c r="N286" s="3"/>
      <c r="O286" s="3"/>
      <c r="P286" s="3"/>
      <c r="Q286" s="3"/>
    </row>
    <row r="287" spans="1:17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03"/>
      <c r="N287" s="3"/>
      <c r="O287" s="3"/>
      <c r="P287" s="3"/>
      <c r="Q287" s="3"/>
    </row>
    <row r="288" spans="1:17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03"/>
      <c r="N288" s="3"/>
      <c r="O288" s="3"/>
      <c r="P288" s="3"/>
      <c r="Q288" s="3"/>
    </row>
    <row r="289" spans="1:17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03"/>
      <c r="N289" s="3"/>
      <c r="O289" s="3"/>
      <c r="P289" s="3"/>
      <c r="Q289" s="3"/>
    </row>
    <row r="290" spans="1:17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03"/>
      <c r="N290" s="3"/>
      <c r="O290" s="3"/>
      <c r="P290" s="3"/>
      <c r="Q290" s="3"/>
    </row>
    <row r="291" spans="1:17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03"/>
      <c r="N291" s="3"/>
      <c r="O291" s="3"/>
      <c r="P291" s="3"/>
      <c r="Q291" s="3"/>
    </row>
    <row r="292" spans="1:17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03"/>
      <c r="N292" s="3"/>
      <c r="O292" s="3"/>
      <c r="P292" s="3"/>
      <c r="Q292" s="3"/>
    </row>
    <row r="293" spans="1:17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03"/>
      <c r="N293" s="3"/>
      <c r="O293" s="3"/>
      <c r="P293" s="3"/>
      <c r="Q293" s="3"/>
    </row>
    <row r="294" spans="1:17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03"/>
      <c r="N294" s="3"/>
      <c r="O294" s="3"/>
      <c r="P294" s="3"/>
      <c r="Q294" s="3"/>
    </row>
    <row r="295" spans="1:17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03"/>
      <c r="N295" s="3"/>
      <c r="O295" s="3"/>
      <c r="P295" s="3"/>
      <c r="Q295" s="3"/>
    </row>
    <row r="296" spans="1:17" ht="12.75" customHeight="1">
      <c r="A296" s="1"/>
      <c r="B296" s="2"/>
      <c r="C296" s="1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>
      <c r="A299" s="1"/>
      <c r="B299" s="2"/>
      <c r="C299" s="1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>
      <c r="A305" s="1"/>
      <c r="B305" s="2"/>
      <c r="C305" s="1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>
      <c r="A310" s="1"/>
      <c r="B310" s="2"/>
      <c r="C310" s="1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>
      <c r="A311" s="1"/>
      <c r="B311" s="2"/>
      <c r="C311" s="1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>
      <c r="A317" s="1"/>
      <c r="B317" s="2"/>
      <c r="C317" s="1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>
      <c r="A322" s="1"/>
      <c r="B322" s="2"/>
      <c r="C322" s="1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>
      <c r="A326" s="1"/>
      <c r="B326" s="2"/>
      <c r="C326" s="1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>
      <c r="A333" s="1"/>
      <c r="B333" s="2"/>
      <c r="C333" s="1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>
      <c r="A340" s="1"/>
      <c r="B340" s="2"/>
      <c r="C340" s="1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>
      <c r="A344" s="1"/>
      <c r="B344" s="2"/>
      <c r="C344" s="1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>
      <c r="A348" s="1"/>
      <c r="B348" s="2"/>
      <c r="C348" s="1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>
      <c r="A351" s="1"/>
      <c r="B351" s="2"/>
      <c r="C351" s="1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>
      <c r="A358" s="1"/>
      <c r="B358" s="2"/>
      <c r="C358" s="1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>
      <c r="A362" s="1"/>
      <c r="B362" s="2"/>
      <c r="C362" s="1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>
      <c r="A365" s="1"/>
      <c r="B365" s="2"/>
      <c r="C365" s="1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>
      <c r="A368" s="1"/>
      <c r="B368" s="2"/>
      <c r="C368" s="1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>
      <c r="A372" s="1"/>
      <c r="B372" s="2"/>
      <c r="C372" s="1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>
      <c r="A382" s="447"/>
      <c r="B382" s="443"/>
      <c r="C382" s="44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>
      <c r="A383" s="442"/>
      <c r="B383" s="443"/>
      <c r="C383" s="44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>
      <c r="A384" s="104"/>
      <c r="B384" s="105"/>
      <c r="C384" s="105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>
      <c r="A385" s="444"/>
      <c r="B385" s="443"/>
      <c r="C385" s="44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>
      <c r="A394" s="1"/>
      <c r="B394" s="2"/>
      <c r="C394" s="10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>
      <c r="A396" s="104"/>
      <c r="B396" s="105"/>
      <c r="C396" s="1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>
      <c r="A408" s="104"/>
      <c r="B408" s="105"/>
      <c r="C408" s="1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>
      <c r="A412" s="104"/>
      <c r="B412" s="105"/>
      <c r="C412" s="1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>
      <c r="A415" s="104"/>
      <c r="B415" s="105"/>
      <c r="C415" s="1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>
      <c r="A418" s="104"/>
      <c r="B418" s="105"/>
      <c r="C418" s="1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>
      <c r="A424" s="104"/>
      <c r="B424" s="105"/>
      <c r="C424" s="1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>
      <c r="A427" s="104"/>
      <c r="B427" s="105"/>
      <c r="C427" s="1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</sheetData>
  <mergeCells count="45">
    <mergeCell ref="J4:J5"/>
    <mergeCell ref="G101:G102"/>
    <mergeCell ref="E101:E102"/>
    <mergeCell ref="F101:F102"/>
    <mergeCell ref="G176:G183"/>
    <mergeCell ref="E3:E5"/>
    <mergeCell ref="E176:E183"/>
    <mergeCell ref="F176:F183"/>
    <mergeCell ref="I176:I183"/>
    <mergeCell ref="I101:I102"/>
    <mergeCell ref="J101:J102"/>
    <mergeCell ref="G4:G5"/>
    <mergeCell ref="F3:J3"/>
    <mergeCell ref="K101:K102"/>
    <mergeCell ref="H101:H102"/>
    <mergeCell ref="A3:A6"/>
    <mergeCell ref="B3:B6"/>
    <mergeCell ref="C3:C6"/>
    <mergeCell ref="K3:M3"/>
    <mergeCell ref="L7:M7"/>
    <mergeCell ref="M5:M6"/>
    <mergeCell ref="D6:J6"/>
    <mergeCell ref="D3:D5"/>
    <mergeCell ref="K6:L6"/>
    <mergeCell ref="L4:M4"/>
    <mergeCell ref="K4:K5"/>
    <mergeCell ref="H4:H5"/>
    <mergeCell ref="I4:I5"/>
    <mergeCell ref="F4:F5"/>
    <mergeCell ref="A382:C382"/>
    <mergeCell ref="A383:C383"/>
    <mergeCell ref="A385:C385"/>
    <mergeCell ref="A101:A102"/>
    <mergeCell ref="L101:L102"/>
    <mergeCell ref="B101:B102"/>
    <mergeCell ref="C101:C102"/>
    <mergeCell ref="D101:D102"/>
    <mergeCell ref="A176:A183"/>
    <mergeCell ref="B176:B183"/>
    <mergeCell ref="C176:C183"/>
    <mergeCell ref="D176:D183"/>
    <mergeCell ref="H176:H183"/>
    <mergeCell ref="J176:J183"/>
    <mergeCell ref="K176:K183"/>
    <mergeCell ref="L176:L18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abSelected="1" view="pageBreakPreview" zoomScale="80" zoomScaleNormal="86" zoomScaleSheetLayoutView="80" workbookViewId="0">
      <selection activeCell="I5" sqref="I5"/>
    </sheetView>
  </sheetViews>
  <sheetFormatPr defaultRowHeight="16.5"/>
  <cols>
    <col min="1" max="1" width="9.42578125" style="124" bestFit="1" customWidth="1"/>
    <col min="2" max="2" width="46.85546875" style="124" customWidth="1"/>
    <col min="3" max="3" width="10.85546875" style="124" customWidth="1"/>
    <col min="4" max="4" width="13.28515625" style="124" bestFit="1" customWidth="1"/>
    <col min="5" max="5" width="13.42578125" style="124" customWidth="1"/>
    <col min="6" max="6" width="11.5703125" style="124" customWidth="1"/>
    <col min="7" max="7" width="10.85546875" style="124" customWidth="1"/>
    <col min="8" max="8" width="10.28515625" style="124" customWidth="1"/>
    <col min="9" max="9" width="13.140625" style="124" customWidth="1"/>
    <col min="10" max="256" width="8.85546875" style="124"/>
    <col min="257" max="257" width="9.28515625" style="124" bestFit="1" customWidth="1"/>
    <col min="258" max="258" width="47.28515625" style="124" bestFit="1" customWidth="1"/>
    <col min="259" max="259" width="10.85546875" style="124" customWidth="1"/>
    <col min="260" max="260" width="11.28515625" style="124" bestFit="1" customWidth="1"/>
    <col min="261" max="261" width="11.140625" style="124" customWidth="1"/>
    <col min="262" max="262" width="11.5703125" style="124" customWidth="1"/>
    <col min="263" max="263" width="10.85546875" style="124" customWidth="1"/>
    <col min="264" max="264" width="10.28515625" style="124" customWidth="1"/>
    <col min="265" max="265" width="10.85546875" style="124" customWidth="1"/>
    <col min="266" max="512" width="8.85546875" style="124"/>
    <col min="513" max="513" width="9.28515625" style="124" bestFit="1" customWidth="1"/>
    <col min="514" max="514" width="47.28515625" style="124" bestFit="1" customWidth="1"/>
    <col min="515" max="515" width="10.85546875" style="124" customWidth="1"/>
    <col min="516" max="516" width="11.28515625" style="124" bestFit="1" customWidth="1"/>
    <col min="517" max="517" width="11.140625" style="124" customWidth="1"/>
    <col min="518" max="518" width="11.5703125" style="124" customWidth="1"/>
    <col min="519" max="519" width="10.85546875" style="124" customWidth="1"/>
    <col min="520" max="520" width="10.28515625" style="124" customWidth="1"/>
    <col min="521" max="521" width="10.85546875" style="124" customWidth="1"/>
    <col min="522" max="768" width="8.85546875" style="124"/>
    <col min="769" max="769" width="9.28515625" style="124" bestFit="1" customWidth="1"/>
    <col min="770" max="770" width="47.28515625" style="124" bestFit="1" customWidth="1"/>
    <col min="771" max="771" width="10.85546875" style="124" customWidth="1"/>
    <col min="772" max="772" width="11.28515625" style="124" bestFit="1" customWidth="1"/>
    <col min="773" max="773" width="11.140625" style="124" customWidth="1"/>
    <col min="774" max="774" width="11.5703125" style="124" customWidth="1"/>
    <col min="775" max="775" width="10.85546875" style="124" customWidth="1"/>
    <col min="776" max="776" width="10.28515625" style="124" customWidth="1"/>
    <col min="777" max="777" width="10.85546875" style="124" customWidth="1"/>
    <col min="778" max="1024" width="8.85546875" style="124"/>
    <col min="1025" max="1025" width="9.28515625" style="124" bestFit="1" customWidth="1"/>
    <col min="1026" max="1026" width="47.28515625" style="124" bestFit="1" customWidth="1"/>
    <col min="1027" max="1027" width="10.85546875" style="124" customWidth="1"/>
    <col min="1028" max="1028" width="11.28515625" style="124" bestFit="1" customWidth="1"/>
    <col min="1029" max="1029" width="11.140625" style="124" customWidth="1"/>
    <col min="1030" max="1030" width="11.5703125" style="124" customWidth="1"/>
    <col min="1031" max="1031" width="10.85546875" style="124" customWidth="1"/>
    <col min="1032" max="1032" width="10.28515625" style="124" customWidth="1"/>
    <col min="1033" max="1033" width="10.85546875" style="124" customWidth="1"/>
    <col min="1034" max="1280" width="8.85546875" style="124"/>
    <col min="1281" max="1281" width="9.28515625" style="124" bestFit="1" customWidth="1"/>
    <col min="1282" max="1282" width="47.28515625" style="124" bestFit="1" customWidth="1"/>
    <col min="1283" max="1283" width="10.85546875" style="124" customWidth="1"/>
    <col min="1284" max="1284" width="11.28515625" style="124" bestFit="1" customWidth="1"/>
    <col min="1285" max="1285" width="11.140625" style="124" customWidth="1"/>
    <col min="1286" max="1286" width="11.5703125" style="124" customWidth="1"/>
    <col min="1287" max="1287" width="10.85546875" style="124" customWidth="1"/>
    <col min="1288" max="1288" width="10.28515625" style="124" customWidth="1"/>
    <col min="1289" max="1289" width="10.85546875" style="124" customWidth="1"/>
    <col min="1290" max="1536" width="8.85546875" style="124"/>
    <col min="1537" max="1537" width="9.28515625" style="124" bestFit="1" customWidth="1"/>
    <col min="1538" max="1538" width="47.28515625" style="124" bestFit="1" customWidth="1"/>
    <col min="1539" max="1539" width="10.85546875" style="124" customWidth="1"/>
    <col min="1540" max="1540" width="11.28515625" style="124" bestFit="1" customWidth="1"/>
    <col min="1541" max="1541" width="11.140625" style="124" customWidth="1"/>
    <col min="1542" max="1542" width="11.5703125" style="124" customWidth="1"/>
    <col min="1543" max="1543" width="10.85546875" style="124" customWidth="1"/>
    <col min="1544" max="1544" width="10.28515625" style="124" customWidth="1"/>
    <col min="1545" max="1545" width="10.85546875" style="124" customWidth="1"/>
    <col min="1546" max="1792" width="8.85546875" style="124"/>
    <col min="1793" max="1793" width="9.28515625" style="124" bestFit="1" customWidth="1"/>
    <col min="1794" max="1794" width="47.28515625" style="124" bestFit="1" customWidth="1"/>
    <col min="1795" max="1795" width="10.85546875" style="124" customWidth="1"/>
    <col min="1796" max="1796" width="11.28515625" style="124" bestFit="1" customWidth="1"/>
    <col min="1797" max="1797" width="11.140625" style="124" customWidth="1"/>
    <col min="1798" max="1798" width="11.5703125" style="124" customWidth="1"/>
    <col min="1799" max="1799" width="10.85546875" style="124" customWidth="1"/>
    <col min="1800" max="1800" width="10.28515625" style="124" customWidth="1"/>
    <col min="1801" max="1801" width="10.85546875" style="124" customWidth="1"/>
    <col min="1802" max="2048" width="8.85546875" style="124"/>
    <col min="2049" max="2049" width="9.28515625" style="124" bestFit="1" customWidth="1"/>
    <col min="2050" max="2050" width="47.28515625" style="124" bestFit="1" customWidth="1"/>
    <col min="2051" max="2051" width="10.85546875" style="124" customWidth="1"/>
    <col min="2052" max="2052" width="11.28515625" style="124" bestFit="1" customWidth="1"/>
    <col min="2053" max="2053" width="11.140625" style="124" customWidth="1"/>
    <col min="2054" max="2054" width="11.5703125" style="124" customWidth="1"/>
    <col min="2055" max="2055" width="10.85546875" style="124" customWidth="1"/>
    <col min="2056" max="2056" width="10.28515625" style="124" customWidth="1"/>
    <col min="2057" max="2057" width="10.85546875" style="124" customWidth="1"/>
    <col min="2058" max="2304" width="8.85546875" style="124"/>
    <col min="2305" max="2305" width="9.28515625" style="124" bestFit="1" customWidth="1"/>
    <col min="2306" max="2306" width="47.28515625" style="124" bestFit="1" customWidth="1"/>
    <col min="2307" max="2307" width="10.85546875" style="124" customWidth="1"/>
    <col min="2308" max="2308" width="11.28515625" style="124" bestFit="1" customWidth="1"/>
    <col min="2309" max="2309" width="11.140625" style="124" customWidth="1"/>
    <col min="2310" max="2310" width="11.5703125" style="124" customWidth="1"/>
    <col min="2311" max="2311" width="10.85546875" style="124" customWidth="1"/>
    <col min="2312" max="2312" width="10.28515625" style="124" customWidth="1"/>
    <col min="2313" max="2313" width="10.85546875" style="124" customWidth="1"/>
    <col min="2314" max="2560" width="8.85546875" style="124"/>
    <col min="2561" max="2561" width="9.28515625" style="124" bestFit="1" customWidth="1"/>
    <col min="2562" max="2562" width="47.28515625" style="124" bestFit="1" customWidth="1"/>
    <col min="2563" max="2563" width="10.85546875" style="124" customWidth="1"/>
    <col min="2564" max="2564" width="11.28515625" style="124" bestFit="1" customWidth="1"/>
    <col min="2565" max="2565" width="11.140625" style="124" customWidth="1"/>
    <col min="2566" max="2566" width="11.5703125" style="124" customWidth="1"/>
    <col min="2567" max="2567" width="10.85546875" style="124" customWidth="1"/>
    <col min="2568" max="2568" width="10.28515625" style="124" customWidth="1"/>
    <col min="2569" max="2569" width="10.85546875" style="124" customWidth="1"/>
    <col min="2570" max="2816" width="8.85546875" style="124"/>
    <col min="2817" max="2817" width="9.28515625" style="124" bestFit="1" customWidth="1"/>
    <col min="2818" max="2818" width="47.28515625" style="124" bestFit="1" customWidth="1"/>
    <col min="2819" max="2819" width="10.85546875" style="124" customWidth="1"/>
    <col min="2820" max="2820" width="11.28515625" style="124" bestFit="1" customWidth="1"/>
    <col min="2821" max="2821" width="11.140625" style="124" customWidth="1"/>
    <col min="2822" max="2822" width="11.5703125" style="124" customWidth="1"/>
    <col min="2823" max="2823" width="10.85546875" style="124" customWidth="1"/>
    <col min="2824" max="2824" width="10.28515625" style="124" customWidth="1"/>
    <col min="2825" max="2825" width="10.85546875" style="124" customWidth="1"/>
    <col min="2826" max="3072" width="8.85546875" style="124"/>
    <col min="3073" max="3073" width="9.28515625" style="124" bestFit="1" customWidth="1"/>
    <col min="3074" max="3074" width="47.28515625" style="124" bestFit="1" customWidth="1"/>
    <col min="3075" max="3075" width="10.85546875" style="124" customWidth="1"/>
    <col min="3076" max="3076" width="11.28515625" style="124" bestFit="1" customWidth="1"/>
    <col min="3077" max="3077" width="11.140625" style="124" customWidth="1"/>
    <col min="3078" max="3078" width="11.5703125" style="124" customWidth="1"/>
    <col min="3079" max="3079" width="10.85546875" style="124" customWidth="1"/>
    <col min="3080" max="3080" width="10.28515625" style="124" customWidth="1"/>
    <col min="3081" max="3081" width="10.85546875" style="124" customWidth="1"/>
    <col min="3082" max="3328" width="8.85546875" style="124"/>
    <col min="3329" max="3329" width="9.28515625" style="124" bestFit="1" customWidth="1"/>
    <col min="3330" max="3330" width="47.28515625" style="124" bestFit="1" customWidth="1"/>
    <col min="3331" max="3331" width="10.85546875" style="124" customWidth="1"/>
    <col min="3332" max="3332" width="11.28515625" style="124" bestFit="1" customWidth="1"/>
    <col min="3333" max="3333" width="11.140625" style="124" customWidth="1"/>
    <col min="3334" max="3334" width="11.5703125" style="124" customWidth="1"/>
    <col min="3335" max="3335" width="10.85546875" style="124" customWidth="1"/>
    <col min="3336" max="3336" width="10.28515625" style="124" customWidth="1"/>
    <col min="3337" max="3337" width="10.85546875" style="124" customWidth="1"/>
    <col min="3338" max="3584" width="8.85546875" style="124"/>
    <col min="3585" max="3585" width="9.28515625" style="124" bestFit="1" customWidth="1"/>
    <col min="3586" max="3586" width="47.28515625" style="124" bestFit="1" customWidth="1"/>
    <col min="3587" max="3587" width="10.85546875" style="124" customWidth="1"/>
    <col min="3588" max="3588" width="11.28515625" style="124" bestFit="1" customWidth="1"/>
    <col min="3589" max="3589" width="11.140625" style="124" customWidth="1"/>
    <col min="3590" max="3590" width="11.5703125" style="124" customWidth="1"/>
    <col min="3591" max="3591" width="10.85546875" style="124" customWidth="1"/>
    <col min="3592" max="3592" width="10.28515625" style="124" customWidth="1"/>
    <col min="3593" max="3593" width="10.85546875" style="124" customWidth="1"/>
    <col min="3594" max="3840" width="8.85546875" style="124"/>
    <col min="3841" max="3841" width="9.28515625" style="124" bestFit="1" customWidth="1"/>
    <col min="3842" max="3842" width="47.28515625" style="124" bestFit="1" customWidth="1"/>
    <col min="3843" max="3843" width="10.85546875" style="124" customWidth="1"/>
    <col min="3844" max="3844" width="11.28515625" style="124" bestFit="1" customWidth="1"/>
    <col min="3845" max="3845" width="11.140625" style="124" customWidth="1"/>
    <col min="3846" max="3846" width="11.5703125" style="124" customWidth="1"/>
    <col min="3847" max="3847" width="10.85546875" style="124" customWidth="1"/>
    <col min="3848" max="3848" width="10.28515625" style="124" customWidth="1"/>
    <col min="3849" max="3849" width="10.85546875" style="124" customWidth="1"/>
    <col min="3850" max="4096" width="8.85546875" style="124"/>
    <col min="4097" max="4097" width="9.28515625" style="124" bestFit="1" customWidth="1"/>
    <col min="4098" max="4098" width="47.28515625" style="124" bestFit="1" customWidth="1"/>
    <col min="4099" max="4099" width="10.85546875" style="124" customWidth="1"/>
    <col min="4100" max="4100" width="11.28515625" style="124" bestFit="1" customWidth="1"/>
    <col min="4101" max="4101" width="11.140625" style="124" customWidth="1"/>
    <col min="4102" max="4102" width="11.5703125" style="124" customWidth="1"/>
    <col min="4103" max="4103" width="10.85546875" style="124" customWidth="1"/>
    <col min="4104" max="4104" width="10.28515625" style="124" customWidth="1"/>
    <col min="4105" max="4105" width="10.85546875" style="124" customWidth="1"/>
    <col min="4106" max="4352" width="8.85546875" style="124"/>
    <col min="4353" max="4353" width="9.28515625" style="124" bestFit="1" customWidth="1"/>
    <col min="4354" max="4354" width="47.28515625" style="124" bestFit="1" customWidth="1"/>
    <col min="4355" max="4355" width="10.85546875" style="124" customWidth="1"/>
    <col min="4356" max="4356" width="11.28515625" style="124" bestFit="1" customWidth="1"/>
    <col min="4357" max="4357" width="11.140625" style="124" customWidth="1"/>
    <col min="4358" max="4358" width="11.5703125" style="124" customWidth="1"/>
    <col min="4359" max="4359" width="10.85546875" style="124" customWidth="1"/>
    <col min="4360" max="4360" width="10.28515625" style="124" customWidth="1"/>
    <col min="4361" max="4361" width="10.85546875" style="124" customWidth="1"/>
    <col min="4362" max="4608" width="8.85546875" style="124"/>
    <col min="4609" max="4609" width="9.28515625" style="124" bestFit="1" customWidth="1"/>
    <col min="4610" max="4610" width="47.28515625" style="124" bestFit="1" customWidth="1"/>
    <col min="4611" max="4611" width="10.85546875" style="124" customWidth="1"/>
    <col min="4612" max="4612" width="11.28515625" style="124" bestFit="1" customWidth="1"/>
    <col min="4613" max="4613" width="11.140625" style="124" customWidth="1"/>
    <col min="4614" max="4614" width="11.5703125" style="124" customWidth="1"/>
    <col min="4615" max="4615" width="10.85546875" style="124" customWidth="1"/>
    <col min="4616" max="4616" width="10.28515625" style="124" customWidth="1"/>
    <col min="4617" max="4617" width="10.85546875" style="124" customWidth="1"/>
    <col min="4618" max="4864" width="8.85546875" style="124"/>
    <col min="4865" max="4865" width="9.28515625" style="124" bestFit="1" customWidth="1"/>
    <col min="4866" max="4866" width="47.28515625" style="124" bestFit="1" customWidth="1"/>
    <col min="4867" max="4867" width="10.85546875" style="124" customWidth="1"/>
    <col min="4868" max="4868" width="11.28515625" style="124" bestFit="1" customWidth="1"/>
    <col min="4869" max="4869" width="11.140625" style="124" customWidth="1"/>
    <col min="4870" max="4870" width="11.5703125" style="124" customWidth="1"/>
    <col min="4871" max="4871" width="10.85546875" style="124" customWidth="1"/>
    <col min="4872" max="4872" width="10.28515625" style="124" customWidth="1"/>
    <col min="4873" max="4873" width="10.85546875" style="124" customWidth="1"/>
    <col min="4874" max="5120" width="8.85546875" style="124"/>
    <col min="5121" max="5121" width="9.28515625" style="124" bestFit="1" customWidth="1"/>
    <col min="5122" max="5122" width="47.28515625" style="124" bestFit="1" customWidth="1"/>
    <col min="5123" max="5123" width="10.85546875" style="124" customWidth="1"/>
    <col min="5124" max="5124" width="11.28515625" style="124" bestFit="1" customWidth="1"/>
    <col min="5125" max="5125" width="11.140625" style="124" customWidth="1"/>
    <col min="5126" max="5126" width="11.5703125" style="124" customWidth="1"/>
    <col min="5127" max="5127" width="10.85546875" style="124" customWidth="1"/>
    <col min="5128" max="5128" width="10.28515625" style="124" customWidth="1"/>
    <col min="5129" max="5129" width="10.85546875" style="124" customWidth="1"/>
    <col min="5130" max="5376" width="8.85546875" style="124"/>
    <col min="5377" max="5377" width="9.28515625" style="124" bestFit="1" customWidth="1"/>
    <col min="5378" max="5378" width="47.28515625" style="124" bestFit="1" customWidth="1"/>
    <col min="5379" max="5379" width="10.85546875" style="124" customWidth="1"/>
    <col min="5380" max="5380" width="11.28515625" style="124" bestFit="1" customWidth="1"/>
    <col min="5381" max="5381" width="11.140625" style="124" customWidth="1"/>
    <col min="5382" max="5382" width="11.5703125" style="124" customWidth="1"/>
    <col min="5383" max="5383" width="10.85546875" style="124" customWidth="1"/>
    <col min="5384" max="5384" width="10.28515625" style="124" customWidth="1"/>
    <col min="5385" max="5385" width="10.85546875" style="124" customWidth="1"/>
    <col min="5386" max="5632" width="8.85546875" style="124"/>
    <col min="5633" max="5633" width="9.28515625" style="124" bestFit="1" customWidth="1"/>
    <col min="5634" max="5634" width="47.28515625" style="124" bestFit="1" customWidth="1"/>
    <col min="5635" max="5635" width="10.85546875" style="124" customWidth="1"/>
    <col min="5636" max="5636" width="11.28515625" style="124" bestFit="1" customWidth="1"/>
    <col min="5637" max="5637" width="11.140625" style="124" customWidth="1"/>
    <col min="5638" max="5638" width="11.5703125" style="124" customWidth="1"/>
    <col min="5639" max="5639" width="10.85546875" style="124" customWidth="1"/>
    <col min="5640" max="5640" width="10.28515625" style="124" customWidth="1"/>
    <col min="5641" max="5641" width="10.85546875" style="124" customWidth="1"/>
    <col min="5642" max="5888" width="8.85546875" style="124"/>
    <col min="5889" max="5889" width="9.28515625" style="124" bestFit="1" customWidth="1"/>
    <col min="5890" max="5890" width="47.28515625" style="124" bestFit="1" customWidth="1"/>
    <col min="5891" max="5891" width="10.85546875" style="124" customWidth="1"/>
    <col min="5892" max="5892" width="11.28515625" style="124" bestFit="1" customWidth="1"/>
    <col min="5893" max="5893" width="11.140625" style="124" customWidth="1"/>
    <col min="5894" max="5894" width="11.5703125" style="124" customWidth="1"/>
    <col min="5895" max="5895" width="10.85546875" style="124" customWidth="1"/>
    <col min="5896" max="5896" width="10.28515625" style="124" customWidth="1"/>
    <col min="5897" max="5897" width="10.85546875" style="124" customWidth="1"/>
    <col min="5898" max="6144" width="8.85546875" style="124"/>
    <col min="6145" max="6145" width="9.28515625" style="124" bestFit="1" customWidth="1"/>
    <col min="6146" max="6146" width="47.28515625" style="124" bestFit="1" customWidth="1"/>
    <col min="6147" max="6147" width="10.85546875" style="124" customWidth="1"/>
    <col min="6148" max="6148" width="11.28515625" style="124" bestFit="1" customWidth="1"/>
    <col min="6149" max="6149" width="11.140625" style="124" customWidth="1"/>
    <col min="6150" max="6150" width="11.5703125" style="124" customWidth="1"/>
    <col min="6151" max="6151" width="10.85546875" style="124" customWidth="1"/>
    <col min="6152" max="6152" width="10.28515625" style="124" customWidth="1"/>
    <col min="6153" max="6153" width="10.85546875" style="124" customWidth="1"/>
    <col min="6154" max="6400" width="8.85546875" style="124"/>
    <col min="6401" max="6401" width="9.28515625" style="124" bestFit="1" customWidth="1"/>
    <col min="6402" max="6402" width="47.28515625" style="124" bestFit="1" customWidth="1"/>
    <col min="6403" max="6403" width="10.85546875" style="124" customWidth="1"/>
    <col min="6404" max="6404" width="11.28515625" style="124" bestFit="1" customWidth="1"/>
    <col min="6405" max="6405" width="11.140625" style="124" customWidth="1"/>
    <col min="6406" max="6406" width="11.5703125" style="124" customWidth="1"/>
    <col min="6407" max="6407" width="10.85546875" style="124" customWidth="1"/>
    <col min="6408" max="6408" width="10.28515625" style="124" customWidth="1"/>
    <col min="6409" max="6409" width="10.85546875" style="124" customWidth="1"/>
    <col min="6410" max="6656" width="8.85546875" style="124"/>
    <col min="6657" max="6657" width="9.28515625" style="124" bestFit="1" customWidth="1"/>
    <col min="6658" max="6658" width="47.28515625" style="124" bestFit="1" customWidth="1"/>
    <col min="6659" max="6659" width="10.85546875" style="124" customWidth="1"/>
    <col min="6660" max="6660" width="11.28515625" style="124" bestFit="1" customWidth="1"/>
    <col min="6661" max="6661" width="11.140625" style="124" customWidth="1"/>
    <col min="6662" max="6662" width="11.5703125" style="124" customWidth="1"/>
    <col min="6663" max="6663" width="10.85546875" style="124" customWidth="1"/>
    <col min="6664" max="6664" width="10.28515625" style="124" customWidth="1"/>
    <col min="6665" max="6665" width="10.85546875" style="124" customWidth="1"/>
    <col min="6666" max="6912" width="8.85546875" style="124"/>
    <col min="6913" max="6913" width="9.28515625" style="124" bestFit="1" customWidth="1"/>
    <col min="6914" max="6914" width="47.28515625" style="124" bestFit="1" customWidth="1"/>
    <col min="6915" max="6915" width="10.85546875" style="124" customWidth="1"/>
    <col min="6916" max="6916" width="11.28515625" style="124" bestFit="1" customWidth="1"/>
    <col min="6917" max="6917" width="11.140625" style="124" customWidth="1"/>
    <col min="6918" max="6918" width="11.5703125" style="124" customWidth="1"/>
    <col min="6919" max="6919" width="10.85546875" style="124" customWidth="1"/>
    <col min="6920" max="6920" width="10.28515625" style="124" customWidth="1"/>
    <col min="6921" max="6921" width="10.85546875" style="124" customWidth="1"/>
    <col min="6922" max="7168" width="8.85546875" style="124"/>
    <col min="7169" max="7169" width="9.28515625" style="124" bestFit="1" customWidth="1"/>
    <col min="7170" max="7170" width="47.28515625" style="124" bestFit="1" customWidth="1"/>
    <col min="7171" max="7171" width="10.85546875" style="124" customWidth="1"/>
    <col min="7172" max="7172" width="11.28515625" style="124" bestFit="1" customWidth="1"/>
    <col min="7173" max="7173" width="11.140625" style="124" customWidth="1"/>
    <col min="7174" max="7174" width="11.5703125" style="124" customWidth="1"/>
    <col min="7175" max="7175" width="10.85546875" style="124" customWidth="1"/>
    <col min="7176" max="7176" width="10.28515625" style="124" customWidth="1"/>
    <col min="7177" max="7177" width="10.85546875" style="124" customWidth="1"/>
    <col min="7178" max="7424" width="8.85546875" style="124"/>
    <col min="7425" max="7425" width="9.28515625" style="124" bestFit="1" customWidth="1"/>
    <col min="7426" max="7426" width="47.28515625" style="124" bestFit="1" customWidth="1"/>
    <col min="7427" max="7427" width="10.85546875" style="124" customWidth="1"/>
    <col min="7428" max="7428" width="11.28515625" style="124" bestFit="1" customWidth="1"/>
    <col min="7429" max="7429" width="11.140625" style="124" customWidth="1"/>
    <col min="7430" max="7430" width="11.5703125" style="124" customWidth="1"/>
    <col min="7431" max="7431" width="10.85546875" style="124" customWidth="1"/>
    <col min="7432" max="7432" width="10.28515625" style="124" customWidth="1"/>
    <col min="7433" max="7433" width="10.85546875" style="124" customWidth="1"/>
    <col min="7434" max="7680" width="8.85546875" style="124"/>
    <col min="7681" max="7681" width="9.28515625" style="124" bestFit="1" customWidth="1"/>
    <col min="7682" max="7682" width="47.28515625" style="124" bestFit="1" customWidth="1"/>
    <col min="7683" max="7683" width="10.85546875" style="124" customWidth="1"/>
    <col min="7684" max="7684" width="11.28515625" style="124" bestFit="1" customWidth="1"/>
    <col min="7685" max="7685" width="11.140625" style="124" customWidth="1"/>
    <col min="7686" max="7686" width="11.5703125" style="124" customWidth="1"/>
    <col min="7687" max="7687" width="10.85546875" style="124" customWidth="1"/>
    <col min="7688" max="7688" width="10.28515625" style="124" customWidth="1"/>
    <col min="7689" max="7689" width="10.85546875" style="124" customWidth="1"/>
    <col min="7690" max="7936" width="8.85546875" style="124"/>
    <col min="7937" max="7937" width="9.28515625" style="124" bestFit="1" customWidth="1"/>
    <col min="7938" max="7938" width="47.28515625" style="124" bestFit="1" customWidth="1"/>
    <col min="7939" max="7939" width="10.85546875" style="124" customWidth="1"/>
    <col min="7940" max="7940" width="11.28515625" style="124" bestFit="1" customWidth="1"/>
    <col min="7941" max="7941" width="11.140625" style="124" customWidth="1"/>
    <col min="7942" max="7942" width="11.5703125" style="124" customWidth="1"/>
    <col min="7943" max="7943" width="10.85546875" style="124" customWidth="1"/>
    <col min="7944" max="7944" width="10.28515625" style="124" customWidth="1"/>
    <col min="7945" max="7945" width="10.85546875" style="124" customWidth="1"/>
    <col min="7946" max="8192" width="8.85546875" style="124"/>
    <col min="8193" max="8193" width="9.28515625" style="124" bestFit="1" customWidth="1"/>
    <col min="8194" max="8194" width="47.28515625" style="124" bestFit="1" customWidth="1"/>
    <col min="8195" max="8195" width="10.85546875" style="124" customWidth="1"/>
    <col min="8196" max="8196" width="11.28515625" style="124" bestFit="1" customWidth="1"/>
    <col min="8197" max="8197" width="11.140625" style="124" customWidth="1"/>
    <col min="8198" max="8198" width="11.5703125" style="124" customWidth="1"/>
    <col min="8199" max="8199" width="10.85546875" style="124" customWidth="1"/>
    <col min="8200" max="8200" width="10.28515625" style="124" customWidth="1"/>
    <col min="8201" max="8201" width="10.85546875" style="124" customWidth="1"/>
    <col min="8202" max="8448" width="8.85546875" style="124"/>
    <col min="8449" max="8449" width="9.28515625" style="124" bestFit="1" customWidth="1"/>
    <col min="8450" max="8450" width="47.28515625" style="124" bestFit="1" customWidth="1"/>
    <col min="8451" max="8451" width="10.85546875" style="124" customWidth="1"/>
    <col min="8452" max="8452" width="11.28515625" style="124" bestFit="1" customWidth="1"/>
    <col min="8453" max="8453" width="11.140625" style="124" customWidth="1"/>
    <col min="8454" max="8454" width="11.5703125" style="124" customWidth="1"/>
    <col min="8455" max="8455" width="10.85546875" style="124" customWidth="1"/>
    <col min="8456" max="8456" width="10.28515625" style="124" customWidth="1"/>
    <col min="8457" max="8457" width="10.85546875" style="124" customWidth="1"/>
    <col min="8458" max="8704" width="8.85546875" style="124"/>
    <col min="8705" max="8705" width="9.28515625" style="124" bestFit="1" customWidth="1"/>
    <col min="8706" max="8706" width="47.28515625" style="124" bestFit="1" customWidth="1"/>
    <col min="8707" max="8707" width="10.85546875" style="124" customWidth="1"/>
    <col min="8708" max="8708" width="11.28515625" style="124" bestFit="1" customWidth="1"/>
    <col min="8709" max="8709" width="11.140625" style="124" customWidth="1"/>
    <col min="8710" max="8710" width="11.5703125" style="124" customWidth="1"/>
    <col min="8711" max="8711" width="10.85546875" style="124" customWidth="1"/>
    <col min="8712" max="8712" width="10.28515625" style="124" customWidth="1"/>
    <col min="8713" max="8713" width="10.85546875" style="124" customWidth="1"/>
    <col min="8714" max="8960" width="8.85546875" style="124"/>
    <col min="8961" max="8961" width="9.28515625" style="124" bestFit="1" customWidth="1"/>
    <col min="8962" max="8962" width="47.28515625" style="124" bestFit="1" customWidth="1"/>
    <col min="8963" max="8963" width="10.85546875" style="124" customWidth="1"/>
    <col min="8964" max="8964" width="11.28515625" style="124" bestFit="1" customWidth="1"/>
    <col min="8965" max="8965" width="11.140625" style="124" customWidth="1"/>
    <col min="8966" max="8966" width="11.5703125" style="124" customWidth="1"/>
    <col min="8967" max="8967" width="10.85546875" style="124" customWidth="1"/>
    <col min="8968" max="8968" width="10.28515625" style="124" customWidth="1"/>
    <col min="8969" max="8969" width="10.85546875" style="124" customWidth="1"/>
    <col min="8970" max="9216" width="8.85546875" style="124"/>
    <col min="9217" max="9217" width="9.28515625" style="124" bestFit="1" customWidth="1"/>
    <col min="9218" max="9218" width="47.28515625" style="124" bestFit="1" customWidth="1"/>
    <col min="9219" max="9219" width="10.85546875" style="124" customWidth="1"/>
    <col min="9220" max="9220" width="11.28515625" style="124" bestFit="1" customWidth="1"/>
    <col min="9221" max="9221" width="11.140625" style="124" customWidth="1"/>
    <col min="9222" max="9222" width="11.5703125" style="124" customWidth="1"/>
    <col min="9223" max="9223" width="10.85546875" style="124" customWidth="1"/>
    <col min="9224" max="9224" width="10.28515625" style="124" customWidth="1"/>
    <col min="9225" max="9225" width="10.85546875" style="124" customWidth="1"/>
    <col min="9226" max="9472" width="8.85546875" style="124"/>
    <col min="9473" max="9473" width="9.28515625" style="124" bestFit="1" customWidth="1"/>
    <col min="9474" max="9474" width="47.28515625" style="124" bestFit="1" customWidth="1"/>
    <col min="9475" max="9475" width="10.85546875" style="124" customWidth="1"/>
    <col min="9476" max="9476" width="11.28515625" style="124" bestFit="1" customWidth="1"/>
    <col min="9477" max="9477" width="11.140625" style="124" customWidth="1"/>
    <col min="9478" max="9478" width="11.5703125" style="124" customWidth="1"/>
    <col min="9479" max="9479" width="10.85546875" style="124" customWidth="1"/>
    <col min="9480" max="9480" width="10.28515625" style="124" customWidth="1"/>
    <col min="9481" max="9481" width="10.85546875" style="124" customWidth="1"/>
    <col min="9482" max="9728" width="8.85546875" style="124"/>
    <col min="9729" max="9729" width="9.28515625" style="124" bestFit="1" customWidth="1"/>
    <col min="9730" max="9730" width="47.28515625" style="124" bestFit="1" customWidth="1"/>
    <col min="9731" max="9731" width="10.85546875" style="124" customWidth="1"/>
    <col min="9732" max="9732" width="11.28515625" style="124" bestFit="1" customWidth="1"/>
    <col min="9733" max="9733" width="11.140625" style="124" customWidth="1"/>
    <col min="9734" max="9734" width="11.5703125" style="124" customWidth="1"/>
    <col min="9735" max="9735" width="10.85546875" style="124" customWidth="1"/>
    <col min="9736" max="9736" width="10.28515625" style="124" customWidth="1"/>
    <col min="9737" max="9737" width="10.85546875" style="124" customWidth="1"/>
    <col min="9738" max="9984" width="8.85546875" style="124"/>
    <col min="9985" max="9985" width="9.28515625" style="124" bestFit="1" customWidth="1"/>
    <col min="9986" max="9986" width="47.28515625" style="124" bestFit="1" customWidth="1"/>
    <col min="9987" max="9987" width="10.85546875" style="124" customWidth="1"/>
    <col min="9988" max="9988" width="11.28515625" style="124" bestFit="1" customWidth="1"/>
    <col min="9989" max="9989" width="11.140625" style="124" customWidth="1"/>
    <col min="9990" max="9990" width="11.5703125" style="124" customWidth="1"/>
    <col min="9991" max="9991" width="10.85546875" style="124" customWidth="1"/>
    <col min="9992" max="9992" width="10.28515625" style="124" customWidth="1"/>
    <col min="9993" max="9993" width="10.85546875" style="124" customWidth="1"/>
    <col min="9994" max="10240" width="8.85546875" style="124"/>
    <col min="10241" max="10241" width="9.28515625" style="124" bestFit="1" customWidth="1"/>
    <col min="10242" max="10242" width="47.28515625" style="124" bestFit="1" customWidth="1"/>
    <col min="10243" max="10243" width="10.85546875" style="124" customWidth="1"/>
    <col min="10244" max="10244" width="11.28515625" style="124" bestFit="1" customWidth="1"/>
    <col min="10245" max="10245" width="11.140625" style="124" customWidth="1"/>
    <col min="10246" max="10246" width="11.5703125" style="124" customWidth="1"/>
    <col min="10247" max="10247" width="10.85546875" style="124" customWidth="1"/>
    <col min="10248" max="10248" width="10.28515625" style="124" customWidth="1"/>
    <col min="10249" max="10249" width="10.85546875" style="124" customWidth="1"/>
    <col min="10250" max="10496" width="8.85546875" style="124"/>
    <col min="10497" max="10497" width="9.28515625" style="124" bestFit="1" customWidth="1"/>
    <col min="10498" max="10498" width="47.28515625" style="124" bestFit="1" customWidth="1"/>
    <col min="10499" max="10499" width="10.85546875" style="124" customWidth="1"/>
    <col min="10500" max="10500" width="11.28515625" style="124" bestFit="1" customWidth="1"/>
    <col min="10501" max="10501" width="11.140625" style="124" customWidth="1"/>
    <col min="10502" max="10502" width="11.5703125" style="124" customWidth="1"/>
    <col min="10503" max="10503" width="10.85546875" style="124" customWidth="1"/>
    <col min="10504" max="10504" width="10.28515625" style="124" customWidth="1"/>
    <col min="10505" max="10505" width="10.85546875" style="124" customWidth="1"/>
    <col min="10506" max="10752" width="8.85546875" style="124"/>
    <col min="10753" max="10753" width="9.28515625" style="124" bestFit="1" customWidth="1"/>
    <col min="10754" max="10754" width="47.28515625" style="124" bestFit="1" customWidth="1"/>
    <col min="10755" max="10755" width="10.85546875" style="124" customWidth="1"/>
    <col min="10756" max="10756" width="11.28515625" style="124" bestFit="1" customWidth="1"/>
    <col min="10757" max="10757" width="11.140625" style="124" customWidth="1"/>
    <col min="10758" max="10758" width="11.5703125" style="124" customWidth="1"/>
    <col min="10759" max="10759" width="10.85546875" style="124" customWidth="1"/>
    <col min="10760" max="10760" width="10.28515625" style="124" customWidth="1"/>
    <col min="10761" max="10761" width="10.85546875" style="124" customWidth="1"/>
    <col min="10762" max="11008" width="8.85546875" style="124"/>
    <col min="11009" max="11009" width="9.28515625" style="124" bestFit="1" customWidth="1"/>
    <col min="11010" max="11010" width="47.28515625" style="124" bestFit="1" customWidth="1"/>
    <col min="11011" max="11011" width="10.85546875" style="124" customWidth="1"/>
    <col min="11012" max="11012" width="11.28515625" style="124" bestFit="1" customWidth="1"/>
    <col min="11013" max="11013" width="11.140625" style="124" customWidth="1"/>
    <col min="11014" max="11014" width="11.5703125" style="124" customWidth="1"/>
    <col min="11015" max="11015" width="10.85546875" style="124" customWidth="1"/>
    <col min="11016" max="11016" width="10.28515625" style="124" customWidth="1"/>
    <col min="11017" max="11017" width="10.85546875" style="124" customWidth="1"/>
    <col min="11018" max="11264" width="8.85546875" style="124"/>
    <col min="11265" max="11265" width="9.28515625" style="124" bestFit="1" customWidth="1"/>
    <col min="11266" max="11266" width="47.28515625" style="124" bestFit="1" customWidth="1"/>
    <col min="11267" max="11267" width="10.85546875" style="124" customWidth="1"/>
    <col min="11268" max="11268" width="11.28515625" style="124" bestFit="1" customWidth="1"/>
    <col min="11269" max="11269" width="11.140625" style="124" customWidth="1"/>
    <col min="11270" max="11270" width="11.5703125" style="124" customWidth="1"/>
    <col min="11271" max="11271" width="10.85546875" style="124" customWidth="1"/>
    <col min="11272" max="11272" width="10.28515625" style="124" customWidth="1"/>
    <col min="11273" max="11273" width="10.85546875" style="124" customWidth="1"/>
    <col min="11274" max="11520" width="8.85546875" style="124"/>
    <col min="11521" max="11521" width="9.28515625" style="124" bestFit="1" customWidth="1"/>
    <col min="11522" max="11522" width="47.28515625" style="124" bestFit="1" customWidth="1"/>
    <col min="11523" max="11523" width="10.85546875" style="124" customWidth="1"/>
    <col min="11524" max="11524" width="11.28515625" style="124" bestFit="1" customWidth="1"/>
    <col min="11525" max="11525" width="11.140625" style="124" customWidth="1"/>
    <col min="11526" max="11526" width="11.5703125" style="124" customWidth="1"/>
    <col min="11527" max="11527" width="10.85546875" style="124" customWidth="1"/>
    <col min="11528" max="11528" width="10.28515625" style="124" customWidth="1"/>
    <col min="11529" max="11529" width="10.85546875" style="124" customWidth="1"/>
    <col min="11530" max="11776" width="8.85546875" style="124"/>
    <col min="11777" max="11777" width="9.28515625" style="124" bestFit="1" customWidth="1"/>
    <col min="11778" max="11778" width="47.28515625" style="124" bestFit="1" customWidth="1"/>
    <col min="11779" max="11779" width="10.85546875" style="124" customWidth="1"/>
    <col min="11780" max="11780" width="11.28515625" style="124" bestFit="1" customWidth="1"/>
    <col min="11781" max="11781" width="11.140625" style="124" customWidth="1"/>
    <col min="11782" max="11782" width="11.5703125" style="124" customWidth="1"/>
    <col min="11783" max="11783" width="10.85546875" style="124" customWidth="1"/>
    <col min="11784" max="11784" width="10.28515625" style="124" customWidth="1"/>
    <col min="11785" max="11785" width="10.85546875" style="124" customWidth="1"/>
    <col min="11786" max="12032" width="8.85546875" style="124"/>
    <col min="12033" max="12033" width="9.28515625" style="124" bestFit="1" customWidth="1"/>
    <col min="12034" max="12034" width="47.28515625" style="124" bestFit="1" customWidth="1"/>
    <col min="12035" max="12035" width="10.85546875" style="124" customWidth="1"/>
    <col min="12036" max="12036" width="11.28515625" style="124" bestFit="1" customWidth="1"/>
    <col min="12037" max="12037" width="11.140625" style="124" customWidth="1"/>
    <col min="12038" max="12038" width="11.5703125" style="124" customWidth="1"/>
    <col min="12039" max="12039" width="10.85546875" style="124" customWidth="1"/>
    <col min="12040" max="12040" width="10.28515625" style="124" customWidth="1"/>
    <col min="12041" max="12041" width="10.85546875" style="124" customWidth="1"/>
    <col min="12042" max="12288" width="8.85546875" style="124"/>
    <col min="12289" max="12289" width="9.28515625" style="124" bestFit="1" customWidth="1"/>
    <col min="12290" max="12290" width="47.28515625" style="124" bestFit="1" customWidth="1"/>
    <col min="12291" max="12291" width="10.85546875" style="124" customWidth="1"/>
    <col min="12292" max="12292" width="11.28515625" style="124" bestFit="1" customWidth="1"/>
    <col min="12293" max="12293" width="11.140625" style="124" customWidth="1"/>
    <col min="12294" max="12294" width="11.5703125" style="124" customWidth="1"/>
    <col min="12295" max="12295" width="10.85546875" style="124" customWidth="1"/>
    <col min="12296" max="12296" width="10.28515625" style="124" customWidth="1"/>
    <col min="12297" max="12297" width="10.85546875" style="124" customWidth="1"/>
    <col min="12298" max="12544" width="8.85546875" style="124"/>
    <col min="12545" max="12545" width="9.28515625" style="124" bestFit="1" customWidth="1"/>
    <col min="12546" max="12546" width="47.28515625" style="124" bestFit="1" customWidth="1"/>
    <col min="12547" max="12547" width="10.85546875" style="124" customWidth="1"/>
    <col min="12548" max="12548" width="11.28515625" style="124" bestFit="1" customWidth="1"/>
    <col min="12549" max="12549" width="11.140625" style="124" customWidth="1"/>
    <col min="12550" max="12550" width="11.5703125" style="124" customWidth="1"/>
    <col min="12551" max="12551" width="10.85546875" style="124" customWidth="1"/>
    <col min="12552" max="12552" width="10.28515625" style="124" customWidth="1"/>
    <col min="12553" max="12553" width="10.85546875" style="124" customWidth="1"/>
    <col min="12554" max="12800" width="8.85546875" style="124"/>
    <col min="12801" max="12801" width="9.28515625" style="124" bestFit="1" customWidth="1"/>
    <col min="12802" max="12802" width="47.28515625" style="124" bestFit="1" customWidth="1"/>
    <col min="12803" max="12803" width="10.85546875" style="124" customWidth="1"/>
    <col min="12804" max="12804" width="11.28515625" style="124" bestFit="1" customWidth="1"/>
    <col min="12805" max="12805" width="11.140625" style="124" customWidth="1"/>
    <col min="12806" max="12806" width="11.5703125" style="124" customWidth="1"/>
    <col min="12807" max="12807" width="10.85546875" style="124" customWidth="1"/>
    <col min="12808" max="12808" width="10.28515625" style="124" customWidth="1"/>
    <col min="12809" max="12809" width="10.85546875" style="124" customWidth="1"/>
    <col min="12810" max="13056" width="8.85546875" style="124"/>
    <col min="13057" max="13057" width="9.28515625" style="124" bestFit="1" customWidth="1"/>
    <col min="13058" max="13058" width="47.28515625" style="124" bestFit="1" customWidth="1"/>
    <col min="13059" max="13059" width="10.85546875" style="124" customWidth="1"/>
    <col min="13060" max="13060" width="11.28515625" style="124" bestFit="1" customWidth="1"/>
    <col min="13061" max="13061" width="11.140625" style="124" customWidth="1"/>
    <col min="13062" max="13062" width="11.5703125" style="124" customWidth="1"/>
    <col min="13063" max="13063" width="10.85546875" style="124" customWidth="1"/>
    <col min="13064" max="13064" width="10.28515625" style="124" customWidth="1"/>
    <col min="13065" max="13065" width="10.85546875" style="124" customWidth="1"/>
    <col min="13066" max="13312" width="8.85546875" style="124"/>
    <col min="13313" max="13313" width="9.28515625" style="124" bestFit="1" customWidth="1"/>
    <col min="13314" max="13314" width="47.28515625" style="124" bestFit="1" customWidth="1"/>
    <col min="13315" max="13315" width="10.85546875" style="124" customWidth="1"/>
    <col min="13316" max="13316" width="11.28515625" style="124" bestFit="1" customWidth="1"/>
    <col min="13317" max="13317" width="11.140625" style="124" customWidth="1"/>
    <col min="13318" max="13318" width="11.5703125" style="124" customWidth="1"/>
    <col min="13319" max="13319" width="10.85546875" style="124" customWidth="1"/>
    <col min="13320" max="13320" width="10.28515625" style="124" customWidth="1"/>
    <col min="13321" max="13321" width="10.85546875" style="124" customWidth="1"/>
    <col min="13322" max="13568" width="8.85546875" style="124"/>
    <col min="13569" max="13569" width="9.28515625" style="124" bestFit="1" customWidth="1"/>
    <col min="13570" max="13570" width="47.28515625" style="124" bestFit="1" customWidth="1"/>
    <col min="13571" max="13571" width="10.85546875" style="124" customWidth="1"/>
    <col min="13572" max="13572" width="11.28515625" style="124" bestFit="1" customWidth="1"/>
    <col min="13573" max="13573" width="11.140625" style="124" customWidth="1"/>
    <col min="13574" max="13574" width="11.5703125" style="124" customWidth="1"/>
    <col min="13575" max="13575" width="10.85546875" style="124" customWidth="1"/>
    <col min="13576" max="13576" width="10.28515625" style="124" customWidth="1"/>
    <col min="13577" max="13577" width="10.85546875" style="124" customWidth="1"/>
    <col min="13578" max="13824" width="8.85546875" style="124"/>
    <col min="13825" max="13825" width="9.28515625" style="124" bestFit="1" customWidth="1"/>
    <col min="13826" max="13826" width="47.28515625" style="124" bestFit="1" customWidth="1"/>
    <col min="13827" max="13827" width="10.85546875" style="124" customWidth="1"/>
    <col min="13828" max="13828" width="11.28515625" style="124" bestFit="1" customWidth="1"/>
    <col min="13829" max="13829" width="11.140625" style="124" customWidth="1"/>
    <col min="13830" max="13830" width="11.5703125" style="124" customWidth="1"/>
    <col min="13831" max="13831" width="10.85546875" style="124" customWidth="1"/>
    <col min="13832" max="13832" width="10.28515625" style="124" customWidth="1"/>
    <col min="13833" max="13833" width="10.85546875" style="124" customWidth="1"/>
    <col min="13834" max="14080" width="8.85546875" style="124"/>
    <col min="14081" max="14081" width="9.28515625" style="124" bestFit="1" customWidth="1"/>
    <col min="14082" max="14082" width="47.28515625" style="124" bestFit="1" customWidth="1"/>
    <col min="14083" max="14083" width="10.85546875" style="124" customWidth="1"/>
    <col min="14084" max="14084" width="11.28515625" style="124" bestFit="1" customWidth="1"/>
    <col min="14085" max="14085" width="11.140625" style="124" customWidth="1"/>
    <col min="14086" max="14086" width="11.5703125" style="124" customWidth="1"/>
    <col min="14087" max="14087" width="10.85546875" style="124" customWidth="1"/>
    <col min="14088" max="14088" width="10.28515625" style="124" customWidth="1"/>
    <col min="14089" max="14089" width="10.85546875" style="124" customWidth="1"/>
    <col min="14090" max="14336" width="8.85546875" style="124"/>
    <col min="14337" max="14337" width="9.28515625" style="124" bestFit="1" customWidth="1"/>
    <col min="14338" max="14338" width="47.28515625" style="124" bestFit="1" customWidth="1"/>
    <col min="14339" max="14339" width="10.85546875" style="124" customWidth="1"/>
    <col min="14340" max="14340" width="11.28515625" style="124" bestFit="1" customWidth="1"/>
    <col min="14341" max="14341" width="11.140625" style="124" customWidth="1"/>
    <col min="14342" max="14342" width="11.5703125" style="124" customWidth="1"/>
    <col min="14343" max="14343" width="10.85546875" style="124" customWidth="1"/>
    <col min="14344" max="14344" width="10.28515625" style="124" customWidth="1"/>
    <col min="14345" max="14345" width="10.85546875" style="124" customWidth="1"/>
    <col min="14346" max="14592" width="8.85546875" style="124"/>
    <col min="14593" max="14593" width="9.28515625" style="124" bestFit="1" customWidth="1"/>
    <col min="14594" max="14594" width="47.28515625" style="124" bestFit="1" customWidth="1"/>
    <col min="14595" max="14595" width="10.85546875" style="124" customWidth="1"/>
    <col min="14596" max="14596" width="11.28515625" style="124" bestFit="1" customWidth="1"/>
    <col min="14597" max="14597" width="11.140625" style="124" customWidth="1"/>
    <col min="14598" max="14598" width="11.5703125" style="124" customWidth="1"/>
    <col min="14599" max="14599" width="10.85546875" style="124" customWidth="1"/>
    <col min="14600" max="14600" width="10.28515625" style="124" customWidth="1"/>
    <col min="14601" max="14601" width="10.85546875" style="124" customWidth="1"/>
    <col min="14602" max="14848" width="8.85546875" style="124"/>
    <col min="14849" max="14849" width="9.28515625" style="124" bestFit="1" customWidth="1"/>
    <col min="14850" max="14850" width="47.28515625" style="124" bestFit="1" customWidth="1"/>
    <col min="14851" max="14851" width="10.85546875" style="124" customWidth="1"/>
    <col min="14852" max="14852" width="11.28515625" style="124" bestFit="1" customWidth="1"/>
    <col min="14853" max="14853" width="11.140625" style="124" customWidth="1"/>
    <col min="14854" max="14854" width="11.5703125" style="124" customWidth="1"/>
    <col min="14855" max="14855" width="10.85546875" style="124" customWidth="1"/>
    <col min="14856" max="14856" width="10.28515625" style="124" customWidth="1"/>
    <col min="14857" max="14857" width="10.85546875" style="124" customWidth="1"/>
    <col min="14858" max="15104" width="8.85546875" style="124"/>
    <col min="15105" max="15105" width="9.28515625" style="124" bestFit="1" customWidth="1"/>
    <col min="15106" max="15106" width="47.28515625" style="124" bestFit="1" customWidth="1"/>
    <col min="15107" max="15107" width="10.85546875" style="124" customWidth="1"/>
    <col min="15108" max="15108" width="11.28515625" style="124" bestFit="1" customWidth="1"/>
    <col min="15109" max="15109" width="11.140625" style="124" customWidth="1"/>
    <col min="15110" max="15110" width="11.5703125" style="124" customWidth="1"/>
    <col min="15111" max="15111" width="10.85546875" style="124" customWidth="1"/>
    <col min="15112" max="15112" width="10.28515625" style="124" customWidth="1"/>
    <col min="15113" max="15113" width="10.85546875" style="124" customWidth="1"/>
    <col min="15114" max="15360" width="8.85546875" style="124"/>
    <col min="15361" max="15361" width="9.28515625" style="124" bestFit="1" customWidth="1"/>
    <col min="15362" max="15362" width="47.28515625" style="124" bestFit="1" customWidth="1"/>
    <col min="15363" max="15363" width="10.85546875" style="124" customWidth="1"/>
    <col min="15364" max="15364" width="11.28515625" style="124" bestFit="1" customWidth="1"/>
    <col min="15365" max="15365" width="11.140625" style="124" customWidth="1"/>
    <col min="15366" max="15366" width="11.5703125" style="124" customWidth="1"/>
    <col min="15367" max="15367" width="10.85546875" style="124" customWidth="1"/>
    <col min="15368" max="15368" width="10.28515625" style="124" customWidth="1"/>
    <col min="15369" max="15369" width="10.85546875" style="124" customWidth="1"/>
    <col min="15370" max="15616" width="8.85546875" style="124"/>
    <col min="15617" max="15617" width="9.28515625" style="124" bestFit="1" customWidth="1"/>
    <col min="15618" max="15618" width="47.28515625" style="124" bestFit="1" customWidth="1"/>
    <col min="15619" max="15619" width="10.85546875" style="124" customWidth="1"/>
    <col min="15620" max="15620" width="11.28515625" style="124" bestFit="1" customWidth="1"/>
    <col min="15621" max="15621" width="11.140625" style="124" customWidth="1"/>
    <col min="15622" max="15622" width="11.5703125" style="124" customWidth="1"/>
    <col min="15623" max="15623" width="10.85546875" style="124" customWidth="1"/>
    <col min="15624" max="15624" width="10.28515625" style="124" customWidth="1"/>
    <col min="15625" max="15625" width="10.85546875" style="124" customWidth="1"/>
    <col min="15626" max="15872" width="8.85546875" style="124"/>
    <col min="15873" max="15873" width="9.28515625" style="124" bestFit="1" customWidth="1"/>
    <col min="15874" max="15874" width="47.28515625" style="124" bestFit="1" customWidth="1"/>
    <col min="15875" max="15875" width="10.85546875" style="124" customWidth="1"/>
    <col min="15876" max="15876" width="11.28515625" style="124" bestFit="1" customWidth="1"/>
    <col min="15877" max="15877" width="11.140625" style="124" customWidth="1"/>
    <col min="15878" max="15878" width="11.5703125" style="124" customWidth="1"/>
    <col min="15879" max="15879" width="10.85546875" style="124" customWidth="1"/>
    <col min="15880" max="15880" width="10.28515625" style="124" customWidth="1"/>
    <col min="15881" max="15881" width="10.85546875" style="124" customWidth="1"/>
    <col min="15882" max="16128" width="8.85546875" style="124"/>
    <col min="16129" max="16129" width="9.28515625" style="124" bestFit="1" customWidth="1"/>
    <col min="16130" max="16130" width="47.28515625" style="124" bestFit="1" customWidth="1"/>
    <col min="16131" max="16131" width="10.85546875" style="124" customWidth="1"/>
    <col min="16132" max="16132" width="11.28515625" style="124" bestFit="1" customWidth="1"/>
    <col min="16133" max="16133" width="11.140625" style="124" customWidth="1"/>
    <col min="16134" max="16134" width="11.5703125" style="124" customWidth="1"/>
    <col min="16135" max="16135" width="10.85546875" style="124" customWidth="1"/>
    <col min="16136" max="16136" width="10.28515625" style="124" customWidth="1"/>
    <col min="16137" max="16137" width="10.85546875" style="124" customWidth="1"/>
    <col min="16138" max="16384" width="8.85546875" style="124"/>
  </cols>
  <sheetData>
    <row r="1" spans="1:9">
      <c r="A1" s="123"/>
      <c r="I1" s="125" t="s">
        <v>221</v>
      </c>
    </row>
    <row r="2" spans="1:9">
      <c r="A2" s="123"/>
      <c r="I2" s="125" t="s">
        <v>308</v>
      </c>
    </row>
    <row r="3" spans="1:9">
      <c r="A3" s="123"/>
      <c r="I3" s="125" t="s">
        <v>255</v>
      </c>
    </row>
    <row r="4" spans="1:9">
      <c r="A4" s="123" t="s">
        <v>118</v>
      </c>
      <c r="I4" s="125" t="s">
        <v>309</v>
      </c>
    </row>
    <row r="5" spans="1:9" ht="8.25" customHeight="1">
      <c r="A5" s="123"/>
      <c r="I5" s="126"/>
    </row>
    <row r="6" spans="1:9" ht="19.5">
      <c r="A6" s="471" t="s">
        <v>256</v>
      </c>
      <c r="B6" s="471"/>
      <c r="C6" s="471"/>
      <c r="D6" s="471"/>
      <c r="E6" s="471"/>
      <c r="F6" s="471"/>
      <c r="G6" s="471"/>
      <c r="H6" s="471"/>
      <c r="I6" s="471"/>
    </row>
    <row r="7" spans="1:9" ht="19.5">
      <c r="A7" s="471" t="s">
        <v>222</v>
      </c>
      <c r="B7" s="471"/>
      <c r="C7" s="471"/>
      <c r="D7" s="471"/>
      <c r="E7" s="471"/>
      <c r="F7" s="471"/>
      <c r="G7" s="471"/>
      <c r="H7" s="471"/>
      <c r="I7" s="471"/>
    </row>
    <row r="8" spans="1:9" ht="19.5">
      <c r="A8" s="471" t="s">
        <v>307</v>
      </c>
      <c r="B8" s="471"/>
      <c r="C8" s="471"/>
      <c r="D8" s="471"/>
      <c r="E8" s="471"/>
      <c r="F8" s="471"/>
      <c r="G8" s="471"/>
      <c r="H8" s="471"/>
      <c r="I8" s="471"/>
    </row>
    <row r="9" spans="1:9" ht="9.75" customHeight="1">
      <c r="A9" s="127"/>
      <c r="B9" s="127"/>
      <c r="C9" s="127"/>
      <c r="D9" s="127"/>
      <c r="E9" s="127"/>
      <c r="F9" s="127"/>
      <c r="G9" s="127"/>
      <c r="H9" s="127"/>
      <c r="I9" s="127"/>
    </row>
    <row r="10" spans="1:9">
      <c r="A10" s="472" t="s">
        <v>0</v>
      </c>
      <c r="B10" s="472" t="s">
        <v>2</v>
      </c>
      <c r="C10" s="472" t="s">
        <v>3</v>
      </c>
      <c r="D10" s="472" t="s">
        <v>4</v>
      </c>
      <c r="E10" s="474" t="s">
        <v>210</v>
      </c>
      <c r="F10" s="474"/>
      <c r="G10" s="474"/>
      <c r="H10" s="474"/>
      <c r="I10" s="474"/>
    </row>
    <row r="11" spans="1:9">
      <c r="A11" s="473"/>
      <c r="B11" s="473"/>
      <c r="C11" s="473"/>
      <c r="D11" s="473"/>
      <c r="E11" s="465" t="s">
        <v>6</v>
      </c>
      <c r="F11" s="465" t="s">
        <v>7</v>
      </c>
      <c r="G11" s="465" t="s">
        <v>212</v>
      </c>
      <c r="H11" s="465" t="s">
        <v>9</v>
      </c>
      <c r="I11" s="468" t="s">
        <v>10</v>
      </c>
    </row>
    <row r="12" spans="1:9">
      <c r="A12" s="473"/>
      <c r="B12" s="473"/>
      <c r="C12" s="473"/>
      <c r="D12" s="473"/>
      <c r="E12" s="466"/>
      <c r="F12" s="466"/>
      <c r="G12" s="466"/>
      <c r="H12" s="466"/>
      <c r="I12" s="468"/>
    </row>
    <row r="13" spans="1:9">
      <c r="A13" s="473"/>
      <c r="B13" s="473"/>
      <c r="C13" s="473"/>
      <c r="D13" s="473"/>
      <c r="E13" s="466"/>
      <c r="F13" s="466"/>
      <c r="G13" s="466"/>
      <c r="H13" s="466"/>
      <c r="I13" s="468"/>
    </row>
    <row r="14" spans="1:9" ht="11.25" customHeight="1">
      <c r="A14" s="473"/>
      <c r="B14" s="473"/>
      <c r="C14" s="470"/>
      <c r="D14" s="470"/>
      <c r="E14" s="467"/>
      <c r="F14" s="467"/>
      <c r="G14" s="467"/>
      <c r="H14" s="467"/>
      <c r="I14" s="469"/>
    </row>
    <row r="15" spans="1:9" ht="17.25" customHeight="1">
      <c r="A15" s="470"/>
      <c r="B15" s="470"/>
      <c r="C15" s="470" t="s">
        <v>15</v>
      </c>
      <c r="D15" s="470"/>
      <c r="E15" s="470"/>
      <c r="F15" s="470"/>
      <c r="G15" s="470"/>
      <c r="H15" s="470"/>
      <c r="I15" s="122"/>
    </row>
    <row r="16" spans="1:9" ht="8.25" customHeight="1">
      <c r="A16" s="128">
        <v>1</v>
      </c>
      <c r="B16" s="128">
        <v>2</v>
      </c>
      <c r="C16" s="128">
        <v>3</v>
      </c>
      <c r="D16" s="128">
        <v>4</v>
      </c>
      <c r="E16" s="128">
        <v>5</v>
      </c>
      <c r="F16" s="128">
        <v>6</v>
      </c>
      <c r="G16" s="128">
        <v>7</v>
      </c>
      <c r="H16" s="128">
        <v>8</v>
      </c>
      <c r="I16" s="129">
        <v>9</v>
      </c>
    </row>
    <row r="17" spans="1:9" s="130" customFormat="1" ht="18.75" thickBot="1">
      <c r="A17" s="141"/>
      <c r="B17" s="142" t="s">
        <v>16</v>
      </c>
      <c r="C17" s="143">
        <f t="shared" ref="C17:I17" si="0">SUM(C19:C40)</f>
        <v>158653</v>
      </c>
      <c r="D17" s="143">
        <f t="shared" si="0"/>
        <v>2208675</v>
      </c>
      <c r="E17" s="143">
        <f t="shared" si="0"/>
        <v>1468180</v>
      </c>
      <c r="F17" s="143">
        <f t="shared" si="0"/>
        <v>1968</v>
      </c>
      <c r="G17" s="143">
        <f t="shared" si="0"/>
        <v>533065</v>
      </c>
      <c r="H17" s="143">
        <f t="shared" si="0"/>
        <v>185153</v>
      </c>
      <c r="I17" s="143">
        <f t="shared" si="0"/>
        <v>20309</v>
      </c>
    </row>
    <row r="18" spans="1:9" s="130" customFormat="1" ht="9.75" customHeight="1">
      <c r="A18" s="144"/>
      <c r="B18" s="145"/>
      <c r="C18" s="146"/>
      <c r="D18" s="131"/>
      <c r="E18" s="131"/>
      <c r="F18" s="131"/>
      <c r="G18" s="131"/>
      <c r="H18" s="131"/>
      <c r="I18" s="132"/>
    </row>
    <row r="19" spans="1:9" s="130" customFormat="1">
      <c r="A19" s="147" t="s">
        <v>18</v>
      </c>
      <c r="B19" s="148" t="s">
        <v>19</v>
      </c>
      <c r="C19" s="149">
        <v>12881</v>
      </c>
      <c r="D19" s="149">
        <f t="shared" ref="D19:D40" si="1">SUM(E19:I19)</f>
        <v>131328</v>
      </c>
      <c r="E19" s="154">
        <v>2237</v>
      </c>
      <c r="F19" s="154">
        <v>146</v>
      </c>
      <c r="G19" s="154">
        <v>118223</v>
      </c>
      <c r="H19" s="154">
        <v>2422</v>
      </c>
      <c r="I19" s="154">
        <v>8300</v>
      </c>
    </row>
    <row r="20" spans="1:9" s="130" customFormat="1">
      <c r="A20" s="147" t="s">
        <v>26</v>
      </c>
      <c r="B20" s="148" t="s">
        <v>27</v>
      </c>
      <c r="C20" s="149"/>
      <c r="D20" s="149">
        <f t="shared" si="1"/>
        <v>3070</v>
      </c>
      <c r="E20" s="154"/>
      <c r="F20" s="154">
        <v>20</v>
      </c>
      <c r="G20" s="154">
        <v>2582</v>
      </c>
      <c r="H20" s="154">
        <v>200</v>
      </c>
      <c r="I20" s="154">
        <v>268</v>
      </c>
    </row>
    <row r="21" spans="1:9" s="130" customFormat="1">
      <c r="A21" s="147">
        <v>100</v>
      </c>
      <c r="B21" s="148" t="s">
        <v>259</v>
      </c>
      <c r="C21" s="149"/>
      <c r="D21" s="149">
        <f t="shared" ref="D21" si="2">SUM(E21:I21)</f>
        <v>34</v>
      </c>
      <c r="E21" s="154">
        <v>34</v>
      </c>
      <c r="F21" s="154"/>
      <c r="G21" s="154"/>
      <c r="H21" s="154"/>
      <c r="I21" s="154"/>
    </row>
    <row r="22" spans="1:9" s="130" customFormat="1">
      <c r="A22" s="150">
        <v>500</v>
      </c>
      <c r="B22" s="148" t="s">
        <v>68</v>
      </c>
      <c r="C22" s="149">
        <v>130</v>
      </c>
      <c r="D22" s="149">
        <f t="shared" si="1"/>
        <v>8239</v>
      </c>
      <c r="E22" s="154"/>
      <c r="F22" s="154">
        <v>8</v>
      </c>
      <c r="G22" s="154">
        <v>8081</v>
      </c>
      <c r="H22" s="154">
        <v>150</v>
      </c>
      <c r="I22" s="154"/>
    </row>
    <row r="23" spans="1:9" s="130" customFormat="1">
      <c r="A23" s="147">
        <v>600</v>
      </c>
      <c r="B23" s="148" t="s">
        <v>30</v>
      </c>
      <c r="C23" s="149">
        <v>90</v>
      </c>
      <c r="D23" s="149">
        <f t="shared" si="1"/>
        <v>79257</v>
      </c>
      <c r="E23" s="154">
        <v>66535</v>
      </c>
      <c r="F23" s="154">
        <v>70</v>
      </c>
      <c r="G23" s="154">
        <v>12396</v>
      </c>
      <c r="H23" s="154">
        <v>256</v>
      </c>
      <c r="I23" s="154"/>
    </row>
    <row r="24" spans="1:9" s="130" customFormat="1">
      <c r="A24" s="147">
        <v>630</v>
      </c>
      <c r="B24" s="148" t="s">
        <v>136</v>
      </c>
      <c r="C24" s="149"/>
      <c r="D24" s="149">
        <f t="shared" si="1"/>
        <v>122</v>
      </c>
      <c r="E24" s="154">
        <v>122</v>
      </c>
      <c r="F24" s="133"/>
      <c r="G24" s="133"/>
      <c r="H24" s="133"/>
      <c r="I24" s="133"/>
    </row>
    <row r="25" spans="1:9" s="130" customFormat="1">
      <c r="A25" s="150">
        <v>700</v>
      </c>
      <c r="B25" s="148" t="s">
        <v>56</v>
      </c>
      <c r="C25" s="149">
        <v>85872</v>
      </c>
      <c r="D25" s="149">
        <f t="shared" si="1"/>
        <v>9863</v>
      </c>
      <c r="E25" s="154">
        <v>8783</v>
      </c>
      <c r="F25" s="154"/>
      <c r="G25" s="154">
        <v>1080</v>
      </c>
      <c r="H25" s="154"/>
      <c r="I25" s="154"/>
    </row>
    <row r="26" spans="1:9" s="130" customFormat="1">
      <c r="A26" s="147">
        <v>710</v>
      </c>
      <c r="B26" s="148" t="s">
        <v>33</v>
      </c>
      <c r="C26" s="149">
        <v>2197</v>
      </c>
      <c r="D26" s="149">
        <f t="shared" si="1"/>
        <v>35034</v>
      </c>
      <c r="E26" s="154">
        <v>28394</v>
      </c>
      <c r="F26" s="154">
        <v>5</v>
      </c>
      <c r="G26" s="154">
        <v>4907</v>
      </c>
      <c r="H26" s="154">
        <v>847</v>
      </c>
      <c r="I26" s="154">
        <v>881</v>
      </c>
    </row>
    <row r="27" spans="1:9" s="130" customFormat="1">
      <c r="A27" s="150">
        <v>750</v>
      </c>
      <c r="B27" s="148" t="s">
        <v>76</v>
      </c>
      <c r="C27" s="149">
        <v>13873</v>
      </c>
      <c r="D27" s="149">
        <f t="shared" si="1"/>
        <v>145886</v>
      </c>
      <c r="E27" s="154">
        <v>39178</v>
      </c>
      <c r="F27" s="154">
        <v>64</v>
      </c>
      <c r="G27" s="154">
        <v>95520</v>
      </c>
      <c r="H27" s="154">
        <v>5194</v>
      </c>
      <c r="I27" s="154">
        <v>5930</v>
      </c>
    </row>
    <row r="28" spans="1:9" s="130" customFormat="1">
      <c r="A28" s="150">
        <v>752</v>
      </c>
      <c r="B28" s="148" t="s">
        <v>79</v>
      </c>
      <c r="C28" s="149"/>
      <c r="D28" s="149">
        <f t="shared" si="1"/>
        <v>220257</v>
      </c>
      <c r="E28" s="154">
        <v>40310</v>
      </c>
      <c r="F28" s="154">
        <v>19</v>
      </c>
      <c r="G28" s="154">
        <v>5929</v>
      </c>
      <c r="H28" s="154">
        <v>173999</v>
      </c>
      <c r="I28" s="133"/>
    </row>
    <row r="29" spans="1:9" s="130" customFormat="1">
      <c r="A29" s="150">
        <v>754</v>
      </c>
      <c r="B29" s="148" t="s">
        <v>35</v>
      </c>
      <c r="C29" s="149">
        <v>416</v>
      </c>
      <c r="D29" s="149">
        <f t="shared" si="1"/>
        <v>251753</v>
      </c>
      <c r="E29" s="154">
        <v>231464</v>
      </c>
      <c r="F29" s="154">
        <v>286</v>
      </c>
      <c r="G29" s="154">
        <v>18794</v>
      </c>
      <c r="H29" s="154">
        <v>1000</v>
      </c>
      <c r="I29" s="154">
        <v>209</v>
      </c>
    </row>
    <row r="30" spans="1:9" s="130" customFormat="1">
      <c r="A30" s="150">
        <v>755</v>
      </c>
      <c r="B30" s="148" t="s">
        <v>138</v>
      </c>
      <c r="C30" s="149"/>
      <c r="D30" s="149">
        <f t="shared" si="1"/>
        <v>4998</v>
      </c>
      <c r="E30" s="154">
        <v>4998</v>
      </c>
      <c r="F30" s="154"/>
      <c r="G30" s="154"/>
      <c r="H30" s="154"/>
      <c r="I30" s="154"/>
    </row>
    <row r="31" spans="1:9" s="130" customFormat="1">
      <c r="A31" s="150">
        <v>758</v>
      </c>
      <c r="B31" s="148" t="s">
        <v>94</v>
      </c>
      <c r="C31" s="149"/>
      <c r="D31" s="149">
        <f t="shared" si="1"/>
        <v>60175</v>
      </c>
      <c r="E31" s="155">
        <v>49658</v>
      </c>
      <c r="F31" s="154"/>
      <c r="G31" s="154">
        <v>10517</v>
      </c>
      <c r="H31" s="154"/>
      <c r="I31" s="154"/>
    </row>
    <row r="32" spans="1:9" s="130" customFormat="1">
      <c r="A32" s="150">
        <v>801</v>
      </c>
      <c r="B32" s="148" t="s">
        <v>89</v>
      </c>
      <c r="C32" s="149">
        <v>9</v>
      </c>
      <c r="D32" s="149">
        <f t="shared" si="1"/>
        <v>23624</v>
      </c>
      <c r="E32" s="154">
        <v>5053</v>
      </c>
      <c r="F32" s="154">
        <v>620</v>
      </c>
      <c r="G32" s="154">
        <v>16755</v>
      </c>
      <c r="H32" s="154"/>
      <c r="I32" s="154">
        <v>1196</v>
      </c>
    </row>
    <row r="33" spans="1:9" s="130" customFormat="1">
      <c r="A33" s="150">
        <v>851</v>
      </c>
      <c r="B33" s="148" t="s">
        <v>83</v>
      </c>
      <c r="C33" s="149">
        <v>7562</v>
      </c>
      <c r="D33" s="149">
        <f t="shared" si="1"/>
        <v>243080</v>
      </c>
      <c r="E33" s="154">
        <v>38183</v>
      </c>
      <c r="F33" s="154">
        <v>479</v>
      </c>
      <c r="G33" s="154">
        <v>203523</v>
      </c>
      <c r="H33" s="154">
        <v>895</v>
      </c>
      <c r="I33" s="133"/>
    </row>
    <row r="34" spans="1:9" s="130" customFormat="1">
      <c r="A34" s="150">
        <v>852</v>
      </c>
      <c r="B34" s="148" t="s">
        <v>97</v>
      </c>
      <c r="C34" s="149">
        <v>615</v>
      </c>
      <c r="D34" s="149">
        <f t="shared" si="1"/>
        <v>324629</v>
      </c>
      <c r="E34" s="154">
        <v>324590</v>
      </c>
      <c r="F34" s="154"/>
      <c r="G34" s="154">
        <v>39</v>
      </c>
      <c r="H34" s="133"/>
      <c r="I34" s="133"/>
    </row>
    <row r="35" spans="1:9" s="130" customFormat="1">
      <c r="A35" s="150">
        <v>853</v>
      </c>
      <c r="B35" s="148" t="s">
        <v>116</v>
      </c>
      <c r="C35" s="149">
        <v>1230</v>
      </c>
      <c r="D35" s="149">
        <f t="shared" si="1"/>
        <v>23602</v>
      </c>
      <c r="E35" s="154">
        <v>13026</v>
      </c>
      <c r="F35" s="154">
        <v>210</v>
      </c>
      <c r="G35" s="154">
        <v>10366</v>
      </c>
      <c r="H35" s="133"/>
      <c r="I35" s="133"/>
    </row>
    <row r="36" spans="1:9" s="130" customFormat="1">
      <c r="A36" s="150">
        <v>854</v>
      </c>
      <c r="B36" s="148" t="s">
        <v>92</v>
      </c>
      <c r="C36" s="149"/>
      <c r="D36" s="149">
        <f t="shared" si="1"/>
        <v>2057</v>
      </c>
      <c r="E36" s="154">
        <v>2057</v>
      </c>
      <c r="F36" s="133"/>
      <c r="G36" s="133"/>
      <c r="H36" s="133"/>
      <c r="I36" s="133"/>
    </row>
    <row r="37" spans="1:9" s="130" customFormat="1">
      <c r="A37" s="150">
        <v>855</v>
      </c>
      <c r="B37" s="148" t="s">
        <v>108</v>
      </c>
      <c r="C37" s="149">
        <v>33501</v>
      </c>
      <c r="D37" s="149">
        <f t="shared" si="1"/>
        <v>618955</v>
      </c>
      <c r="E37" s="154">
        <v>611335</v>
      </c>
      <c r="F37" s="154"/>
      <c r="G37" s="154">
        <v>4372</v>
      </c>
      <c r="H37" s="154"/>
      <c r="I37" s="154">
        <v>3248</v>
      </c>
    </row>
    <row r="38" spans="1:9" s="130" customFormat="1">
      <c r="A38" s="147">
        <v>900</v>
      </c>
      <c r="B38" s="148" t="s">
        <v>37</v>
      </c>
      <c r="C38" s="149">
        <v>277</v>
      </c>
      <c r="D38" s="149">
        <f t="shared" si="1"/>
        <v>13666</v>
      </c>
      <c r="E38" s="154">
        <v>238</v>
      </c>
      <c r="F38" s="154">
        <v>16</v>
      </c>
      <c r="G38" s="154">
        <v>13262</v>
      </c>
      <c r="H38" s="154">
        <v>150</v>
      </c>
      <c r="I38" s="154"/>
    </row>
    <row r="39" spans="1:9" s="130" customFormat="1">
      <c r="A39" s="150">
        <v>921</v>
      </c>
      <c r="B39" s="148" t="s">
        <v>126</v>
      </c>
      <c r="C39" s="149"/>
      <c r="D39" s="149">
        <f t="shared" si="1"/>
        <v>7736</v>
      </c>
      <c r="E39" s="154">
        <v>685</v>
      </c>
      <c r="F39" s="154">
        <v>15</v>
      </c>
      <c r="G39" s="154">
        <v>6719</v>
      </c>
      <c r="H39" s="154">
        <v>40</v>
      </c>
      <c r="I39" s="154">
        <v>277</v>
      </c>
    </row>
    <row r="40" spans="1:9" s="130" customFormat="1" ht="33">
      <c r="A40" s="151">
        <v>925</v>
      </c>
      <c r="B40" s="152" t="s">
        <v>39</v>
      </c>
      <c r="C40" s="153"/>
      <c r="D40" s="153">
        <f t="shared" si="1"/>
        <v>1310</v>
      </c>
      <c r="E40" s="156">
        <v>1300</v>
      </c>
      <c r="F40" s="156">
        <v>10</v>
      </c>
      <c r="G40" s="156"/>
      <c r="H40" s="156"/>
      <c r="I40" s="156"/>
    </row>
    <row r="41" spans="1:9" s="130" customFormat="1">
      <c r="A41" s="134"/>
      <c r="B41" s="135"/>
      <c r="C41" s="136"/>
      <c r="D41" s="136"/>
      <c r="E41" s="136"/>
      <c r="F41" s="136"/>
      <c r="G41" s="136"/>
      <c r="H41" s="136"/>
      <c r="I41" s="136"/>
    </row>
  </sheetData>
  <mergeCells count="14">
    <mergeCell ref="G11:G14"/>
    <mergeCell ref="H11:H14"/>
    <mergeCell ref="I11:I14"/>
    <mergeCell ref="C15:H15"/>
    <mergeCell ref="A6:I6"/>
    <mergeCell ref="A7:I7"/>
    <mergeCell ref="A8:I8"/>
    <mergeCell ref="A10:A15"/>
    <mergeCell ref="B10:B15"/>
    <mergeCell ref="C10:C14"/>
    <mergeCell ref="D10:D14"/>
    <mergeCell ref="E10:I10"/>
    <mergeCell ref="E11:E14"/>
    <mergeCell ref="F11:F14"/>
  </mergeCells>
  <pageMargins left="0.55118110236220474" right="0.31496062992125984" top="0.55118110236220474" bottom="0.35433070866141736" header="0.31496062992125984" footer="0.31496062992125984"/>
  <pageSetup paperSize="9" orientation="landscape" r:id="rId1"/>
  <headerFooter alignWithMargins="0"/>
  <rowBreaks count="1" manualBreakCount="1">
    <brk id="3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45"/>
  <sheetViews>
    <sheetView view="pageBreakPreview" zoomScale="90" zoomScaleNormal="100" zoomScaleSheetLayoutView="90" workbookViewId="0">
      <pane ySplit="16" topLeftCell="A101" activePane="bottomLeft" state="frozen"/>
      <selection pane="bottomLeft" activeCell="J4" sqref="J4"/>
    </sheetView>
  </sheetViews>
  <sheetFormatPr defaultRowHeight="16.5" outlineLevelRow="2"/>
  <cols>
    <col min="1" max="1" width="7.42578125" style="159" customWidth="1"/>
    <col min="2" max="2" width="8.85546875" style="159" customWidth="1"/>
    <col min="3" max="3" width="59.85546875" style="159" bestFit="1" customWidth="1"/>
    <col min="4" max="4" width="10.5703125" style="160" bestFit="1" customWidth="1"/>
    <col min="5" max="6" width="12.42578125" style="159" customWidth="1"/>
    <col min="7" max="8" width="10.5703125" style="159" customWidth="1"/>
    <col min="9" max="9" width="11" style="159" customWidth="1"/>
    <col min="10" max="10" width="9.42578125" style="159" bestFit="1" customWidth="1"/>
    <col min="11" max="258" width="9.140625" style="159"/>
    <col min="259" max="259" width="52.42578125" style="159" bestFit="1" customWidth="1"/>
    <col min="260" max="260" width="9.140625" style="159"/>
    <col min="261" max="261" width="11.28515625" style="159" customWidth="1"/>
    <col min="262" max="262" width="11.5703125" style="159" customWidth="1"/>
    <col min="263" max="263" width="10.5703125" style="159" customWidth="1"/>
    <col min="264" max="264" width="9.28515625" style="159" customWidth="1"/>
    <col min="265" max="514" width="9.140625" style="159"/>
    <col min="515" max="515" width="52.42578125" style="159" bestFit="1" customWidth="1"/>
    <col min="516" max="516" width="9.140625" style="159"/>
    <col min="517" max="517" width="11.28515625" style="159" customWidth="1"/>
    <col min="518" max="518" width="11.5703125" style="159" customWidth="1"/>
    <col min="519" max="519" width="10.5703125" style="159" customWidth="1"/>
    <col min="520" max="520" width="9.28515625" style="159" customWidth="1"/>
    <col min="521" max="770" width="9.140625" style="159"/>
    <col min="771" max="771" width="52.42578125" style="159" bestFit="1" customWidth="1"/>
    <col min="772" max="772" width="9.140625" style="159"/>
    <col min="773" max="773" width="11.28515625" style="159" customWidth="1"/>
    <col min="774" max="774" width="11.5703125" style="159" customWidth="1"/>
    <col min="775" max="775" width="10.5703125" style="159" customWidth="1"/>
    <col min="776" max="776" width="9.28515625" style="159" customWidth="1"/>
    <col min="777" max="1026" width="9.140625" style="159"/>
    <col min="1027" max="1027" width="52.42578125" style="159" bestFit="1" customWidth="1"/>
    <col min="1028" max="1028" width="9.140625" style="159"/>
    <col min="1029" max="1029" width="11.28515625" style="159" customWidth="1"/>
    <col min="1030" max="1030" width="11.5703125" style="159" customWidth="1"/>
    <col min="1031" max="1031" width="10.5703125" style="159" customWidth="1"/>
    <col min="1032" max="1032" width="9.28515625" style="159" customWidth="1"/>
    <col min="1033" max="1282" width="9.140625" style="159"/>
    <col min="1283" max="1283" width="52.42578125" style="159" bestFit="1" customWidth="1"/>
    <col min="1284" max="1284" width="9.140625" style="159"/>
    <col min="1285" max="1285" width="11.28515625" style="159" customWidth="1"/>
    <col min="1286" max="1286" width="11.5703125" style="159" customWidth="1"/>
    <col min="1287" max="1287" width="10.5703125" style="159" customWidth="1"/>
    <col min="1288" max="1288" width="9.28515625" style="159" customWidth="1"/>
    <col min="1289" max="1538" width="9.140625" style="159"/>
    <col min="1539" max="1539" width="52.42578125" style="159" bestFit="1" customWidth="1"/>
    <col min="1540" max="1540" width="9.140625" style="159"/>
    <col min="1541" max="1541" width="11.28515625" style="159" customWidth="1"/>
    <col min="1542" max="1542" width="11.5703125" style="159" customWidth="1"/>
    <col min="1543" max="1543" width="10.5703125" style="159" customWidth="1"/>
    <col min="1544" max="1544" width="9.28515625" style="159" customWidth="1"/>
    <col min="1545" max="1794" width="9.140625" style="159"/>
    <col min="1795" max="1795" width="52.42578125" style="159" bestFit="1" customWidth="1"/>
    <col min="1796" max="1796" width="9.140625" style="159"/>
    <col min="1797" max="1797" width="11.28515625" style="159" customWidth="1"/>
    <col min="1798" max="1798" width="11.5703125" style="159" customWidth="1"/>
    <col min="1799" max="1799" width="10.5703125" style="159" customWidth="1"/>
    <col min="1800" max="1800" width="9.28515625" style="159" customWidth="1"/>
    <col min="1801" max="2050" width="9.140625" style="159"/>
    <col min="2051" max="2051" width="52.42578125" style="159" bestFit="1" customWidth="1"/>
    <col min="2052" max="2052" width="9.140625" style="159"/>
    <col min="2053" max="2053" width="11.28515625" style="159" customWidth="1"/>
    <col min="2054" max="2054" width="11.5703125" style="159" customWidth="1"/>
    <col min="2055" max="2055" width="10.5703125" style="159" customWidth="1"/>
    <col min="2056" max="2056" width="9.28515625" style="159" customWidth="1"/>
    <col min="2057" max="2306" width="9.140625" style="159"/>
    <col min="2307" max="2307" width="52.42578125" style="159" bestFit="1" customWidth="1"/>
    <col min="2308" max="2308" width="9.140625" style="159"/>
    <col min="2309" max="2309" width="11.28515625" style="159" customWidth="1"/>
    <col min="2310" max="2310" width="11.5703125" style="159" customWidth="1"/>
    <col min="2311" max="2311" width="10.5703125" style="159" customWidth="1"/>
    <col min="2312" max="2312" width="9.28515625" style="159" customWidth="1"/>
    <col min="2313" max="2562" width="9.140625" style="159"/>
    <col min="2563" max="2563" width="52.42578125" style="159" bestFit="1" customWidth="1"/>
    <col min="2564" max="2564" width="9.140625" style="159"/>
    <col min="2565" max="2565" width="11.28515625" style="159" customWidth="1"/>
    <col min="2566" max="2566" width="11.5703125" style="159" customWidth="1"/>
    <col min="2567" max="2567" width="10.5703125" style="159" customWidth="1"/>
    <col min="2568" max="2568" width="9.28515625" style="159" customWidth="1"/>
    <col min="2569" max="2818" width="9.140625" style="159"/>
    <col min="2819" max="2819" width="52.42578125" style="159" bestFit="1" customWidth="1"/>
    <col min="2820" max="2820" width="9.140625" style="159"/>
    <col min="2821" max="2821" width="11.28515625" style="159" customWidth="1"/>
    <col min="2822" max="2822" width="11.5703125" style="159" customWidth="1"/>
    <col min="2823" max="2823" width="10.5703125" style="159" customWidth="1"/>
    <col min="2824" max="2824" width="9.28515625" style="159" customWidth="1"/>
    <col min="2825" max="3074" width="9.140625" style="159"/>
    <col min="3075" max="3075" width="52.42578125" style="159" bestFit="1" customWidth="1"/>
    <col min="3076" max="3076" width="9.140625" style="159"/>
    <col min="3077" max="3077" width="11.28515625" style="159" customWidth="1"/>
    <col min="3078" max="3078" width="11.5703125" style="159" customWidth="1"/>
    <col min="3079" max="3079" width="10.5703125" style="159" customWidth="1"/>
    <col min="3080" max="3080" width="9.28515625" style="159" customWidth="1"/>
    <col min="3081" max="3330" width="9.140625" style="159"/>
    <col min="3331" max="3331" width="52.42578125" style="159" bestFit="1" customWidth="1"/>
    <col min="3332" max="3332" width="9.140625" style="159"/>
    <col min="3333" max="3333" width="11.28515625" style="159" customWidth="1"/>
    <col min="3334" max="3334" width="11.5703125" style="159" customWidth="1"/>
    <col min="3335" max="3335" width="10.5703125" style="159" customWidth="1"/>
    <col min="3336" max="3336" width="9.28515625" style="159" customWidth="1"/>
    <col min="3337" max="3586" width="9.140625" style="159"/>
    <col min="3587" max="3587" width="52.42578125" style="159" bestFit="1" customWidth="1"/>
    <col min="3588" max="3588" width="9.140625" style="159"/>
    <col min="3589" max="3589" width="11.28515625" style="159" customWidth="1"/>
    <col min="3590" max="3590" width="11.5703125" style="159" customWidth="1"/>
    <col min="3591" max="3591" width="10.5703125" style="159" customWidth="1"/>
    <col min="3592" max="3592" width="9.28515625" style="159" customWidth="1"/>
    <col min="3593" max="3842" width="9.140625" style="159"/>
    <col min="3843" max="3843" width="52.42578125" style="159" bestFit="1" customWidth="1"/>
    <col min="3844" max="3844" width="9.140625" style="159"/>
    <col min="3845" max="3845" width="11.28515625" style="159" customWidth="1"/>
    <col min="3846" max="3846" width="11.5703125" style="159" customWidth="1"/>
    <col min="3847" max="3847" width="10.5703125" style="159" customWidth="1"/>
    <col min="3848" max="3848" width="9.28515625" style="159" customWidth="1"/>
    <col min="3849" max="4098" width="9.140625" style="159"/>
    <col min="4099" max="4099" width="52.42578125" style="159" bestFit="1" customWidth="1"/>
    <col min="4100" max="4100" width="9.140625" style="159"/>
    <col min="4101" max="4101" width="11.28515625" style="159" customWidth="1"/>
    <col min="4102" max="4102" width="11.5703125" style="159" customWidth="1"/>
    <col min="4103" max="4103" width="10.5703125" style="159" customWidth="1"/>
    <col min="4104" max="4104" width="9.28515625" style="159" customWidth="1"/>
    <col min="4105" max="4354" width="9.140625" style="159"/>
    <col min="4355" max="4355" width="52.42578125" style="159" bestFit="1" customWidth="1"/>
    <col min="4356" max="4356" width="9.140625" style="159"/>
    <col min="4357" max="4357" width="11.28515625" style="159" customWidth="1"/>
    <col min="4358" max="4358" width="11.5703125" style="159" customWidth="1"/>
    <col min="4359" max="4359" width="10.5703125" style="159" customWidth="1"/>
    <col min="4360" max="4360" width="9.28515625" style="159" customWidth="1"/>
    <col min="4361" max="4610" width="9.140625" style="159"/>
    <col min="4611" max="4611" width="52.42578125" style="159" bestFit="1" customWidth="1"/>
    <col min="4612" max="4612" width="9.140625" style="159"/>
    <col min="4613" max="4613" width="11.28515625" style="159" customWidth="1"/>
    <col min="4614" max="4614" width="11.5703125" style="159" customWidth="1"/>
    <col min="4615" max="4615" width="10.5703125" style="159" customWidth="1"/>
    <col min="4616" max="4616" width="9.28515625" style="159" customWidth="1"/>
    <col min="4617" max="4866" width="9.140625" style="159"/>
    <col min="4867" max="4867" width="52.42578125" style="159" bestFit="1" customWidth="1"/>
    <col min="4868" max="4868" width="9.140625" style="159"/>
    <col min="4869" max="4869" width="11.28515625" style="159" customWidth="1"/>
    <col min="4870" max="4870" width="11.5703125" style="159" customWidth="1"/>
    <col min="4871" max="4871" width="10.5703125" style="159" customWidth="1"/>
    <col min="4872" max="4872" width="9.28515625" style="159" customWidth="1"/>
    <col min="4873" max="5122" width="9.140625" style="159"/>
    <col min="5123" max="5123" width="52.42578125" style="159" bestFit="1" customWidth="1"/>
    <col min="5124" max="5124" width="9.140625" style="159"/>
    <col min="5125" max="5125" width="11.28515625" style="159" customWidth="1"/>
    <col min="5126" max="5126" width="11.5703125" style="159" customWidth="1"/>
    <col min="5127" max="5127" width="10.5703125" style="159" customWidth="1"/>
    <col min="5128" max="5128" width="9.28515625" style="159" customWidth="1"/>
    <col min="5129" max="5378" width="9.140625" style="159"/>
    <col min="5379" max="5379" width="52.42578125" style="159" bestFit="1" customWidth="1"/>
    <col min="5380" max="5380" width="9.140625" style="159"/>
    <col min="5381" max="5381" width="11.28515625" style="159" customWidth="1"/>
    <col min="5382" max="5382" width="11.5703125" style="159" customWidth="1"/>
    <col min="5383" max="5383" width="10.5703125" style="159" customWidth="1"/>
    <col min="5384" max="5384" width="9.28515625" style="159" customWidth="1"/>
    <col min="5385" max="5634" width="9.140625" style="159"/>
    <col min="5635" max="5635" width="52.42578125" style="159" bestFit="1" customWidth="1"/>
    <col min="5636" max="5636" width="9.140625" style="159"/>
    <col min="5637" max="5637" width="11.28515625" style="159" customWidth="1"/>
    <col min="5638" max="5638" width="11.5703125" style="159" customWidth="1"/>
    <col min="5639" max="5639" width="10.5703125" style="159" customWidth="1"/>
    <col min="5640" max="5640" width="9.28515625" style="159" customWidth="1"/>
    <col min="5641" max="5890" width="9.140625" style="159"/>
    <col min="5891" max="5891" width="52.42578125" style="159" bestFit="1" customWidth="1"/>
    <col min="5892" max="5892" width="9.140625" style="159"/>
    <col min="5893" max="5893" width="11.28515625" style="159" customWidth="1"/>
    <col min="5894" max="5894" width="11.5703125" style="159" customWidth="1"/>
    <col min="5895" max="5895" width="10.5703125" style="159" customWidth="1"/>
    <col min="5896" max="5896" width="9.28515625" style="159" customWidth="1"/>
    <col min="5897" max="6146" width="9.140625" style="159"/>
    <col min="6147" max="6147" width="52.42578125" style="159" bestFit="1" customWidth="1"/>
    <col min="6148" max="6148" width="9.140625" style="159"/>
    <col min="6149" max="6149" width="11.28515625" style="159" customWidth="1"/>
    <col min="6150" max="6150" width="11.5703125" style="159" customWidth="1"/>
    <col min="6151" max="6151" width="10.5703125" style="159" customWidth="1"/>
    <col min="6152" max="6152" width="9.28515625" style="159" customWidth="1"/>
    <col min="6153" max="6402" width="9.140625" style="159"/>
    <col min="6403" max="6403" width="52.42578125" style="159" bestFit="1" customWidth="1"/>
    <col min="6404" max="6404" width="9.140625" style="159"/>
    <col min="6405" max="6405" width="11.28515625" style="159" customWidth="1"/>
    <col min="6406" max="6406" width="11.5703125" style="159" customWidth="1"/>
    <col min="6407" max="6407" width="10.5703125" style="159" customWidth="1"/>
    <col min="6408" max="6408" width="9.28515625" style="159" customWidth="1"/>
    <col min="6409" max="6658" width="9.140625" style="159"/>
    <col min="6659" max="6659" width="52.42578125" style="159" bestFit="1" customWidth="1"/>
    <col min="6660" max="6660" width="9.140625" style="159"/>
    <col min="6661" max="6661" width="11.28515625" style="159" customWidth="1"/>
    <col min="6662" max="6662" width="11.5703125" style="159" customWidth="1"/>
    <col min="6663" max="6663" width="10.5703125" style="159" customWidth="1"/>
    <col min="6664" max="6664" width="9.28515625" style="159" customWidth="1"/>
    <col min="6665" max="6914" width="9.140625" style="159"/>
    <col min="6915" max="6915" width="52.42578125" style="159" bestFit="1" customWidth="1"/>
    <col min="6916" max="6916" width="9.140625" style="159"/>
    <col min="6917" max="6917" width="11.28515625" style="159" customWidth="1"/>
    <col min="6918" max="6918" width="11.5703125" style="159" customWidth="1"/>
    <col min="6919" max="6919" width="10.5703125" style="159" customWidth="1"/>
    <col min="6920" max="6920" width="9.28515625" style="159" customWidth="1"/>
    <col min="6921" max="7170" width="9.140625" style="159"/>
    <col min="7171" max="7171" width="52.42578125" style="159" bestFit="1" customWidth="1"/>
    <col min="7172" max="7172" width="9.140625" style="159"/>
    <col min="7173" max="7173" width="11.28515625" style="159" customWidth="1"/>
    <col min="7174" max="7174" width="11.5703125" style="159" customWidth="1"/>
    <col min="7175" max="7175" width="10.5703125" style="159" customWidth="1"/>
    <col min="7176" max="7176" width="9.28515625" style="159" customWidth="1"/>
    <col min="7177" max="7426" width="9.140625" style="159"/>
    <col min="7427" max="7427" width="52.42578125" style="159" bestFit="1" customWidth="1"/>
    <col min="7428" max="7428" width="9.140625" style="159"/>
    <col min="7429" max="7429" width="11.28515625" style="159" customWidth="1"/>
    <col min="7430" max="7430" width="11.5703125" style="159" customWidth="1"/>
    <col min="7431" max="7431" width="10.5703125" style="159" customWidth="1"/>
    <col min="7432" max="7432" width="9.28515625" style="159" customWidth="1"/>
    <col min="7433" max="7682" width="9.140625" style="159"/>
    <col min="7683" max="7683" width="52.42578125" style="159" bestFit="1" customWidth="1"/>
    <col min="7684" max="7684" width="9.140625" style="159"/>
    <col min="7685" max="7685" width="11.28515625" style="159" customWidth="1"/>
    <col min="7686" max="7686" width="11.5703125" style="159" customWidth="1"/>
    <col min="7687" max="7687" width="10.5703125" style="159" customWidth="1"/>
    <col min="7688" max="7688" width="9.28515625" style="159" customWidth="1"/>
    <col min="7689" max="7938" width="9.140625" style="159"/>
    <col min="7939" max="7939" width="52.42578125" style="159" bestFit="1" customWidth="1"/>
    <col min="7940" max="7940" width="9.140625" style="159"/>
    <col min="7941" max="7941" width="11.28515625" style="159" customWidth="1"/>
    <col min="7942" max="7942" width="11.5703125" style="159" customWidth="1"/>
    <col min="7943" max="7943" width="10.5703125" style="159" customWidth="1"/>
    <col min="7944" max="7944" width="9.28515625" style="159" customWidth="1"/>
    <col min="7945" max="8194" width="9.140625" style="159"/>
    <col min="8195" max="8195" width="52.42578125" style="159" bestFit="1" customWidth="1"/>
    <col min="8196" max="8196" width="9.140625" style="159"/>
    <col min="8197" max="8197" width="11.28515625" style="159" customWidth="1"/>
    <col min="8198" max="8198" width="11.5703125" style="159" customWidth="1"/>
    <col min="8199" max="8199" width="10.5703125" style="159" customWidth="1"/>
    <col min="8200" max="8200" width="9.28515625" style="159" customWidth="1"/>
    <col min="8201" max="8450" width="9.140625" style="159"/>
    <col min="8451" max="8451" width="52.42578125" style="159" bestFit="1" customWidth="1"/>
    <col min="8452" max="8452" width="9.140625" style="159"/>
    <col min="8453" max="8453" width="11.28515625" style="159" customWidth="1"/>
    <col min="8454" max="8454" width="11.5703125" style="159" customWidth="1"/>
    <col min="8455" max="8455" width="10.5703125" style="159" customWidth="1"/>
    <col min="8456" max="8456" width="9.28515625" style="159" customWidth="1"/>
    <col min="8457" max="8706" width="9.140625" style="159"/>
    <col min="8707" max="8707" width="52.42578125" style="159" bestFit="1" customWidth="1"/>
    <col min="8708" max="8708" width="9.140625" style="159"/>
    <col min="8709" max="8709" width="11.28515625" style="159" customWidth="1"/>
    <col min="8710" max="8710" width="11.5703125" style="159" customWidth="1"/>
    <col min="8711" max="8711" width="10.5703125" style="159" customWidth="1"/>
    <col min="8712" max="8712" width="9.28515625" style="159" customWidth="1"/>
    <col min="8713" max="8962" width="9.140625" style="159"/>
    <col min="8963" max="8963" width="52.42578125" style="159" bestFit="1" customWidth="1"/>
    <col min="8964" max="8964" width="9.140625" style="159"/>
    <col min="8965" max="8965" width="11.28515625" style="159" customWidth="1"/>
    <col min="8966" max="8966" width="11.5703125" style="159" customWidth="1"/>
    <col min="8967" max="8967" width="10.5703125" style="159" customWidth="1"/>
    <col min="8968" max="8968" width="9.28515625" style="159" customWidth="1"/>
    <col min="8969" max="9218" width="9.140625" style="159"/>
    <col min="9219" max="9219" width="52.42578125" style="159" bestFit="1" customWidth="1"/>
    <col min="9220" max="9220" width="9.140625" style="159"/>
    <col min="9221" max="9221" width="11.28515625" style="159" customWidth="1"/>
    <col min="9222" max="9222" width="11.5703125" style="159" customWidth="1"/>
    <col min="9223" max="9223" width="10.5703125" style="159" customWidth="1"/>
    <col min="9224" max="9224" width="9.28515625" style="159" customWidth="1"/>
    <col min="9225" max="9474" width="9.140625" style="159"/>
    <col min="9475" max="9475" width="52.42578125" style="159" bestFit="1" customWidth="1"/>
    <col min="9476" max="9476" width="9.140625" style="159"/>
    <col min="9477" max="9477" width="11.28515625" style="159" customWidth="1"/>
    <col min="9478" max="9478" width="11.5703125" style="159" customWidth="1"/>
    <col min="9479" max="9479" width="10.5703125" style="159" customWidth="1"/>
    <col min="9480" max="9480" width="9.28515625" style="159" customWidth="1"/>
    <col min="9481" max="9730" width="9.140625" style="159"/>
    <col min="9731" max="9731" width="52.42578125" style="159" bestFit="1" customWidth="1"/>
    <col min="9732" max="9732" width="9.140625" style="159"/>
    <col min="9733" max="9733" width="11.28515625" style="159" customWidth="1"/>
    <col min="9734" max="9734" width="11.5703125" style="159" customWidth="1"/>
    <col min="9735" max="9735" width="10.5703125" style="159" customWidth="1"/>
    <col min="9736" max="9736" width="9.28515625" style="159" customWidth="1"/>
    <col min="9737" max="9986" width="9.140625" style="159"/>
    <col min="9987" max="9987" width="52.42578125" style="159" bestFit="1" customWidth="1"/>
    <col min="9988" max="9988" width="9.140625" style="159"/>
    <col min="9989" max="9989" width="11.28515625" style="159" customWidth="1"/>
    <col min="9990" max="9990" width="11.5703125" style="159" customWidth="1"/>
    <col min="9991" max="9991" width="10.5703125" style="159" customWidth="1"/>
    <col min="9992" max="9992" width="9.28515625" style="159" customWidth="1"/>
    <col min="9993" max="10242" width="9.140625" style="159"/>
    <col min="10243" max="10243" width="52.42578125" style="159" bestFit="1" customWidth="1"/>
    <col min="10244" max="10244" width="9.140625" style="159"/>
    <col min="10245" max="10245" width="11.28515625" style="159" customWidth="1"/>
    <col min="10246" max="10246" width="11.5703125" style="159" customWidth="1"/>
    <col min="10247" max="10247" width="10.5703125" style="159" customWidth="1"/>
    <col min="10248" max="10248" width="9.28515625" style="159" customWidth="1"/>
    <col min="10249" max="10498" width="9.140625" style="159"/>
    <col min="10499" max="10499" width="52.42578125" style="159" bestFit="1" customWidth="1"/>
    <col min="10500" max="10500" width="9.140625" style="159"/>
    <col min="10501" max="10501" width="11.28515625" style="159" customWidth="1"/>
    <col min="10502" max="10502" width="11.5703125" style="159" customWidth="1"/>
    <col min="10503" max="10503" width="10.5703125" style="159" customWidth="1"/>
    <col min="10504" max="10504" width="9.28515625" style="159" customWidth="1"/>
    <col min="10505" max="10754" width="9.140625" style="159"/>
    <col min="10755" max="10755" width="52.42578125" style="159" bestFit="1" customWidth="1"/>
    <col min="10756" max="10756" width="9.140625" style="159"/>
    <col min="10757" max="10757" width="11.28515625" style="159" customWidth="1"/>
    <col min="10758" max="10758" width="11.5703125" style="159" customWidth="1"/>
    <col min="10759" max="10759" width="10.5703125" style="159" customWidth="1"/>
    <col min="10760" max="10760" width="9.28515625" style="159" customWidth="1"/>
    <col min="10761" max="11010" width="9.140625" style="159"/>
    <col min="11011" max="11011" width="52.42578125" style="159" bestFit="1" customWidth="1"/>
    <col min="11012" max="11012" width="9.140625" style="159"/>
    <col min="11013" max="11013" width="11.28515625" style="159" customWidth="1"/>
    <col min="11014" max="11014" width="11.5703125" style="159" customWidth="1"/>
    <col min="11015" max="11015" width="10.5703125" style="159" customWidth="1"/>
    <col min="11016" max="11016" width="9.28515625" style="159" customWidth="1"/>
    <col min="11017" max="11266" width="9.140625" style="159"/>
    <col min="11267" max="11267" width="52.42578125" style="159" bestFit="1" customWidth="1"/>
    <col min="11268" max="11268" width="9.140625" style="159"/>
    <col min="11269" max="11269" width="11.28515625" style="159" customWidth="1"/>
    <col min="11270" max="11270" width="11.5703125" style="159" customWidth="1"/>
    <col min="11271" max="11271" width="10.5703125" style="159" customWidth="1"/>
    <col min="11272" max="11272" width="9.28515625" style="159" customWidth="1"/>
    <col min="11273" max="11522" width="9.140625" style="159"/>
    <col min="11523" max="11523" width="52.42578125" style="159" bestFit="1" customWidth="1"/>
    <col min="11524" max="11524" width="9.140625" style="159"/>
    <col min="11525" max="11525" width="11.28515625" style="159" customWidth="1"/>
    <col min="11526" max="11526" width="11.5703125" style="159" customWidth="1"/>
    <col min="11527" max="11527" width="10.5703125" style="159" customWidth="1"/>
    <col min="11528" max="11528" width="9.28515625" style="159" customWidth="1"/>
    <col min="11529" max="11778" width="9.140625" style="159"/>
    <col min="11779" max="11779" width="52.42578125" style="159" bestFit="1" customWidth="1"/>
    <col min="11780" max="11780" width="9.140625" style="159"/>
    <col min="11781" max="11781" width="11.28515625" style="159" customWidth="1"/>
    <col min="11782" max="11782" width="11.5703125" style="159" customWidth="1"/>
    <col min="11783" max="11783" width="10.5703125" style="159" customWidth="1"/>
    <col min="11784" max="11784" width="9.28515625" style="159" customWidth="1"/>
    <col min="11785" max="12034" width="9.140625" style="159"/>
    <col min="12035" max="12035" width="52.42578125" style="159" bestFit="1" customWidth="1"/>
    <col min="12036" max="12036" width="9.140625" style="159"/>
    <col min="12037" max="12037" width="11.28515625" style="159" customWidth="1"/>
    <col min="12038" max="12038" width="11.5703125" style="159" customWidth="1"/>
    <col min="12039" max="12039" width="10.5703125" style="159" customWidth="1"/>
    <col min="12040" max="12040" width="9.28515625" style="159" customWidth="1"/>
    <col min="12041" max="12290" width="9.140625" style="159"/>
    <col min="12291" max="12291" width="52.42578125" style="159" bestFit="1" customWidth="1"/>
    <col min="12292" max="12292" width="9.140625" style="159"/>
    <col min="12293" max="12293" width="11.28515625" style="159" customWidth="1"/>
    <col min="12294" max="12294" width="11.5703125" style="159" customWidth="1"/>
    <col min="12295" max="12295" width="10.5703125" style="159" customWidth="1"/>
    <col min="12296" max="12296" width="9.28515625" style="159" customWidth="1"/>
    <col min="12297" max="12546" width="9.140625" style="159"/>
    <col min="12547" max="12547" width="52.42578125" style="159" bestFit="1" customWidth="1"/>
    <col min="12548" max="12548" width="9.140625" style="159"/>
    <col min="12549" max="12549" width="11.28515625" style="159" customWidth="1"/>
    <col min="12550" max="12550" width="11.5703125" style="159" customWidth="1"/>
    <col min="12551" max="12551" width="10.5703125" style="159" customWidth="1"/>
    <col min="12552" max="12552" width="9.28515625" style="159" customWidth="1"/>
    <col min="12553" max="12802" width="9.140625" style="159"/>
    <col min="12803" max="12803" width="52.42578125" style="159" bestFit="1" customWidth="1"/>
    <col min="12804" max="12804" width="9.140625" style="159"/>
    <col min="12805" max="12805" width="11.28515625" style="159" customWidth="1"/>
    <col min="12806" max="12806" width="11.5703125" style="159" customWidth="1"/>
    <col min="12807" max="12807" width="10.5703125" style="159" customWidth="1"/>
    <col min="12808" max="12808" width="9.28515625" style="159" customWidth="1"/>
    <col min="12809" max="13058" width="9.140625" style="159"/>
    <col min="13059" max="13059" width="52.42578125" style="159" bestFit="1" customWidth="1"/>
    <col min="13060" max="13060" width="9.140625" style="159"/>
    <col min="13061" max="13061" width="11.28515625" style="159" customWidth="1"/>
    <col min="13062" max="13062" width="11.5703125" style="159" customWidth="1"/>
    <col min="13063" max="13063" width="10.5703125" style="159" customWidth="1"/>
    <col min="13064" max="13064" width="9.28515625" style="159" customWidth="1"/>
    <col min="13065" max="13314" width="9.140625" style="159"/>
    <col min="13315" max="13315" width="52.42578125" style="159" bestFit="1" customWidth="1"/>
    <col min="13316" max="13316" width="9.140625" style="159"/>
    <col min="13317" max="13317" width="11.28515625" style="159" customWidth="1"/>
    <col min="13318" max="13318" width="11.5703125" style="159" customWidth="1"/>
    <col min="13319" max="13319" width="10.5703125" style="159" customWidth="1"/>
    <col min="13320" max="13320" width="9.28515625" style="159" customWidth="1"/>
    <col min="13321" max="13570" width="9.140625" style="159"/>
    <col min="13571" max="13571" width="52.42578125" style="159" bestFit="1" customWidth="1"/>
    <col min="13572" max="13572" width="9.140625" style="159"/>
    <col min="13573" max="13573" width="11.28515625" style="159" customWidth="1"/>
    <col min="13574" max="13574" width="11.5703125" style="159" customWidth="1"/>
    <col min="13575" max="13575" width="10.5703125" style="159" customWidth="1"/>
    <col min="13576" max="13576" width="9.28515625" style="159" customWidth="1"/>
    <col min="13577" max="13826" width="9.140625" style="159"/>
    <col min="13827" max="13827" width="52.42578125" style="159" bestFit="1" customWidth="1"/>
    <col min="13828" max="13828" width="9.140625" style="159"/>
    <col min="13829" max="13829" width="11.28515625" style="159" customWidth="1"/>
    <col min="13830" max="13830" width="11.5703125" style="159" customWidth="1"/>
    <col min="13831" max="13831" width="10.5703125" style="159" customWidth="1"/>
    <col min="13832" max="13832" width="9.28515625" style="159" customWidth="1"/>
    <col min="13833" max="14082" width="9.140625" style="159"/>
    <col min="14083" max="14083" width="52.42578125" style="159" bestFit="1" customWidth="1"/>
    <col min="14084" max="14084" width="9.140625" style="159"/>
    <col min="14085" max="14085" width="11.28515625" style="159" customWidth="1"/>
    <col min="14086" max="14086" width="11.5703125" style="159" customWidth="1"/>
    <col min="14087" max="14087" width="10.5703125" style="159" customWidth="1"/>
    <col min="14088" max="14088" width="9.28515625" style="159" customWidth="1"/>
    <col min="14089" max="14338" width="9.140625" style="159"/>
    <col min="14339" max="14339" width="52.42578125" style="159" bestFit="1" customWidth="1"/>
    <col min="14340" max="14340" width="9.140625" style="159"/>
    <col min="14341" max="14341" width="11.28515625" style="159" customWidth="1"/>
    <col min="14342" max="14342" width="11.5703125" style="159" customWidth="1"/>
    <col min="14343" max="14343" width="10.5703125" style="159" customWidth="1"/>
    <col min="14344" max="14344" width="9.28515625" style="159" customWidth="1"/>
    <col min="14345" max="14594" width="9.140625" style="159"/>
    <col min="14595" max="14595" width="52.42578125" style="159" bestFit="1" customWidth="1"/>
    <col min="14596" max="14596" width="9.140625" style="159"/>
    <col min="14597" max="14597" width="11.28515625" style="159" customWidth="1"/>
    <col min="14598" max="14598" width="11.5703125" style="159" customWidth="1"/>
    <col min="14599" max="14599" width="10.5703125" style="159" customWidth="1"/>
    <col min="14600" max="14600" width="9.28515625" style="159" customWidth="1"/>
    <col min="14601" max="14850" width="9.140625" style="159"/>
    <col min="14851" max="14851" width="52.42578125" style="159" bestFit="1" customWidth="1"/>
    <col min="14852" max="14852" width="9.140625" style="159"/>
    <col min="14853" max="14853" width="11.28515625" style="159" customWidth="1"/>
    <col min="14854" max="14854" width="11.5703125" style="159" customWidth="1"/>
    <col min="14855" max="14855" width="10.5703125" style="159" customWidth="1"/>
    <col min="14856" max="14856" width="9.28515625" style="159" customWidth="1"/>
    <col min="14857" max="15106" width="9.140625" style="159"/>
    <col min="15107" max="15107" width="52.42578125" style="159" bestFit="1" customWidth="1"/>
    <col min="15108" max="15108" width="9.140625" style="159"/>
    <col min="15109" max="15109" width="11.28515625" style="159" customWidth="1"/>
    <col min="15110" max="15110" width="11.5703125" style="159" customWidth="1"/>
    <col min="15111" max="15111" width="10.5703125" style="159" customWidth="1"/>
    <col min="15112" max="15112" width="9.28515625" style="159" customWidth="1"/>
    <col min="15113" max="15362" width="9.140625" style="159"/>
    <col min="15363" max="15363" width="52.42578125" style="159" bestFit="1" customWidth="1"/>
    <col min="15364" max="15364" width="9.140625" style="159"/>
    <col min="15365" max="15365" width="11.28515625" style="159" customWidth="1"/>
    <col min="15366" max="15366" width="11.5703125" style="159" customWidth="1"/>
    <col min="15367" max="15367" width="10.5703125" style="159" customWidth="1"/>
    <col min="15368" max="15368" width="9.28515625" style="159" customWidth="1"/>
    <col min="15369" max="15618" width="9.140625" style="159"/>
    <col min="15619" max="15619" width="52.42578125" style="159" bestFit="1" customWidth="1"/>
    <col min="15620" max="15620" width="9.140625" style="159"/>
    <col min="15621" max="15621" width="11.28515625" style="159" customWidth="1"/>
    <col min="15622" max="15622" width="11.5703125" style="159" customWidth="1"/>
    <col min="15623" max="15623" width="10.5703125" style="159" customWidth="1"/>
    <col min="15624" max="15624" width="9.28515625" style="159" customWidth="1"/>
    <col min="15625" max="15874" width="9.140625" style="159"/>
    <col min="15875" max="15875" width="52.42578125" style="159" bestFit="1" customWidth="1"/>
    <col min="15876" max="15876" width="9.140625" style="159"/>
    <col min="15877" max="15877" width="11.28515625" style="159" customWidth="1"/>
    <col min="15878" max="15878" width="11.5703125" style="159" customWidth="1"/>
    <col min="15879" max="15879" width="10.5703125" style="159" customWidth="1"/>
    <col min="15880" max="15880" width="9.28515625" style="159" customWidth="1"/>
    <col min="15881" max="16130" width="9.140625" style="159"/>
    <col min="16131" max="16131" width="52.42578125" style="159" bestFit="1" customWidth="1"/>
    <col min="16132" max="16132" width="9.140625" style="159"/>
    <col min="16133" max="16133" width="11.28515625" style="159" customWidth="1"/>
    <col min="16134" max="16134" width="11.5703125" style="159" customWidth="1"/>
    <col min="16135" max="16135" width="10.5703125" style="159" customWidth="1"/>
    <col min="16136" max="16136" width="9.28515625" style="159" customWidth="1"/>
    <col min="16137" max="16384" width="9.140625" style="159"/>
  </cols>
  <sheetData>
    <row r="1" spans="1:10">
      <c r="A1" s="157"/>
      <c r="B1" s="158"/>
      <c r="J1" s="161" t="s">
        <v>208</v>
      </c>
    </row>
    <row r="2" spans="1:10">
      <c r="A2" s="157"/>
      <c r="B2" s="158"/>
      <c r="J2" s="125" t="s">
        <v>310</v>
      </c>
    </row>
    <row r="3" spans="1:10">
      <c r="A3" s="157"/>
      <c r="B3" s="158"/>
      <c r="G3" s="162"/>
      <c r="H3" s="162"/>
      <c r="I3" s="162"/>
      <c r="J3" s="125" t="s">
        <v>255</v>
      </c>
    </row>
    <row r="4" spans="1:10">
      <c r="A4" s="157"/>
      <c r="B4" s="158"/>
      <c r="J4" s="125" t="s">
        <v>309</v>
      </c>
    </row>
    <row r="5" spans="1:10" ht="19.5">
      <c r="A5" s="478" t="s">
        <v>256</v>
      </c>
      <c r="B5" s="478"/>
      <c r="C5" s="478"/>
      <c r="D5" s="478"/>
      <c r="E5" s="478"/>
      <c r="F5" s="478"/>
      <c r="G5" s="478"/>
      <c r="H5" s="478"/>
      <c r="I5" s="478"/>
      <c r="J5" s="478"/>
    </row>
    <row r="6" spans="1:10" ht="19.5">
      <c r="A6" s="478" t="s">
        <v>209</v>
      </c>
      <c r="B6" s="478"/>
      <c r="C6" s="478"/>
      <c r="D6" s="478"/>
      <c r="E6" s="478"/>
      <c r="F6" s="478"/>
      <c r="G6" s="478"/>
      <c r="H6" s="478"/>
      <c r="I6" s="478"/>
      <c r="J6" s="478"/>
    </row>
    <row r="7" spans="1:10" ht="19.5">
      <c r="A7" s="479" t="s">
        <v>307</v>
      </c>
      <c r="B7" s="479"/>
      <c r="C7" s="479"/>
      <c r="D7" s="479"/>
      <c r="E7" s="479"/>
      <c r="F7" s="479"/>
      <c r="G7" s="479"/>
      <c r="H7" s="479"/>
      <c r="I7" s="479"/>
      <c r="J7" s="479"/>
    </row>
    <row r="8" spans="1:10" ht="9" customHeight="1">
      <c r="A8" s="207"/>
      <c r="B8" s="207"/>
      <c r="C8" s="207"/>
      <c r="D8" s="208"/>
      <c r="E8" s="207"/>
      <c r="F8" s="207"/>
      <c r="G8" s="207"/>
      <c r="H8" s="207"/>
      <c r="I8" s="207"/>
      <c r="J8" s="207"/>
    </row>
    <row r="9" spans="1:10">
      <c r="A9" s="209"/>
      <c r="B9" s="210"/>
      <c r="C9" s="211"/>
      <c r="D9" s="212"/>
      <c r="E9" s="211"/>
      <c r="F9" s="475" t="s">
        <v>210</v>
      </c>
      <c r="G9" s="476"/>
      <c r="H9" s="476"/>
      <c r="I9" s="476"/>
      <c r="J9" s="477"/>
    </row>
    <row r="10" spans="1:10">
      <c r="A10" s="213"/>
      <c r="B10" s="214"/>
      <c r="C10" s="214"/>
      <c r="D10" s="215"/>
      <c r="E10" s="214"/>
      <c r="F10" s="480" t="s">
        <v>211</v>
      </c>
      <c r="G10" s="480" t="s">
        <v>7</v>
      </c>
      <c r="H10" s="480" t="s">
        <v>212</v>
      </c>
      <c r="I10" s="480" t="s">
        <v>9</v>
      </c>
      <c r="J10" s="483" t="s">
        <v>213</v>
      </c>
    </row>
    <row r="11" spans="1:10">
      <c r="A11" s="214" t="s">
        <v>0</v>
      </c>
      <c r="B11" s="214" t="s">
        <v>1</v>
      </c>
      <c r="C11" s="216" t="s">
        <v>2</v>
      </c>
      <c r="D11" s="217" t="s">
        <v>3</v>
      </c>
      <c r="E11" s="214" t="s">
        <v>4</v>
      </c>
      <c r="F11" s="481"/>
      <c r="G11" s="481"/>
      <c r="H11" s="481"/>
      <c r="I11" s="481"/>
      <c r="J11" s="483"/>
    </row>
    <row r="12" spans="1:10">
      <c r="A12" s="213"/>
      <c r="B12" s="214"/>
      <c r="C12" s="216"/>
      <c r="D12" s="217"/>
      <c r="E12" s="214"/>
      <c r="F12" s="481"/>
      <c r="G12" s="481"/>
      <c r="H12" s="481"/>
      <c r="I12" s="481"/>
      <c r="J12" s="483"/>
    </row>
    <row r="13" spans="1:10" ht="24.75" customHeight="1">
      <c r="A13" s="213"/>
      <c r="B13" s="214"/>
      <c r="C13" s="216"/>
      <c r="D13" s="218"/>
      <c r="E13" s="219"/>
      <c r="F13" s="482"/>
      <c r="G13" s="482"/>
      <c r="H13" s="482"/>
      <c r="I13" s="482"/>
      <c r="J13" s="484"/>
    </row>
    <row r="14" spans="1:10">
      <c r="A14" s="220"/>
      <c r="B14" s="221"/>
      <c r="C14" s="221"/>
      <c r="D14" s="475" t="s">
        <v>15</v>
      </c>
      <c r="E14" s="476"/>
      <c r="F14" s="476"/>
      <c r="G14" s="476"/>
      <c r="H14" s="476"/>
      <c r="I14" s="477"/>
      <c r="J14" s="222"/>
    </row>
    <row r="15" spans="1:10" ht="9.75" customHeight="1">
      <c r="A15" s="202">
        <v>1</v>
      </c>
      <c r="B15" s="202">
        <v>2</v>
      </c>
      <c r="C15" s="202">
        <v>3</v>
      </c>
      <c r="D15" s="223">
        <v>4</v>
      </c>
      <c r="E15" s="202">
        <v>5</v>
      </c>
      <c r="F15" s="202">
        <v>6</v>
      </c>
      <c r="G15" s="202">
        <v>7</v>
      </c>
      <c r="H15" s="202">
        <v>8</v>
      </c>
      <c r="I15" s="202">
        <v>9</v>
      </c>
      <c r="J15" s="203">
        <v>10</v>
      </c>
    </row>
    <row r="16" spans="1:10" ht="18.75" thickBot="1">
      <c r="A16" s="224"/>
      <c r="B16" s="225"/>
      <c r="C16" s="226" t="s">
        <v>16</v>
      </c>
      <c r="D16" s="204">
        <f>SUM(D18,D29,D33,D36,D39,D48,D51,D59,D66,D72,D81,D85,D90,D98,D114,D118,D132,D138,D142,D121,D78,D45)</f>
        <v>158653</v>
      </c>
      <c r="E16" s="204">
        <f t="shared" ref="E16:J16" si="0">SUM(E18,E29,E33,E36,E39,E48,E51,E59,E66,E72,E81,E85,E90,E98,E114,E118,E132,E138,E142,E121,E78,E45)</f>
        <v>2208675</v>
      </c>
      <c r="F16" s="204">
        <f t="shared" si="0"/>
        <v>1468180</v>
      </c>
      <c r="G16" s="204">
        <f t="shared" si="0"/>
        <v>1968</v>
      </c>
      <c r="H16" s="204">
        <f t="shared" si="0"/>
        <v>533065</v>
      </c>
      <c r="I16" s="204">
        <f t="shared" si="0"/>
        <v>185153</v>
      </c>
      <c r="J16" s="204">
        <f t="shared" si="0"/>
        <v>20309</v>
      </c>
    </row>
    <row r="17" spans="1:14" ht="18">
      <c r="A17" s="227"/>
      <c r="B17" s="228"/>
      <c r="C17" s="229"/>
      <c r="D17" s="230"/>
      <c r="E17" s="205"/>
      <c r="F17" s="205"/>
      <c r="G17" s="205"/>
      <c r="H17" s="205"/>
      <c r="I17" s="205"/>
      <c r="J17" s="206"/>
    </row>
    <row r="18" spans="1:14">
      <c r="A18" s="231" t="s">
        <v>18</v>
      </c>
      <c r="B18" s="231"/>
      <c r="C18" s="232" t="s">
        <v>19</v>
      </c>
      <c r="D18" s="233">
        <f t="shared" ref="D18:J18" si="1">SUM(D19:D27)</f>
        <v>12881</v>
      </c>
      <c r="E18" s="196">
        <f t="shared" si="1"/>
        <v>131328</v>
      </c>
      <c r="F18" s="196">
        <f t="shared" si="1"/>
        <v>2237</v>
      </c>
      <c r="G18" s="196">
        <f t="shared" si="1"/>
        <v>146</v>
      </c>
      <c r="H18" s="196">
        <f t="shared" si="1"/>
        <v>118223</v>
      </c>
      <c r="I18" s="196">
        <f t="shared" si="1"/>
        <v>2422</v>
      </c>
      <c r="J18" s="196">
        <f t="shared" si="1"/>
        <v>8300</v>
      </c>
    </row>
    <row r="19" spans="1:14">
      <c r="A19" s="192"/>
      <c r="B19" s="192" t="s">
        <v>59</v>
      </c>
      <c r="C19" s="193" t="s">
        <v>60</v>
      </c>
      <c r="D19" s="194"/>
      <c r="E19" s="195">
        <f>SUM(F19:J19)</f>
        <v>39</v>
      </c>
      <c r="F19" s="195">
        <v>39</v>
      </c>
      <c r="G19" s="195"/>
      <c r="H19" s="195"/>
      <c r="I19" s="195"/>
      <c r="J19" s="195"/>
    </row>
    <row r="20" spans="1:14">
      <c r="A20" s="192"/>
      <c r="B20" s="192" t="s">
        <v>20</v>
      </c>
      <c r="C20" s="193" t="s">
        <v>21</v>
      </c>
      <c r="D20" s="194"/>
      <c r="E20" s="195">
        <f t="shared" ref="E20:E27" si="2">SUM(F20:J20)</f>
        <v>371</v>
      </c>
      <c r="F20" s="195">
        <v>371</v>
      </c>
      <c r="G20" s="195"/>
      <c r="H20" s="195"/>
      <c r="I20" s="195"/>
      <c r="J20" s="195"/>
    </row>
    <row r="21" spans="1:14">
      <c r="A21" s="192"/>
      <c r="B21" s="192" t="s">
        <v>46</v>
      </c>
      <c r="C21" s="193" t="s">
        <v>47</v>
      </c>
      <c r="D21" s="194"/>
      <c r="E21" s="195">
        <f t="shared" si="2"/>
        <v>14295</v>
      </c>
      <c r="F21" s="195"/>
      <c r="G21" s="195"/>
      <c r="H21" s="195">
        <v>14295</v>
      </c>
      <c r="I21" s="195"/>
      <c r="J21" s="195"/>
    </row>
    <row r="22" spans="1:14">
      <c r="A22" s="192"/>
      <c r="B22" s="192" t="s">
        <v>53</v>
      </c>
      <c r="C22" s="193" t="s">
        <v>54</v>
      </c>
      <c r="D22" s="194">
        <v>220</v>
      </c>
      <c r="E22" s="195">
        <f t="shared" si="2"/>
        <v>6558</v>
      </c>
      <c r="F22" s="195"/>
      <c r="G22" s="195">
        <v>5</v>
      </c>
      <c r="H22" s="195">
        <v>6553</v>
      </c>
      <c r="I22" s="195"/>
      <c r="J22" s="195"/>
    </row>
    <row r="23" spans="1:14">
      <c r="A23" s="192"/>
      <c r="B23" s="192" t="s">
        <v>43</v>
      </c>
      <c r="C23" s="193" t="s">
        <v>44</v>
      </c>
      <c r="D23" s="194">
        <v>669</v>
      </c>
      <c r="E23" s="195">
        <f t="shared" si="2"/>
        <v>17467</v>
      </c>
      <c r="F23" s="195"/>
      <c r="G23" s="195">
        <v>25</v>
      </c>
      <c r="H23" s="195">
        <v>15020</v>
      </c>
      <c r="I23" s="195">
        <v>2422</v>
      </c>
      <c r="J23" s="195"/>
    </row>
    <row r="24" spans="1:14">
      <c r="A24" s="192"/>
      <c r="B24" s="192" t="s">
        <v>48</v>
      </c>
      <c r="C24" s="193" t="s">
        <v>49</v>
      </c>
      <c r="D24" s="234">
        <v>1141</v>
      </c>
      <c r="E24" s="195">
        <f t="shared" si="2"/>
        <v>21953</v>
      </c>
      <c r="F24" s="195"/>
      <c r="G24" s="195">
        <v>27</v>
      </c>
      <c r="H24" s="195">
        <v>21926</v>
      </c>
      <c r="I24" s="195"/>
      <c r="J24" s="195"/>
    </row>
    <row r="25" spans="1:14">
      <c r="A25" s="192"/>
      <c r="B25" s="192" t="s">
        <v>50</v>
      </c>
      <c r="C25" s="193" t="s">
        <v>51</v>
      </c>
      <c r="D25" s="234">
        <v>10846</v>
      </c>
      <c r="E25" s="195">
        <f t="shared" si="2"/>
        <v>58876</v>
      </c>
      <c r="F25" s="195"/>
      <c r="G25" s="195">
        <v>74</v>
      </c>
      <c r="H25" s="195">
        <v>58802</v>
      </c>
      <c r="I25" s="195"/>
      <c r="J25" s="195"/>
    </row>
    <row r="26" spans="1:14">
      <c r="A26" s="192"/>
      <c r="B26" s="192" t="s">
        <v>251</v>
      </c>
      <c r="C26" s="235" t="s">
        <v>252</v>
      </c>
      <c r="D26" s="194"/>
      <c r="E26" s="195">
        <f t="shared" si="2"/>
        <v>8300</v>
      </c>
      <c r="F26" s="195"/>
      <c r="G26" s="195"/>
      <c r="H26" s="195"/>
      <c r="I26" s="195"/>
      <c r="J26" s="195">
        <v>8300</v>
      </c>
    </row>
    <row r="27" spans="1:14">
      <c r="A27" s="192"/>
      <c r="B27" s="192" t="s">
        <v>24</v>
      </c>
      <c r="C27" s="193" t="s">
        <v>25</v>
      </c>
      <c r="D27" s="194">
        <v>5</v>
      </c>
      <c r="E27" s="195">
        <f t="shared" si="2"/>
        <v>3469</v>
      </c>
      <c r="F27" s="195">
        <v>1827</v>
      </c>
      <c r="G27" s="195">
        <v>15</v>
      </c>
      <c r="H27" s="195">
        <v>1627</v>
      </c>
      <c r="I27" s="195"/>
      <c r="J27" s="195"/>
    </row>
    <row r="28" spans="1:14">
      <c r="A28" s="192"/>
      <c r="B28" s="192"/>
      <c r="C28" s="193"/>
      <c r="D28" s="194"/>
      <c r="E28" s="195"/>
      <c r="F28" s="195"/>
      <c r="G28" s="195"/>
      <c r="H28" s="195"/>
      <c r="I28" s="195"/>
      <c r="J28" s="195"/>
    </row>
    <row r="29" spans="1:14">
      <c r="A29" s="231" t="s">
        <v>26</v>
      </c>
      <c r="B29" s="231"/>
      <c r="C29" s="232" t="s">
        <v>27</v>
      </c>
      <c r="D29" s="233">
        <f t="shared" ref="D29" si="3">SUM(D30:D30)</f>
        <v>0</v>
      </c>
      <c r="E29" s="196">
        <f>SUM(E30:E31)</f>
        <v>3070</v>
      </c>
      <c r="F29" s="196">
        <f t="shared" ref="F29:H29" si="4">SUM(F30:F31)</f>
        <v>0</v>
      </c>
      <c r="G29" s="196">
        <f t="shared" si="4"/>
        <v>20</v>
      </c>
      <c r="H29" s="196">
        <f t="shared" si="4"/>
        <v>2582</v>
      </c>
      <c r="I29" s="196">
        <f>SUM(I30:I31)</f>
        <v>200</v>
      </c>
      <c r="J29" s="196">
        <f t="shared" ref="J29" si="5">SUM(J30:J31)</f>
        <v>268</v>
      </c>
    </row>
    <row r="30" spans="1:14">
      <c r="A30" s="192"/>
      <c r="B30" s="192" t="s">
        <v>65</v>
      </c>
      <c r="C30" s="193" t="s">
        <v>66</v>
      </c>
      <c r="D30" s="194"/>
      <c r="E30" s="195">
        <f>SUM(F30:J30)</f>
        <v>2802</v>
      </c>
      <c r="F30" s="195"/>
      <c r="G30" s="195">
        <v>20</v>
      </c>
      <c r="H30" s="195">
        <v>2582</v>
      </c>
      <c r="I30" s="195">
        <v>200</v>
      </c>
      <c r="J30" s="195"/>
    </row>
    <row r="31" spans="1:14" ht="66">
      <c r="A31" s="192"/>
      <c r="B31" s="236" t="s">
        <v>28</v>
      </c>
      <c r="C31" s="237" t="s">
        <v>242</v>
      </c>
      <c r="D31" s="194"/>
      <c r="E31" s="195">
        <f>SUM(F31:J31)</f>
        <v>268</v>
      </c>
      <c r="F31" s="195"/>
      <c r="G31" s="195"/>
      <c r="H31" s="195"/>
      <c r="I31" s="195"/>
      <c r="J31" s="195">
        <v>268</v>
      </c>
    </row>
    <row r="32" spans="1:14">
      <c r="A32" s="192"/>
      <c r="B32" s="192"/>
      <c r="C32" s="235"/>
      <c r="D32" s="194"/>
      <c r="E32" s="195"/>
      <c r="F32" s="195"/>
      <c r="G32" s="195"/>
      <c r="H32" s="195"/>
      <c r="I32" s="195"/>
      <c r="J32" s="195"/>
      <c r="N32" s="159" t="s">
        <v>214</v>
      </c>
    </row>
    <row r="33" spans="1:15">
      <c r="A33" s="238">
        <v>100</v>
      </c>
      <c r="B33" s="238"/>
      <c r="C33" s="232" t="s">
        <v>259</v>
      </c>
      <c r="D33" s="233">
        <f t="shared" ref="D33:J33" si="6">D34</f>
        <v>0</v>
      </c>
      <c r="E33" s="196">
        <f t="shared" si="6"/>
        <v>34</v>
      </c>
      <c r="F33" s="196">
        <f>SUM(F34)</f>
        <v>34</v>
      </c>
      <c r="G33" s="196">
        <f t="shared" si="6"/>
        <v>0</v>
      </c>
      <c r="H33" s="196">
        <f t="shared" si="6"/>
        <v>0</v>
      </c>
      <c r="I33" s="196">
        <f t="shared" si="6"/>
        <v>0</v>
      </c>
      <c r="J33" s="196">
        <f t="shared" si="6"/>
        <v>0</v>
      </c>
    </row>
    <row r="34" spans="1:15">
      <c r="A34" s="239"/>
      <c r="B34" s="239">
        <v>10095</v>
      </c>
      <c r="C34" s="193" t="s">
        <v>25</v>
      </c>
      <c r="D34" s="194"/>
      <c r="E34" s="195">
        <f>SUM(F34:J34)</f>
        <v>34</v>
      </c>
      <c r="F34" s="195">
        <v>34</v>
      </c>
      <c r="G34" s="195"/>
      <c r="H34" s="195"/>
      <c r="I34" s="195"/>
      <c r="J34" s="195"/>
      <c r="O34" s="159" t="s">
        <v>118</v>
      </c>
    </row>
    <row r="35" spans="1:15">
      <c r="A35" s="192"/>
      <c r="B35" s="192"/>
      <c r="C35" s="235"/>
      <c r="D35" s="194"/>
      <c r="E35" s="195"/>
      <c r="F35" s="195"/>
      <c r="G35" s="195"/>
      <c r="H35" s="195"/>
      <c r="I35" s="195"/>
      <c r="J35" s="195"/>
    </row>
    <row r="36" spans="1:15">
      <c r="A36" s="238">
        <v>500</v>
      </c>
      <c r="B36" s="238"/>
      <c r="C36" s="232" t="s">
        <v>68</v>
      </c>
      <c r="D36" s="233">
        <f t="shared" ref="D36:J36" si="7">D37</f>
        <v>130</v>
      </c>
      <c r="E36" s="196">
        <f t="shared" si="7"/>
        <v>8239</v>
      </c>
      <c r="F36" s="196">
        <f>SUM(F37)</f>
        <v>0</v>
      </c>
      <c r="G36" s="196">
        <f t="shared" si="7"/>
        <v>8</v>
      </c>
      <c r="H36" s="196">
        <f t="shared" si="7"/>
        <v>8081</v>
      </c>
      <c r="I36" s="196">
        <f t="shared" si="7"/>
        <v>150</v>
      </c>
      <c r="J36" s="196">
        <f t="shared" si="7"/>
        <v>0</v>
      </c>
    </row>
    <row r="37" spans="1:15">
      <c r="A37" s="239"/>
      <c r="B37" s="239">
        <v>50001</v>
      </c>
      <c r="C37" s="193" t="s">
        <v>69</v>
      </c>
      <c r="D37" s="194">
        <v>130</v>
      </c>
      <c r="E37" s="195">
        <f>SUM(F37:J37)</f>
        <v>8239</v>
      </c>
      <c r="F37" s="195"/>
      <c r="G37" s="195">
        <v>8</v>
      </c>
      <c r="H37" s="195">
        <v>8081</v>
      </c>
      <c r="I37" s="195">
        <v>150</v>
      </c>
      <c r="J37" s="195"/>
      <c r="O37" s="159" t="s">
        <v>118</v>
      </c>
    </row>
    <row r="38" spans="1:15">
      <c r="A38" s="192"/>
      <c r="B38" s="192"/>
      <c r="C38" s="235"/>
      <c r="D38" s="194"/>
      <c r="E38" s="195"/>
      <c r="F38" s="195"/>
      <c r="G38" s="195"/>
      <c r="H38" s="195"/>
      <c r="I38" s="195"/>
      <c r="J38" s="195"/>
    </row>
    <row r="39" spans="1:15">
      <c r="A39" s="231">
        <v>600</v>
      </c>
      <c r="B39" s="231"/>
      <c r="C39" s="232" t="s">
        <v>30</v>
      </c>
      <c r="D39" s="233">
        <f t="shared" ref="D39:J39" si="8">SUM(D40:D43)</f>
        <v>90</v>
      </c>
      <c r="E39" s="196">
        <f>SUM(E40:E43)</f>
        <v>79257</v>
      </c>
      <c r="F39" s="196">
        <f>SUM(F40:F43)</f>
        <v>66535</v>
      </c>
      <c r="G39" s="196">
        <f t="shared" si="8"/>
        <v>70</v>
      </c>
      <c r="H39" s="196">
        <f t="shared" si="8"/>
        <v>12396</v>
      </c>
      <c r="I39" s="196">
        <f t="shared" si="8"/>
        <v>256</v>
      </c>
      <c r="J39" s="196">
        <f t="shared" si="8"/>
        <v>0</v>
      </c>
    </row>
    <row r="40" spans="1:15">
      <c r="A40" s="239"/>
      <c r="B40" s="239">
        <v>60003</v>
      </c>
      <c r="C40" s="193" t="s">
        <v>31</v>
      </c>
      <c r="D40" s="194"/>
      <c r="E40" s="195">
        <f>SUM(F40:J40)</f>
        <v>66368</v>
      </c>
      <c r="F40" s="195">
        <v>66368</v>
      </c>
      <c r="G40" s="195"/>
      <c r="H40" s="195"/>
      <c r="I40" s="195"/>
      <c r="J40" s="195"/>
    </row>
    <row r="41" spans="1:15">
      <c r="A41" s="239"/>
      <c r="B41" s="239">
        <v>60031</v>
      </c>
      <c r="C41" s="193" t="s">
        <v>32</v>
      </c>
      <c r="D41" s="194"/>
      <c r="E41" s="195">
        <f>SUM(F41:J41)</f>
        <v>4264</v>
      </c>
      <c r="F41" s="195"/>
      <c r="G41" s="195"/>
      <c r="H41" s="195">
        <v>4264</v>
      </c>
      <c r="I41" s="195"/>
      <c r="J41" s="195"/>
    </row>
    <row r="42" spans="1:15">
      <c r="A42" s="239"/>
      <c r="B42" s="239">
        <v>60055</v>
      </c>
      <c r="C42" s="193" t="s">
        <v>72</v>
      </c>
      <c r="D42" s="194">
        <v>5</v>
      </c>
      <c r="E42" s="195">
        <f>SUM(F42:J42)</f>
        <v>8458</v>
      </c>
      <c r="F42" s="195"/>
      <c r="G42" s="195">
        <v>70</v>
      </c>
      <c r="H42" s="195">
        <v>8132</v>
      </c>
      <c r="I42" s="195">
        <v>256</v>
      </c>
      <c r="J42" s="195"/>
    </row>
    <row r="43" spans="1:15">
      <c r="A43" s="239"/>
      <c r="B43" s="239">
        <v>60095</v>
      </c>
      <c r="C43" s="240" t="s">
        <v>25</v>
      </c>
      <c r="D43" s="194">
        <v>85</v>
      </c>
      <c r="E43" s="195">
        <f>SUM(F43:J43)</f>
        <v>167</v>
      </c>
      <c r="F43" s="195">
        <v>167</v>
      </c>
      <c r="G43" s="195"/>
      <c r="H43" s="195"/>
      <c r="I43" s="195"/>
      <c r="J43" s="195"/>
    </row>
    <row r="44" spans="1:15">
      <c r="A44" s="192"/>
      <c r="B44" s="192"/>
      <c r="C44" s="235"/>
      <c r="D44" s="194"/>
      <c r="E44" s="195"/>
      <c r="F44" s="195"/>
      <c r="G44" s="195"/>
      <c r="H44" s="195"/>
      <c r="I44" s="195"/>
      <c r="J44" s="195"/>
    </row>
    <row r="45" spans="1:15">
      <c r="A45" s="231">
        <v>630</v>
      </c>
      <c r="B45" s="231"/>
      <c r="C45" s="232" t="s">
        <v>136</v>
      </c>
      <c r="D45" s="233">
        <f t="shared" ref="D45:J45" si="9">D46</f>
        <v>0</v>
      </c>
      <c r="E45" s="196">
        <f>E46</f>
        <v>122</v>
      </c>
      <c r="F45" s="196">
        <f>SUM(F46)</f>
        <v>122</v>
      </c>
      <c r="G45" s="196">
        <f t="shared" si="9"/>
        <v>0</v>
      </c>
      <c r="H45" s="196">
        <f t="shared" si="9"/>
        <v>0</v>
      </c>
      <c r="I45" s="196">
        <f t="shared" si="9"/>
        <v>0</v>
      </c>
      <c r="J45" s="196">
        <f t="shared" si="9"/>
        <v>0</v>
      </c>
    </row>
    <row r="46" spans="1:15">
      <c r="A46" s="239"/>
      <c r="B46" s="239">
        <v>63095</v>
      </c>
      <c r="C46" s="240" t="s">
        <v>25</v>
      </c>
      <c r="D46" s="194"/>
      <c r="E46" s="195">
        <f>SUM(F46:J46)</f>
        <v>122</v>
      </c>
      <c r="F46" s="195">
        <v>122</v>
      </c>
      <c r="G46" s="195"/>
      <c r="H46" s="195"/>
      <c r="I46" s="195"/>
      <c r="J46" s="195"/>
    </row>
    <row r="47" spans="1:15">
      <c r="A47" s="239"/>
      <c r="B47" s="239"/>
      <c r="C47" s="193"/>
      <c r="D47" s="194"/>
      <c r="E47" s="195"/>
      <c r="F47" s="195"/>
      <c r="G47" s="195"/>
      <c r="H47" s="195"/>
      <c r="I47" s="195"/>
      <c r="J47" s="195"/>
    </row>
    <row r="48" spans="1:15">
      <c r="A48" s="238">
        <v>700</v>
      </c>
      <c r="B48" s="231"/>
      <c r="C48" s="232" t="s">
        <v>56</v>
      </c>
      <c r="D48" s="233">
        <f t="shared" ref="D48:J48" si="10">D49</f>
        <v>85872</v>
      </c>
      <c r="E48" s="196">
        <f>E49</f>
        <v>9863</v>
      </c>
      <c r="F48" s="196">
        <f>SUM(F49)</f>
        <v>8783</v>
      </c>
      <c r="G48" s="196">
        <f t="shared" si="10"/>
        <v>0</v>
      </c>
      <c r="H48" s="196">
        <f t="shared" si="10"/>
        <v>1080</v>
      </c>
      <c r="I48" s="196">
        <f t="shared" si="10"/>
        <v>0</v>
      </c>
      <c r="J48" s="196">
        <f t="shared" si="10"/>
        <v>0</v>
      </c>
    </row>
    <row r="49" spans="1:10">
      <c r="A49" s="239"/>
      <c r="B49" s="192">
        <v>70005</v>
      </c>
      <c r="C49" s="193" t="s">
        <v>57</v>
      </c>
      <c r="D49" s="234">
        <v>85872</v>
      </c>
      <c r="E49" s="195">
        <f>SUM(F49:J49)</f>
        <v>9863</v>
      </c>
      <c r="F49" s="195">
        <v>8783</v>
      </c>
      <c r="G49" s="195"/>
      <c r="H49" s="195">
        <v>1080</v>
      </c>
      <c r="I49" s="195"/>
      <c r="J49" s="195"/>
    </row>
    <row r="50" spans="1:10">
      <c r="A50" s="192"/>
      <c r="B50" s="192"/>
      <c r="C50" s="235"/>
      <c r="D50" s="194"/>
      <c r="E50" s="195"/>
      <c r="F50" s="195"/>
      <c r="G50" s="195"/>
      <c r="H50" s="195"/>
      <c r="I50" s="195"/>
      <c r="J50" s="195"/>
    </row>
    <row r="51" spans="1:10">
      <c r="A51" s="231">
        <v>710</v>
      </c>
      <c r="B51" s="231"/>
      <c r="C51" s="232" t="s">
        <v>33</v>
      </c>
      <c r="D51" s="233">
        <f>SUM(D52:D57)</f>
        <v>2197</v>
      </c>
      <c r="E51" s="196">
        <f>SUM(E52:E57)</f>
        <v>35034</v>
      </c>
      <c r="F51" s="196">
        <f>SUM(F52:F57)</f>
        <v>28394</v>
      </c>
      <c r="G51" s="196">
        <f t="shared" ref="G51:J51" si="11">SUM(G52:G57)</f>
        <v>5</v>
      </c>
      <c r="H51" s="196">
        <f t="shared" si="11"/>
        <v>4907</v>
      </c>
      <c r="I51" s="196">
        <f t="shared" si="11"/>
        <v>847</v>
      </c>
      <c r="J51" s="196">
        <f t="shared" si="11"/>
        <v>881</v>
      </c>
    </row>
    <row r="52" spans="1:10">
      <c r="A52" s="239"/>
      <c r="B52" s="192">
        <v>71005</v>
      </c>
      <c r="C52" s="193" t="s">
        <v>34</v>
      </c>
      <c r="D52" s="194">
        <v>30</v>
      </c>
      <c r="E52" s="195">
        <f t="shared" ref="E52:E57" si="12">SUM(F52:J52)</f>
        <v>0</v>
      </c>
      <c r="F52" s="195"/>
      <c r="G52" s="195"/>
      <c r="H52" s="195"/>
      <c r="I52" s="195"/>
      <c r="J52" s="195"/>
    </row>
    <row r="53" spans="1:10">
      <c r="A53" s="239"/>
      <c r="B53" s="192">
        <v>71012</v>
      </c>
      <c r="C53" s="193" t="s">
        <v>61</v>
      </c>
      <c r="D53" s="194">
        <v>1</v>
      </c>
      <c r="E53" s="195">
        <f t="shared" si="12"/>
        <v>2442</v>
      </c>
      <c r="F53" s="195">
        <v>2416</v>
      </c>
      <c r="G53" s="195">
        <v>2</v>
      </c>
      <c r="H53" s="195">
        <v>24</v>
      </c>
      <c r="I53" s="195"/>
      <c r="J53" s="195"/>
    </row>
    <row r="54" spans="1:10" ht="33">
      <c r="A54" s="239"/>
      <c r="B54" s="192">
        <v>71013</v>
      </c>
      <c r="C54" s="235" t="s">
        <v>264</v>
      </c>
      <c r="D54" s="194"/>
      <c r="E54" s="195">
        <f t="shared" si="12"/>
        <v>4300</v>
      </c>
      <c r="F54" s="195">
        <v>4300</v>
      </c>
      <c r="G54" s="195"/>
      <c r="H54" s="195"/>
      <c r="I54" s="195"/>
      <c r="J54" s="195"/>
    </row>
    <row r="55" spans="1:10">
      <c r="A55" s="239"/>
      <c r="B55" s="239">
        <v>71015</v>
      </c>
      <c r="C55" s="193" t="s">
        <v>74</v>
      </c>
      <c r="D55" s="194">
        <v>2120</v>
      </c>
      <c r="E55" s="195">
        <f t="shared" si="12"/>
        <v>27492</v>
      </c>
      <c r="F55" s="195">
        <v>20878</v>
      </c>
      <c r="G55" s="195">
        <v>3</v>
      </c>
      <c r="H55" s="195">
        <v>4883</v>
      </c>
      <c r="I55" s="195">
        <v>847</v>
      </c>
      <c r="J55" s="195">
        <v>881</v>
      </c>
    </row>
    <row r="56" spans="1:10">
      <c r="A56" s="239"/>
      <c r="B56" s="239">
        <v>71035</v>
      </c>
      <c r="C56" s="193" t="s">
        <v>144</v>
      </c>
      <c r="D56" s="194"/>
      <c r="E56" s="195">
        <f t="shared" si="12"/>
        <v>800</v>
      </c>
      <c r="F56" s="195">
        <v>800</v>
      </c>
      <c r="G56" s="195"/>
      <c r="H56" s="195"/>
      <c r="I56" s="195"/>
      <c r="J56" s="195"/>
    </row>
    <row r="57" spans="1:10">
      <c r="A57" s="239"/>
      <c r="B57" s="239">
        <v>71095</v>
      </c>
      <c r="C57" s="193" t="s">
        <v>25</v>
      </c>
      <c r="D57" s="194">
        <v>46</v>
      </c>
      <c r="E57" s="195">
        <f t="shared" si="12"/>
        <v>0</v>
      </c>
      <c r="F57" s="195"/>
      <c r="G57" s="195"/>
      <c r="H57" s="195"/>
      <c r="I57" s="195"/>
      <c r="J57" s="195"/>
    </row>
    <row r="58" spans="1:10">
      <c r="A58" s="192"/>
      <c r="B58" s="192"/>
      <c r="C58" s="235"/>
      <c r="D58" s="194"/>
      <c r="E58" s="195"/>
      <c r="F58" s="195"/>
      <c r="G58" s="195"/>
      <c r="H58" s="195"/>
      <c r="I58" s="195"/>
      <c r="J58" s="195"/>
    </row>
    <row r="59" spans="1:10">
      <c r="A59" s="238">
        <v>750</v>
      </c>
      <c r="B59" s="238"/>
      <c r="C59" s="232" t="s">
        <v>76</v>
      </c>
      <c r="D59" s="233">
        <f t="shared" ref="D59:J59" si="13">SUM(D60:D64)</f>
        <v>13873</v>
      </c>
      <c r="E59" s="196">
        <f t="shared" si="13"/>
        <v>145886</v>
      </c>
      <c r="F59" s="196">
        <f t="shared" si="13"/>
        <v>39178</v>
      </c>
      <c r="G59" s="196">
        <f t="shared" si="13"/>
        <v>64</v>
      </c>
      <c r="H59" s="196">
        <f t="shared" si="13"/>
        <v>95520</v>
      </c>
      <c r="I59" s="196">
        <f t="shared" si="13"/>
        <v>5194</v>
      </c>
      <c r="J59" s="196">
        <f t="shared" si="13"/>
        <v>5930</v>
      </c>
    </row>
    <row r="60" spans="1:10">
      <c r="A60" s="239"/>
      <c r="B60" s="239">
        <v>75011</v>
      </c>
      <c r="C60" s="193" t="s">
        <v>130</v>
      </c>
      <c r="D60" s="194">
        <v>13842</v>
      </c>
      <c r="E60" s="195">
        <f t="shared" ref="E60:E62" si="14">SUM(F60:J60)</f>
        <v>135046</v>
      </c>
      <c r="F60" s="195">
        <v>38961</v>
      </c>
      <c r="G60" s="195">
        <v>61</v>
      </c>
      <c r="H60" s="195">
        <v>84900</v>
      </c>
      <c r="I60" s="195">
        <v>5194</v>
      </c>
      <c r="J60" s="195">
        <v>5930</v>
      </c>
    </row>
    <row r="61" spans="1:10">
      <c r="A61" s="239"/>
      <c r="B61" s="239">
        <v>75046</v>
      </c>
      <c r="C61" s="193" t="s">
        <v>131</v>
      </c>
      <c r="D61" s="194">
        <v>20</v>
      </c>
      <c r="E61" s="195">
        <f t="shared" si="14"/>
        <v>27</v>
      </c>
      <c r="F61" s="195"/>
      <c r="G61" s="195">
        <v>2</v>
      </c>
      <c r="H61" s="195">
        <v>25</v>
      </c>
      <c r="I61" s="195"/>
      <c r="J61" s="195"/>
    </row>
    <row r="62" spans="1:10">
      <c r="A62" s="239"/>
      <c r="B62" s="239">
        <v>75081</v>
      </c>
      <c r="C62" s="193" t="s">
        <v>78</v>
      </c>
      <c r="D62" s="194"/>
      <c r="E62" s="195">
        <f t="shared" si="14"/>
        <v>10596</v>
      </c>
      <c r="F62" s="195"/>
      <c r="G62" s="195">
        <v>1</v>
      </c>
      <c r="H62" s="195">
        <v>10595</v>
      </c>
      <c r="I62" s="195"/>
      <c r="J62" s="195"/>
    </row>
    <row r="63" spans="1:10">
      <c r="A63" s="239"/>
      <c r="B63" s="239">
        <v>75084</v>
      </c>
      <c r="C63" s="193" t="s">
        <v>137</v>
      </c>
      <c r="D63" s="194"/>
      <c r="E63" s="195">
        <f>SUM(F63:J63)</f>
        <v>217</v>
      </c>
      <c r="F63" s="195">
        <v>217</v>
      </c>
      <c r="G63" s="195"/>
      <c r="H63" s="195"/>
      <c r="I63" s="195"/>
      <c r="J63" s="195"/>
    </row>
    <row r="64" spans="1:10">
      <c r="A64" s="239"/>
      <c r="B64" s="239">
        <v>75087</v>
      </c>
      <c r="C64" s="193" t="s">
        <v>215</v>
      </c>
      <c r="D64" s="194">
        <v>11</v>
      </c>
      <c r="E64" s="195"/>
      <c r="F64" s="195"/>
      <c r="G64" s="195"/>
      <c r="H64" s="195"/>
      <c r="I64" s="195"/>
      <c r="J64" s="195"/>
    </row>
    <row r="65" spans="1:10">
      <c r="A65" s="192"/>
      <c r="B65" s="192"/>
      <c r="C65" s="235"/>
      <c r="D65" s="194"/>
      <c r="E65" s="195"/>
      <c r="F65" s="195"/>
      <c r="G65" s="195"/>
      <c r="H65" s="195"/>
      <c r="I65" s="195"/>
      <c r="J65" s="195"/>
    </row>
    <row r="66" spans="1:10">
      <c r="A66" s="238">
        <v>752</v>
      </c>
      <c r="B66" s="238"/>
      <c r="C66" s="232" t="s">
        <v>79</v>
      </c>
      <c r="D66" s="233">
        <f t="shared" ref="D66" si="15">D67</f>
        <v>0</v>
      </c>
      <c r="E66" s="196">
        <f>E67+E68+E69+E70</f>
        <v>220257</v>
      </c>
      <c r="F66" s="196">
        <f>F67+F68+F69+F70</f>
        <v>40310</v>
      </c>
      <c r="G66" s="196">
        <f t="shared" ref="G66:J66" si="16">G67+G68+G69+G70</f>
        <v>19</v>
      </c>
      <c r="H66" s="196">
        <f t="shared" si="16"/>
        <v>5929</v>
      </c>
      <c r="I66" s="196">
        <f t="shared" si="16"/>
        <v>173999</v>
      </c>
      <c r="J66" s="196">
        <f t="shared" si="16"/>
        <v>0</v>
      </c>
    </row>
    <row r="67" spans="1:10">
      <c r="A67" s="239"/>
      <c r="B67" s="239">
        <v>75212</v>
      </c>
      <c r="C67" s="193" t="s">
        <v>80</v>
      </c>
      <c r="D67" s="194"/>
      <c r="E67" s="195">
        <f>SUM(F67:J67)</f>
        <v>309</v>
      </c>
      <c r="F67" s="195"/>
      <c r="G67" s="195">
        <v>4</v>
      </c>
      <c r="H67" s="195">
        <v>305</v>
      </c>
      <c r="I67" s="195"/>
      <c r="J67" s="195"/>
    </row>
    <row r="68" spans="1:10">
      <c r="A68" s="239"/>
      <c r="B68" s="239">
        <v>75224</v>
      </c>
      <c r="C68" s="235" t="s">
        <v>77</v>
      </c>
      <c r="D68" s="194"/>
      <c r="E68" s="195">
        <f>SUM(F68:J68)</f>
        <v>2439</v>
      </c>
      <c r="F68" s="195">
        <v>950</v>
      </c>
      <c r="G68" s="195">
        <v>15</v>
      </c>
      <c r="H68" s="195">
        <v>1474</v>
      </c>
      <c r="I68" s="195"/>
      <c r="J68" s="195"/>
    </row>
    <row r="69" spans="1:10" ht="33">
      <c r="A69" s="239"/>
      <c r="B69" s="239">
        <v>75281</v>
      </c>
      <c r="C69" s="235" t="s">
        <v>265</v>
      </c>
      <c r="D69" s="194"/>
      <c r="E69" s="195">
        <f t="shared" ref="E69:E70" si="17">SUM(F69:J69)</f>
        <v>210931</v>
      </c>
      <c r="F69" s="195">
        <v>39360</v>
      </c>
      <c r="G69" s="195"/>
      <c r="H69" s="195">
        <v>4150</v>
      </c>
      <c r="I69" s="195">
        <v>167421</v>
      </c>
      <c r="J69" s="195"/>
    </row>
    <row r="70" spans="1:10" ht="33">
      <c r="A70" s="239"/>
      <c r="B70" s="239">
        <v>75282</v>
      </c>
      <c r="C70" s="235" t="s">
        <v>266</v>
      </c>
      <c r="D70" s="194"/>
      <c r="E70" s="195">
        <f t="shared" si="17"/>
        <v>6578</v>
      </c>
      <c r="F70" s="195"/>
      <c r="G70" s="195"/>
      <c r="H70" s="195"/>
      <c r="I70" s="195">
        <v>6578</v>
      </c>
      <c r="J70" s="195"/>
    </row>
    <row r="71" spans="1:10">
      <c r="A71" s="192"/>
      <c r="B71" s="192"/>
      <c r="C71" s="235"/>
      <c r="D71" s="194"/>
      <c r="E71" s="195"/>
      <c r="F71" s="195"/>
      <c r="G71" s="195"/>
      <c r="H71" s="195"/>
      <c r="I71" s="195"/>
      <c r="J71" s="195"/>
    </row>
    <row r="72" spans="1:10">
      <c r="A72" s="238">
        <v>754</v>
      </c>
      <c r="B72" s="238"/>
      <c r="C72" s="232" t="s">
        <v>35</v>
      </c>
      <c r="D72" s="233">
        <f t="shared" ref="D72:J72" si="18">SUM(D73:D76)</f>
        <v>416</v>
      </c>
      <c r="E72" s="196">
        <f t="shared" si="18"/>
        <v>251753</v>
      </c>
      <c r="F72" s="196">
        <f t="shared" si="18"/>
        <v>231464</v>
      </c>
      <c r="G72" s="196">
        <f t="shared" si="18"/>
        <v>286</v>
      </c>
      <c r="H72" s="196">
        <f t="shared" si="18"/>
        <v>18794</v>
      </c>
      <c r="I72" s="196">
        <f t="shared" si="18"/>
        <v>1000</v>
      </c>
      <c r="J72" s="196">
        <f t="shared" si="18"/>
        <v>209</v>
      </c>
    </row>
    <row r="73" spans="1:10">
      <c r="A73" s="239"/>
      <c r="B73" s="239">
        <v>75410</v>
      </c>
      <c r="C73" s="193" t="s">
        <v>86</v>
      </c>
      <c r="D73" s="194">
        <v>56</v>
      </c>
      <c r="E73" s="195">
        <f>SUM(F73:J73)</f>
        <v>18285</v>
      </c>
      <c r="F73" s="195"/>
      <c r="G73" s="195">
        <v>286</v>
      </c>
      <c r="H73" s="195">
        <v>17790</v>
      </c>
      <c r="I73" s="195"/>
      <c r="J73" s="195">
        <v>209</v>
      </c>
    </row>
    <row r="74" spans="1:10">
      <c r="A74" s="239"/>
      <c r="B74" s="239">
        <v>75411</v>
      </c>
      <c r="C74" s="193" t="s">
        <v>87</v>
      </c>
      <c r="D74" s="194">
        <v>360</v>
      </c>
      <c r="E74" s="195">
        <f>SUM(F74:J74)</f>
        <v>232014</v>
      </c>
      <c r="F74" s="195">
        <v>231014</v>
      </c>
      <c r="G74" s="195"/>
      <c r="H74" s="195"/>
      <c r="I74" s="195">
        <v>1000</v>
      </c>
      <c r="J74" s="195"/>
    </row>
    <row r="75" spans="1:10">
      <c r="A75" s="239"/>
      <c r="B75" s="239">
        <v>75415</v>
      </c>
      <c r="C75" s="193" t="s">
        <v>82</v>
      </c>
      <c r="D75" s="194"/>
      <c r="E75" s="195">
        <f>SUM(F75:J75)</f>
        <v>450</v>
      </c>
      <c r="F75" s="195">
        <v>450</v>
      </c>
      <c r="G75" s="195"/>
      <c r="H75" s="195"/>
      <c r="I75" s="195"/>
      <c r="J75" s="195"/>
    </row>
    <row r="76" spans="1:10">
      <c r="A76" s="239"/>
      <c r="B76" s="239">
        <v>75421</v>
      </c>
      <c r="C76" s="193" t="s">
        <v>36</v>
      </c>
      <c r="D76" s="194"/>
      <c r="E76" s="195">
        <f>SUM(F76:J76)</f>
        <v>1004</v>
      </c>
      <c r="F76" s="195"/>
      <c r="G76" s="195"/>
      <c r="H76" s="195">
        <v>1004</v>
      </c>
      <c r="I76" s="195"/>
      <c r="J76" s="195"/>
    </row>
    <row r="77" spans="1:10">
      <c r="A77" s="192"/>
      <c r="B77" s="192"/>
      <c r="C77" s="235"/>
      <c r="D77" s="194"/>
      <c r="E77" s="195"/>
      <c r="F77" s="195"/>
      <c r="G77" s="195"/>
      <c r="H77" s="195"/>
      <c r="I77" s="195"/>
      <c r="J77" s="195"/>
    </row>
    <row r="78" spans="1:10">
      <c r="A78" s="238">
        <v>755</v>
      </c>
      <c r="B78" s="238"/>
      <c r="C78" s="232" t="s">
        <v>138</v>
      </c>
      <c r="D78" s="233">
        <f t="shared" ref="D78:J78" si="19">D79</f>
        <v>0</v>
      </c>
      <c r="E78" s="196">
        <f t="shared" si="19"/>
        <v>4998</v>
      </c>
      <c r="F78" s="196">
        <f>F79</f>
        <v>4998</v>
      </c>
      <c r="G78" s="196">
        <f t="shared" si="19"/>
        <v>0</v>
      </c>
      <c r="H78" s="196">
        <f t="shared" si="19"/>
        <v>0</v>
      </c>
      <c r="I78" s="196">
        <f t="shared" si="19"/>
        <v>0</v>
      </c>
      <c r="J78" s="196">
        <f t="shared" si="19"/>
        <v>0</v>
      </c>
    </row>
    <row r="79" spans="1:10">
      <c r="A79" s="238"/>
      <c r="B79" s="239">
        <v>75515</v>
      </c>
      <c r="C79" s="193" t="s">
        <v>139</v>
      </c>
      <c r="D79" s="194"/>
      <c r="E79" s="195">
        <f>SUM(F79:J79)</f>
        <v>4998</v>
      </c>
      <c r="F79" s="195">
        <v>4998</v>
      </c>
      <c r="G79" s="195"/>
      <c r="H79" s="195"/>
      <c r="I79" s="195"/>
      <c r="J79" s="195"/>
    </row>
    <row r="80" spans="1:10">
      <c r="A80" s="192"/>
      <c r="B80" s="192"/>
      <c r="C80" s="235"/>
      <c r="D80" s="194"/>
      <c r="E80" s="195"/>
      <c r="F80" s="195"/>
      <c r="G80" s="195"/>
      <c r="H80" s="195"/>
      <c r="I80" s="195"/>
      <c r="J80" s="195"/>
    </row>
    <row r="81" spans="1:14">
      <c r="A81" s="238">
        <v>758</v>
      </c>
      <c r="B81" s="238"/>
      <c r="C81" s="232" t="s">
        <v>94</v>
      </c>
      <c r="D81" s="233">
        <f>SUM(D82:D83)</f>
        <v>0</v>
      </c>
      <c r="E81" s="196">
        <f t="shared" ref="E81:J81" si="20">SUM(E82:E83)</f>
        <v>60175</v>
      </c>
      <c r="F81" s="196">
        <f>SUM(F82:F83)</f>
        <v>49658</v>
      </c>
      <c r="G81" s="196">
        <f t="shared" si="20"/>
        <v>0</v>
      </c>
      <c r="H81" s="196">
        <f t="shared" si="20"/>
        <v>10517</v>
      </c>
      <c r="I81" s="196">
        <f t="shared" si="20"/>
        <v>0</v>
      </c>
      <c r="J81" s="196">
        <f t="shared" si="20"/>
        <v>0</v>
      </c>
    </row>
    <row r="82" spans="1:14">
      <c r="A82" s="238"/>
      <c r="B82" s="239">
        <v>75814</v>
      </c>
      <c r="C82" s="193" t="s">
        <v>95</v>
      </c>
      <c r="D82" s="194"/>
      <c r="E82" s="195">
        <f>SUM(F82:J82)</f>
        <v>49658</v>
      </c>
      <c r="F82" s="195">
        <v>49658</v>
      </c>
      <c r="G82" s="195"/>
      <c r="H82" s="195"/>
      <c r="I82" s="195"/>
      <c r="J82" s="195"/>
    </row>
    <row r="83" spans="1:14">
      <c r="A83" s="238"/>
      <c r="B83" s="239">
        <v>75818</v>
      </c>
      <c r="C83" s="193" t="s">
        <v>140</v>
      </c>
      <c r="D83" s="194"/>
      <c r="E83" s="195">
        <f>SUM(F83:J83)</f>
        <v>10517</v>
      </c>
      <c r="F83" s="195"/>
      <c r="G83" s="195"/>
      <c r="H83" s="195">
        <v>10517</v>
      </c>
      <c r="I83" s="195"/>
      <c r="J83" s="195"/>
    </row>
    <row r="84" spans="1:14">
      <c r="A84" s="192"/>
      <c r="B84" s="192"/>
      <c r="C84" s="235"/>
      <c r="D84" s="194"/>
      <c r="E84" s="195"/>
      <c r="F84" s="195"/>
      <c r="G84" s="195"/>
      <c r="H84" s="195"/>
      <c r="I84" s="195"/>
      <c r="J84" s="195"/>
    </row>
    <row r="85" spans="1:14">
      <c r="A85" s="238">
        <v>801</v>
      </c>
      <c r="B85" s="238"/>
      <c r="C85" s="232" t="s">
        <v>89</v>
      </c>
      <c r="D85" s="233">
        <f t="shared" ref="D85:J85" si="21">SUM(D86:D88)</f>
        <v>9</v>
      </c>
      <c r="E85" s="196">
        <f t="shared" si="21"/>
        <v>23624</v>
      </c>
      <c r="F85" s="196">
        <f>SUM(F86:F88)</f>
        <v>5053</v>
      </c>
      <c r="G85" s="196">
        <f t="shared" si="21"/>
        <v>620</v>
      </c>
      <c r="H85" s="196">
        <f t="shared" si="21"/>
        <v>16755</v>
      </c>
      <c r="I85" s="196">
        <f t="shared" si="21"/>
        <v>0</v>
      </c>
      <c r="J85" s="196">
        <f t="shared" si="21"/>
        <v>1196</v>
      </c>
    </row>
    <row r="86" spans="1:14">
      <c r="A86" s="239"/>
      <c r="B86" s="239">
        <v>80136</v>
      </c>
      <c r="C86" s="193" t="s">
        <v>90</v>
      </c>
      <c r="D86" s="194">
        <v>9</v>
      </c>
      <c r="E86" s="195">
        <f>SUM(F86:J86)</f>
        <v>16584</v>
      </c>
      <c r="F86" s="195"/>
      <c r="G86" s="195">
        <v>10</v>
      </c>
      <c r="H86" s="195">
        <v>16525</v>
      </c>
      <c r="I86" s="195"/>
      <c r="J86" s="195">
        <v>49</v>
      </c>
    </row>
    <row r="87" spans="1:14">
      <c r="A87" s="239"/>
      <c r="B87" s="239">
        <v>80146</v>
      </c>
      <c r="C87" s="193" t="s">
        <v>91</v>
      </c>
      <c r="D87" s="194"/>
      <c r="E87" s="195">
        <f>SUM(F87:J87)</f>
        <v>5053</v>
      </c>
      <c r="F87" s="195">
        <v>5053</v>
      </c>
      <c r="G87" s="195"/>
      <c r="H87" s="195"/>
      <c r="I87" s="195"/>
      <c r="J87" s="195"/>
    </row>
    <row r="88" spans="1:14">
      <c r="A88" s="239"/>
      <c r="B88" s="239">
        <v>80195</v>
      </c>
      <c r="C88" s="193" t="s">
        <v>25</v>
      </c>
      <c r="D88" s="194"/>
      <c r="E88" s="195">
        <f>SUM(F88:J88)</f>
        <v>1987</v>
      </c>
      <c r="F88" s="195"/>
      <c r="G88" s="195">
        <v>610</v>
      </c>
      <c r="H88" s="195">
        <v>230</v>
      </c>
      <c r="I88" s="195"/>
      <c r="J88" s="195">
        <v>1147</v>
      </c>
    </row>
    <row r="89" spans="1:14">
      <c r="A89" s="192"/>
      <c r="B89" s="192"/>
      <c r="C89" s="235"/>
      <c r="D89" s="194"/>
      <c r="E89" s="195"/>
      <c r="F89" s="195"/>
      <c r="G89" s="195"/>
      <c r="H89" s="195"/>
      <c r="I89" s="195"/>
      <c r="J89" s="195"/>
    </row>
    <row r="90" spans="1:14">
      <c r="A90" s="238">
        <v>851</v>
      </c>
      <c r="B90" s="238"/>
      <c r="C90" s="232" t="s">
        <v>83</v>
      </c>
      <c r="D90" s="233">
        <f t="shared" ref="D90:J90" si="22">SUM(D91:D96)</f>
        <v>7562</v>
      </c>
      <c r="E90" s="196">
        <f t="shared" si="22"/>
        <v>243080</v>
      </c>
      <c r="F90" s="196">
        <f t="shared" si="22"/>
        <v>38183</v>
      </c>
      <c r="G90" s="196">
        <f t="shared" si="22"/>
        <v>479</v>
      </c>
      <c r="H90" s="196">
        <f t="shared" si="22"/>
        <v>203523</v>
      </c>
      <c r="I90" s="196">
        <f t="shared" si="22"/>
        <v>895</v>
      </c>
      <c r="J90" s="196">
        <f t="shared" si="22"/>
        <v>0</v>
      </c>
    </row>
    <row r="91" spans="1:14">
      <c r="A91" s="238"/>
      <c r="B91" s="239">
        <v>85132</v>
      </c>
      <c r="C91" s="241" t="s">
        <v>120</v>
      </c>
      <c r="D91" s="242">
        <v>6422</v>
      </c>
      <c r="E91" s="195">
        <f t="shared" ref="E91:E96" si="23">SUM(F91:J91)</f>
        <v>182979</v>
      </c>
      <c r="F91" s="197"/>
      <c r="G91" s="197">
        <v>110</v>
      </c>
      <c r="H91" s="197">
        <v>182409</v>
      </c>
      <c r="I91" s="197">
        <v>460</v>
      </c>
      <c r="J91" s="197"/>
    </row>
    <row r="92" spans="1:14">
      <c r="A92" s="239"/>
      <c r="B92" s="239">
        <v>85133</v>
      </c>
      <c r="C92" s="193" t="s">
        <v>122</v>
      </c>
      <c r="D92" s="194"/>
      <c r="E92" s="195">
        <f t="shared" si="23"/>
        <v>2013</v>
      </c>
      <c r="F92" s="195"/>
      <c r="G92" s="195">
        <v>1</v>
      </c>
      <c r="H92" s="195">
        <v>2012</v>
      </c>
      <c r="I92" s="195"/>
      <c r="J92" s="195"/>
    </row>
    <row r="93" spans="1:14">
      <c r="A93" s="239"/>
      <c r="B93" s="239">
        <v>85141</v>
      </c>
      <c r="C93" s="193" t="s">
        <v>84</v>
      </c>
      <c r="D93" s="194"/>
      <c r="E93" s="195">
        <f t="shared" si="23"/>
        <v>50</v>
      </c>
      <c r="F93" s="195"/>
      <c r="G93" s="195"/>
      <c r="H93" s="195">
        <v>50</v>
      </c>
      <c r="I93" s="195"/>
      <c r="J93" s="195"/>
    </row>
    <row r="94" spans="1:14" s="247" customFormat="1" outlineLevel="2">
      <c r="A94" s="243"/>
      <c r="B94" s="243">
        <v>85146</v>
      </c>
      <c r="C94" s="244" t="s">
        <v>207</v>
      </c>
      <c r="D94" s="245"/>
      <c r="E94" s="198">
        <f>H94+I94</f>
        <v>13546</v>
      </c>
      <c r="F94" s="198"/>
      <c r="G94" s="198"/>
      <c r="H94" s="199">
        <v>13111</v>
      </c>
      <c r="I94" s="198">
        <v>435</v>
      </c>
      <c r="J94" s="198"/>
      <c r="K94" s="246"/>
      <c r="L94" s="246"/>
      <c r="M94" s="246"/>
      <c r="N94" s="246"/>
    </row>
    <row r="95" spans="1:14" s="247" customFormat="1" ht="12.75" customHeight="1" outlineLevel="2">
      <c r="A95" s="243"/>
      <c r="B95" s="243">
        <v>85157</v>
      </c>
      <c r="C95" s="244" t="s">
        <v>206</v>
      </c>
      <c r="D95" s="245">
        <v>5</v>
      </c>
      <c r="E95" s="198">
        <f t="shared" si="23"/>
        <v>42701</v>
      </c>
      <c r="F95" s="199">
        <v>37790</v>
      </c>
      <c r="G95" s="198"/>
      <c r="H95" s="199">
        <v>4911</v>
      </c>
      <c r="I95" s="198"/>
      <c r="J95" s="198"/>
      <c r="K95" s="246"/>
      <c r="L95" s="246"/>
      <c r="M95" s="246"/>
      <c r="N95" s="246"/>
    </row>
    <row r="96" spans="1:14">
      <c r="A96" s="239"/>
      <c r="B96" s="239">
        <v>85195</v>
      </c>
      <c r="C96" s="193" t="s">
        <v>216</v>
      </c>
      <c r="D96" s="194">
        <v>1135</v>
      </c>
      <c r="E96" s="195">
        <f t="shared" si="23"/>
        <v>1791</v>
      </c>
      <c r="F96" s="195">
        <v>393</v>
      </c>
      <c r="G96" s="195">
        <v>368</v>
      </c>
      <c r="H96" s="195">
        <v>1030</v>
      </c>
      <c r="I96" s="195"/>
      <c r="J96" s="195"/>
    </row>
    <row r="97" spans="1:10">
      <c r="A97" s="192"/>
      <c r="B97" s="192"/>
      <c r="C97" s="235"/>
      <c r="D97" s="194"/>
      <c r="E97" s="195"/>
      <c r="F97" s="195"/>
      <c r="G97" s="195"/>
      <c r="H97" s="195"/>
      <c r="I97" s="195"/>
      <c r="J97" s="195"/>
    </row>
    <row r="98" spans="1:10">
      <c r="A98" s="238">
        <v>852</v>
      </c>
      <c r="B98" s="238"/>
      <c r="C98" s="232" t="s">
        <v>97</v>
      </c>
      <c r="D98" s="233">
        <f>SUM(D99:D112)</f>
        <v>615</v>
      </c>
      <c r="E98" s="196">
        <f>SUM(E99:E112)</f>
        <v>324629</v>
      </c>
      <c r="F98" s="196">
        <f t="shared" ref="F98:J98" si="24">SUM(F99:F112)</f>
        <v>324590</v>
      </c>
      <c r="G98" s="196">
        <f t="shared" si="24"/>
        <v>0</v>
      </c>
      <c r="H98" s="196">
        <f t="shared" si="24"/>
        <v>39</v>
      </c>
      <c r="I98" s="196">
        <f t="shared" si="24"/>
        <v>0</v>
      </c>
      <c r="J98" s="196">
        <f t="shared" si="24"/>
        <v>0</v>
      </c>
    </row>
    <row r="99" spans="1:10">
      <c r="A99" s="239"/>
      <c r="B99" s="239">
        <v>85202</v>
      </c>
      <c r="C99" s="193" t="s">
        <v>98</v>
      </c>
      <c r="D99" s="194">
        <v>5</v>
      </c>
      <c r="E99" s="195">
        <f t="shared" ref="E99:E112" si="25">SUM(F99:J99)</f>
        <v>68107</v>
      </c>
      <c r="F99" s="195">
        <v>68107</v>
      </c>
      <c r="G99" s="195"/>
      <c r="H99" s="195"/>
      <c r="I99" s="195"/>
      <c r="J99" s="195"/>
    </row>
    <row r="100" spans="1:10">
      <c r="A100" s="239"/>
      <c r="B100" s="239">
        <v>85203</v>
      </c>
      <c r="C100" s="193" t="s">
        <v>99</v>
      </c>
      <c r="D100" s="194"/>
      <c r="E100" s="195">
        <f t="shared" si="25"/>
        <v>69464</v>
      </c>
      <c r="F100" s="195">
        <v>69464</v>
      </c>
      <c r="G100" s="195"/>
      <c r="H100" s="195"/>
      <c r="I100" s="195"/>
      <c r="J100" s="195"/>
    </row>
    <row r="101" spans="1:10">
      <c r="A101" s="239"/>
      <c r="B101" s="239">
        <v>85205</v>
      </c>
      <c r="C101" s="193" t="s">
        <v>254</v>
      </c>
      <c r="D101" s="194"/>
      <c r="E101" s="195">
        <f t="shared" si="25"/>
        <v>2632</v>
      </c>
      <c r="F101" s="195">
        <v>2632</v>
      </c>
      <c r="G101" s="195"/>
      <c r="H101" s="195"/>
      <c r="I101" s="195"/>
      <c r="J101" s="195"/>
    </row>
    <row r="102" spans="1:10" ht="49.5">
      <c r="A102" s="239"/>
      <c r="B102" s="239">
        <v>85213</v>
      </c>
      <c r="C102" s="240" t="s">
        <v>217</v>
      </c>
      <c r="D102" s="194"/>
      <c r="E102" s="195">
        <f t="shared" si="25"/>
        <v>8300</v>
      </c>
      <c r="F102" s="195">
        <v>8300</v>
      </c>
      <c r="G102" s="195"/>
      <c r="H102" s="195"/>
      <c r="I102" s="195"/>
      <c r="J102" s="195"/>
    </row>
    <row r="103" spans="1:10" ht="33">
      <c r="A103" s="239"/>
      <c r="B103" s="239">
        <v>85214</v>
      </c>
      <c r="C103" s="235" t="s">
        <v>218</v>
      </c>
      <c r="D103" s="194"/>
      <c r="E103" s="195">
        <f t="shared" si="25"/>
        <v>36000</v>
      </c>
      <c r="F103" s="195">
        <v>36000</v>
      </c>
      <c r="G103" s="195"/>
      <c r="H103" s="195"/>
      <c r="I103" s="195"/>
      <c r="J103" s="195"/>
    </row>
    <row r="104" spans="1:10">
      <c r="A104" s="239"/>
      <c r="B104" s="239">
        <v>85216</v>
      </c>
      <c r="C104" s="248" t="s">
        <v>102</v>
      </c>
      <c r="D104" s="194"/>
      <c r="E104" s="195">
        <f t="shared" si="25"/>
        <v>66060</v>
      </c>
      <c r="F104" s="195">
        <v>66060</v>
      </c>
      <c r="G104" s="195"/>
      <c r="H104" s="195"/>
      <c r="I104" s="195"/>
      <c r="J104" s="195"/>
    </row>
    <row r="105" spans="1:10">
      <c r="A105" s="239"/>
      <c r="B105" s="239">
        <v>85218</v>
      </c>
      <c r="C105" s="248" t="s">
        <v>267</v>
      </c>
      <c r="D105" s="194"/>
      <c r="E105" s="195">
        <f t="shared" si="25"/>
        <v>2093</v>
      </c>
      <c r="F105" s="195">
        <v>2093</v>
      </c>
      <c r="G105" s="195"/>
      <c r="H105" s="195"/>
      <c r="I105" s="195"/>
      <c r="J105" s="195"/>
    </row>
    <row r="106" spans="1:10">
      <c r="A106" s="239"/>
      <c r="B106" s="239">
        <v>85219</v>
      </c>
      <c r="C106" s="193" t="s">
        <v>103</v>
      </c>
      <c r="D106" s="194"/>
      <c r="E106" s="195">
        <f t="shared" si="25"/>
        <v>42253</v>
      </c>
      <c r="F106" s="195">
        <v>42253</v>
      </c>
      <c r="G106" s="195"/>
      <c r="H106" s="195"/>
      <c r="I106" s="195"/>
      <c r="J106" s="195"/>
    </row>
    <row r="107" spans="1:10" ht="33">
      <c r="A107" s="239"/>
      <c r="B107" s="239">
        <v>85220</v>
      </c>
      <c r="C107" s="235" t="s">
        <v>268</v>
      </c>
      <c r="D107" s="194"/>
      <c r="E107" s="195">
        <f t="shared" si="25"/>
        <v>115</v>
      </c>
      <c r="F107" s="195">
        <v>115</v>
      </c>
      <c r="G107" s="195"/>
      <c r="H107" s="195"/>
      <c r="I107" s="195"/>
      <c r="J107" s="195"/>
    </row>
    <row r="108" spans="1:10">
      <c r="A108" s="239"/>
      <c r="B108" s="239">
        <v>85228</v>
      </c>
      <c r="C108" s="193" t="s">
        <v>104</v>
      </c>
      <c r="D108" s="194">
        <v>590</v>
      </c>
      <c r="E108" s="195">
        <f t="shared" si="25"/>
        <v>5297</v>
      </c>
      <c r="F108" s="195">
        <v>5297</v>
      </c>
      <c r="G108" s="195"/>
      <c r="H108" s="195"/>
      <c r="I108" s="195"/>
      <c r="J108" s="195"/>
    </row>
    <row r="109" spans="1:10">
      <c r="A109" s="239"/>
      <c r="B109" s="249">
        <v>85230</v>
      </c>
      <c r="C109" s="250" t="s">
        <v>105</v>
      </c>
      <c r="D109" s="194"/>
      <c r="E109" s="195">
        <f t="shared" si="25"/>
        <v>22267</v>
      </c>
      <c r="F109" s="195">
        <v>22267</v>
      </c>
      <c r="G109" s="195"/>
      <c r="H109" s="195"/>
      <c r="I109" s="195"/>
      <c r="J109" s="195"/>
    </row>
    <row r="110" spans="1:10">
      <c r="A110" s="239"/>
      <c r="B110" s="239">
        <v>85231</v>
      </c>
      <c r="C110" s="193" t="s">
        <v>107</v>
      </c>
      <c r="D110" s="194"/>
      <c r="E110" s="195">
        <f t="shared" si="25"/>
        <v>300</v>
      </c>
      <c r="F110" s="195">
        <v>300</v>
      </c>
      <c r="G110" s="195"/>
      <c r="H110" s="195"/>
      <c r="I110" s="195"/>
      <c r="J110" s="195"/>
    </row>
    <row r="111" spans="1:10">
      <c r="A111" s="239"/>
      <c r="B111" s="239">
        <v>85278</v>
      </c>
      <c r="C111" s="193" t="s">
        <v>243</v>
      </c>
      <c r="D111" s="194"/>
      <c r="E111" s="195">
        <f t="shared" si="25"/>
        <v>500</v>
      </c>
      <c r="F111" s="195">
        <v>500</v>
      </c>
      <c r="G111" s="195"/>
      <c r="H111" s="195"/>
      <c r="I111" s="195"/>
      <c r="J111" s="195"/>
    </row>
    <row r="112" spans="1:10">
      <c r="A112" s="239"/>
      <c r="B112" s="239">
        <v>85295</v>
      </c>
      <c r="C112" s="193" t="s">
        <v>25</v>
      </c>
      <c r="D112" s="194">
        <v>20</v>
      </c>
      <c r="E112" s="195">
        <f t="shared" si="25"/>
        <v>1241</v>
      </c>
      <c r="F112" s="195">
        <v>1202</v>
      </c>
      <c r="G112" s="195"/>
      <c r="H112" s="195">
        <v>39</v>
      </c>
      <c r="I112" s="195"/>
      <c r="J112" s="195"/>
    </row>
    <row r="113" spans="1:10">
      <c r="A113" s="192"/>
      <c r="B113" s="192"/>
      <c r="C113" s="235"/>
      <c r="D113" s="194"/>
      <c r="E113" s="195"/>
      <c r="F113" s="195"/>
      <c r="G113" s="195"/>
      <c r="H113" s="195"/>
      <c r="I113" s="195"/>
      <c r="J113" s="195"/>
    </row>
    <row r="114" spans="1:10">
      <c r="A114" s="238">
        <v>853</v>
      </c>
      <c r="B114" s="238"/>
      <c r="C114" s="232" t="s">
        <v>116</v>
      </c>
      <c r="D114" s="233">
        <f>SUM(D115:D116)</f>
        <v>1230</v>
      </c>
      <c r="E114" s="196">
        <f t="shared" ref="E114:J114" si="26">SUM(E115:E116)</f>
        <v>23602</v>
      </c>
      <c r="F114" s="196">
        <f>SUM(F115:F116)</f>
        <v>13026</v>
      </c>
      <c r="G114" s="196">
        <f t="shared" si="26"/>
        <v>210</v>
      </c>
      <c r="H114" s="196">
        <f t="shared" si="26"/>
        <v>10366</v>
      </c>
      <c r="I114" s="196">
        <f t="shared" si="26"/>
        <v>0</v>
      </c>
      <c r="J114" s="196">
        <f t="shared" si="26"/>
        <v>0</v>
      </c>
    </row>
    <row r="115" spans="1:10">
      <c r="A115" s="239"/>
      <c r="B115" s="239">
        <v>85321</v>
      </c>
      <c r="C115" s="193" t="s">
        <v>117</v>
      </c>
      <c r="D115" s="194">
        <v>130</v>
      </c>
      <c r="E115" s="195">
        <f>SUM(F115:J115)</f>
        <v>23602</v>
      </c>
      <c r="F115" s="195">
        <v>13026</v>
      </c>
      <c r="G115" s="195">
        <v>210</v>
      </c>
      <c r="H115" s="195">
        <v>10366</v>
      </c>
      <c r="I115" s="195"/>
      <c r="J115" s="195"/>
    </row>
    <row r="116" spans="1:10">
      <c r="A116" s="239"/>
      <c r="B116" s="239">
        <v>85333</v>
      </c>
      <c r="C116" s="251" t="s">
        <v>142</v>
      </c>
      <c r="D116" s="194">
        <v>1100</v>
      </c>
      <c r="E116" s="195">
        <f>SUM(F116:J116)</f>
        <v>0</v>
      </c>
      <c r="F116" s="195"/>
      <c r="G116" s="195"/>
      <c r="H116" s="195"/>
      <c r="I116" s="195"/>
      <c r="J116" s="195"/>
    </row>
    <row r="117" spans="1:10">
      <c r="A117" s="192"/>
      <c r="B117" s="192"/>
      <c r="C117" s="235"/>
      <c r="D117" s="194"/>
      <c r="E117" s="195"/>
      <c r="F117" s="195"/>
      <c r="G117" s="195"/>
      <c r="H117" s="195"/>
      <c r="I117" s="195"/>
      <c r="J117" s="195"/>
    </row>
    <row r="118" spans="1:10">
      <c r="A118" s="238">
        <v>854</v>
      </c>
      <c r="B118" s="238"/>
      <c r="C118" s="232" t="s">
        <v>92</v>
      </c>
      <c r="D118" s="233">
        <f t="shared" ref="D118:J118" si="27">D119</f>
        <v>0</v>
      </c>
      <c r="E118" s="196">
        <f t="shared" si="27"/>
        <v>2057</v>
      </c>
      <c r="F118" s="196">
        <f>F119</f>
        <v>2057</v>
      </c>
      <c r="G118" s="196">
        <f t="shared" si="27"/>
        <v>0</v>
      </c>
      <c r="H118" s="196">
        <f t="shared" si="27"/>
        <v>0</v>
      </c>
      <c r="I118" s="196">
        <f t="shared" si="27"/>
        <v>0</v>
      </c>
      <c r="J118" s="196">
        <f t="shared" si="27"/>
        <v>0</v>
      </c>
    </row>
    <row r="119" spans="1:10" ht="33">
      <c r="A119" s="239"/>
      <c r="B119" s="239">
        <v>85412</v>
      </c>
      <c r="C119" s="240" t="s">
        <v>93</v>
      </c>
      <c r="D119" s="194"/>
      <c r="E119" s="195">
        <f>SUM(F119:J119)</f>
        <v>2057</v>
      </c>
      <c r="F119" s="195">
        <v>2057</v>
      </c>
      <c r="G119" s="195"/>
      <c r="H119" s="195"/>
      <c r="I119" s="195"/>
      <c r="J119" s="195"/>
    </row>
    <row r="120" spans="1:10">
      <c r="A120" s="239"/>
      <c r="B120" s="239"/>
      <c r="C120" s="240"/>
      <c r="D120" s="194"/>
      <c r="E120" s="195"/>
      <c r="F120" s="195"/>
      <c r="G120" s="195"/>
      <c r="H120" s="195"/>
      <c r="I120" s="195"/>
      <c r="J120" s="195"/>
    </row>
    <row r="121" spans="1:10">
      <c r="A121" s="238">
        <v>855</v>
      </c>
      <c r="B121" s="238"/>
      <c r="C121" s="232" t="s">
        <v>108</v>
      </c>
      <c r="D121" s="233">
        <f t="shared" ref="D121:J121" si="28">SUM(D122:D130)</f>
        <v>33501</v>
      </c>
      <c r="E121" s="196">
        <f t="shared" si="28"/>
        <v>618955</v>
      </c>
      <c r="F121" s="196">
        <f t="shared" si="28"/>
        <v>611335</v>
      </c>
      <c r="G121" s="196">
        <f t="shared" si="28"/>
        <v>0</v>
      </c>
      <c r="H121" s="196">
        <f t="shared" si="28"/>
        <v>4372</v>
      </c>
      <c r="I121" s="196">
        <f t="shared" si="28"/>
        <v>0</v>
      </c>
      <c r="J121" s="196">
        <f t="shared" si="28"/>
        <v>3248</v>
      </c>
    </row>
    <row r="122" spans="1:10" ht="49.5">
      <c r="A122" s="239"/>
      <c r="B122" s="249">
        <v>85502</v>
      </c>
      <c r="C122" s="252" t="s">
        <v>164</v>
      </c>
      <c r="D122" s="194">
        <v>33500</v>
      </c>
      <c r="E122" s="195">
        <f t="shared" ref="E122:E130" si="29">SUM(F122:J122)</f>
        <v>565140</v>
      </c>
      <c r="F122" s="195">
        <v>565140</v>
      </c>
      <c r="G122" s="195"/>
      <c r="H122" s="195"/>
      <c r="I122" s="195"/>
      <c r="J122" s="195"/>
    </row>
    <row r="123" spans="1:10">
      <c r="A123" s="239"/>
      <c r="B123" s="249">
        <v>85503</v>
      </c>
      <c r="C123" s="252" t="s">
        <v>225</v>
      </c>
      <c r="D123" s="194"/>
      <c r="E123" s="195">
        <f t="shared" si="29"/>
        <v>60</v>
      </c>
      <c r="F123" s="195">
        <v>60</v>
      </c>
      <c r="G123" s="195"/>
      <c r="H123" s="195"/>
      <c r="I123" s="195"/>
      <c r="J123" s="195"/>
    </row>
    <row r="124" spans="1:10">
      <c r="A124" s="239"/>
      <c r="B124" s="253">
        <v>85504</v>
      </c>
      <c r="C124" s="250" t="s">
        <v>269</v>
      </c>
      <c r="D124" s="194"/>
      <c r="E124" s="195">
        <f t="shared" si="29"/>
        <v>2655</v>
      </c>
      <c r="F124" s="195">
        <v>2655</v>
      </c>
      <c r="G124" s="195"/>
      <c r="H124" s="195"/>
      <c r="I124" s="195"/>
      <c r="J124" s="195"/>
    </row>
    <row r="125" spans="1:10">
      <c r="A125" s="239"/>
      <c r="B125" s="249">
        <v>85508</v>
      </c>
      <c r="C125" s="252" t="s">
        <v>112</v>
      </c>
      <c r="D125" s="194"/>
      <c r="E125" s="195">
        <f t="shared" si="29"/>
        <v>1330</v>
      </c>
      <c r="F125" s="195">
        <v>1330</v>
      </c>
      <c r="G125" s="195"/>
      <c r="H125" s="195"/>
      <c r="I125" s="195"/>
      <c r="J125" s="195"/>
    </row>
    <row r="126" spans="1:10">
      <c r="A126" s="239"/>
      <c r="B126" s="249">
        <v>85509</v>
      </c>
      <c r="C126" s="252" t="s">
        <v>113</v>
      </c>
      <c r="D126" s="194"/>
      <c r="E126" s="195">
        <f t="shared" si="29"/>
        <v>5701</v>
      </c>
      <c r="F126" s="195">
        <v>5701</v>
      </c>
      <c r="G126" s="195"/>
      <c r="H126" s="195"/>
      <c r="I126" s="195"/>
      <c r="J126" s="195"/>
    </row>
    <row r="127" spans="1:10">
      <c r="A127" s="239"/>
      <c r="B127" s="249">
        <v>85510</v>
      </c>
      <c r="C127" s="252" t="s">
        <v>114</v>
      </c>
      <c r="D127" s="194"/>
      <c r="E127" s="195">
        <f t="shared" si="29"/>
        <v>5127</v>
      </c>
      <c r="F127" s="195">
        <v>5127</v>
      </c>
      <c r="G127" s="195"/>
      <c r="H127" s="195"/>
      <c r="I127" s="195"/>
      <c r="J127" s="195"/>
    </row>
    <row r="128" spans="1:10" ht="49.5">
      <c r="A128" s="239"/>
      <c r="B128" s="249">
        <v>85513</v>
      </c>
      <c r="C128" s="252" t="s">
        <v>223</v>
      </c>
      <c r="D128" s="194"/>
      <c r="E128" s="195">
        <f t="shared" si="29"/>
        <v>15546</v>
      </c>
      <c r="F128" s="195">
        <v>15546</v>
      </c>
      <c r="G128" s="195"/>
      <c r="H128" s="195"/>
      <c r="I128" s="195"/>
      <c r="J128" s="195"/>
    </row>
    <row r="129" spans="1:10" ht="33">
      <c r="A129" s="239"/>
      <c r="B129" s="249">
        <v>85515</v>
      </c>
      <c r="C129" s="252" t="s">
        <v>134</v>
      </c>
      <c r="D129" s="194">
        <v>1</v>
      </c>
      <c r="E129" s="195">
        <f t="shared" si="29"/>
        <v>4298</v>
      </c>
      <c r="F129" s="195"/>
      <c r="G129" s="195"/>
      <c r="H129" s="195">
        <v>4298</v>
      </c>
      <c r="I129" s="195"/>
      <c r="J129" s="195"/>
    </row>
    <row r="130" spans="1:10">
      <c r="A130" s="239"/>
      <c r="B130" s="249">
        <v>85516</v>
      </c>
      <c r="C130" s="252" t="s">
        <v>226</v>
      </c>
      <c r="D130" s="194"/>
      <c r="E130" s="195">
        <f t="shared" si="29"/>
        <v>19098</v>
      </c>
      <c r="F130" s="195">
        <v>15776</v>
      </c>
      <c r="G130" s="195"/>
      <c r="H130" s="195">
        <v>74</v>
      </c>
      <c r="I130" s="195"/>
      <c r="J130" s="195">
        <v>3248</v>
      </c>
    </row>
    <row r="131" spans="1:10">
      <c r="A131" s="192"/>
      <c r="B131" s="192"/>
      <c r="C131" s="235"/>
      <c r="D131" s="194"/>
      <c r="E131" s="195"/>
      <c r="F131" s="195"/>
      <c r="G131" s="195"/>
      <c r="H131" s="195"/>
      <c r="I131" s="195"/>
      <c r="J131" s="195"/>
    </row>
    <row r="132" spans="1:10">
      <c r="A132" s="231">
        <v>900</v>
      </c>
      <c r="B132" s="231"/>
      <c r="C132" s="232" t="s">
        <v>37</v>
      </c>
      <c r="D132" s="233">
        <f t="shared" ref="D132:J132" si="30">SUM(D133:D136)</f>
        <v>277</v>
      </c>
      <c r="E132" s="196">
        <f t="shared" si="30"/>
        <v>13666</v>
      </c>
      <c r="F132" s="196">
        <f t="shared" si="30"/>
        <v>238</v>
      </c>
      <c r="G132" s="196">
        <f t="shared" si="30"/>
        <v>16</v>
      </c>
      <c r="H132" s="196">
        <f t="shared" si="30"/>
        <v>13262</v>
      </c>
      <c r="I132" s="196">
        <f t="shared" si="30"/>
        <v>150</v>
      </c>
      <c r="J132" s="196">
        <f t="shared" si="30"/>
        <v>0</v>
      </c>
    </row>
    <row r="133" spans="1:10">
      <c r="A133" s="239"/>
      <c r="B133" s="239">
        <v>90005</v>
      </c>
      <c r="C133" s="193" t="s">
        <v>244</v>
      </c>
      <c r="D133" s="194"/>
      <c r="E133" s="195">
        <f>SUM(F133:J133)</f>
        <v>232</v>
      </c>
      <c r="F133" s="194">
        <v>232</v>
      </c>
      <c r="G133" s="195"/>
      <c r="H133" s="195"/>
      <c r="I133" s="195"/>
      <c r="J133" s="195"/>
    </row>
    <row r="134" spans="1:10">
      <c r="A134" s="239"/>
      <c r="B134" s="239">
        <v>90014</v>
      </c>
      <c r="C134" s="193" t="s">
        <v>124</v>
      </c>
      <c r="D134" s="194">
        <v>265</v>
      </c>
      <c r="E134" s="195">
        <f>SUM(F134:J134)</f>
        <v>13424</v>
      </c>
      <c r="F134" s="194"/>
      <c r="G134" s="195">
        <v>16</v>
      </c>
      <c r="H134" s="195">
        <v>13258</v>
      </c>
      <c r="I134" s="195">
        <v>150</v>
      </c>
      <c r="J134" s="195"/>
    </row>
    <row r="135" spans="1:10">
      <c r="A135" s="239"/>
      <c r="B135" s="239">
        <v>90026</v>
      </c>
      <c r="C135" s="193" t="s">
        <v>205</v>
      </c>
      <c r="D135" s="194">
        <v>12</v>
      </c>
      <c r="E135" s="195">
        <f>SUM(F135:J135)</f>
        <v>6</v>
      </c>
      <c r="F135" s="194">
        <v>6</v>
      </c>
      <c r="G135" s="195"/>
      <c r="H135" s="195"/>
      <c r="I135" s="195"/>
      <c r="J135" s="195"/>
    </row>
    <row r="136" spans="1:10">
      <c r="A136" s="239"/>
      <c r="B136" s="239">
        <v>90095</v>
      </c>
      <c r="C136" s="193" t="s">
        <v>25</v>
      </c>
      <c r="D136" s="194"/>
      <c r="E136" s="195">
        <f>SUM(F136:J136)</f>
        <v>4</v>
      </c>
      <c r="F136" s="195"/>
      <c r="G136" s="195"/>
      <c r="H136" s="195">
        <v>4</v>
      </c>
      <c r="I136" s="195"/>
      <c r="J136" s="195"/>
    </row>
    <row r="137" spans="1:10">
      <c r="A137" s="192"/>
      <c r="B137" s="192"/>
      <c r="C137" s="235"/>
      <c r="D137" s="194"/>
      <c r="E137" s="195"/>
      <c r="F137" s="195"/>
      <c r="G137" s="195"/>
      <c r="H137" s="195"/>
      <c r="I137" s="195"/>
      <c r="J137" s="195"/>
    </row>
    <row r="138" spans="1:10">
      <c r="A138" s="238">
        <v>921</v>
      </c>
      <c r="B138" s="238"/>
      <c r="C138" s="232" t="s">
        <v>126</v>
      </c>
      <c r="D138" s="233">
        <f t="shared" ref="D138:J138" si="31">SUM(D139:D140)</f>
        <v>0</v>
      </c>
      <c r="E138" s="196">
        <f t="shared" si="31"/>
        <v>7736</v>
      </c>
      <c r="F138" s="196">
        <f t="shared" si="31"/>
        <v>685</v>
      </c>
      <c r="G138" s="196">
        <f t="shared" si="31"/>
        <v>15</v>
      </c>
      <c r="H138" s="196">
        <f t="shared" si="31"/>
        <v>6719</v>
      </c>
      <c r="I138" s="196">
        <f t="shared" si="31"/>
        <v>40</v>
      </c>
      <c r="J138" s="196">
        <f t="shared" si="31"/>
        <v>277</v>
      </c>
    </row>
    <row r="139" spans="1:10">
      <c r="A139" s="239"/>
      <c r="B139" s="239">
        <v>92120</v>
      </c>
      <c r="C139" s="193" t="s">
        <v>127</v>
      </c>
      <c r="D139" s="194"/>
      <c r="E139" s="195">
        <f>SUM(F139:J139)</f>
        <v>922</v>
      </c>
      <c r="F139" s="195">
        <v>685</v>
      </c>
      <c r="G139" s="195"/>
      <c r="H139" s="195">
        <v>204</v>
      </c>
      <c r="I139" s="195"/>
      <c r="J139" s="195">
        <v>33</v>
      </c>
    </row>
    <row r="140" spans="1:10">
      <c r="A140" s="239"/>
      <c r="B140" s="239">
        <v>92121</v>
      </c>
      <c r="C140" s="193" t="s">
        <v>128</v>
      </c>
      <c r="D140" s="194"/>
      <c r="E140" s="195">
        <f>SUM(F140:J140)</f>
        <v>6814</v>
      </c>
      <c r="F140" s="195"/>
      <c r="G140" s="195">
        <v>15</v>
      </c>
      <c r="H140" s="195">
        <v>6515</v>
      </c>
      <c r="I140" s="195">
        <v>40</v>
      </c>
      <c r="J140" s="195">
        <v>244</v>
      </c>
    </row>
    <row r="141" spans="1:10">
      <c r="A141" s="192"/>
      <c r="B141" s="192"/>
      <c r="C141" s="235"/>
      <c r="D141" s="194"/>
      <c r="E141" s="195"/>
      <c r="F141" s="195"/>
      <c r="G141" s="195"/>
      <c r="H141" s="195"/>
      <c r="I141" s="195"/>
      <c r="J141" s="195"/>
    </row>
    <row r="142" spans="1:10" ht="33">
      <c r="A142" s="238">
        <v>925</v>
      </c>
      <c r="B142" s="238"/>
      <c r="C142" s="254" t="s">
        <v>39</v>
      </c>
      <c r="D142" s="233">
        <f>D144</f>
        <v>0</v>
      </c>
      <c r="E142" s="196">
        <f t="shared" ref="E142:J142" si="32">SUM(E143:E144)</f>
        <v>1310</v>
      </c>
      <c r="F142" s="196">
        <f>SUM(F143:F144)</f>
        <v>1300</v>
      </c>
      <c r="G142" s="196">
        <f t="shared" si="32"/>
        <v>10</v>
      </c>
      <c r="H142" s="196">
        <f t="shared" si="32"/>
        <v>0</v>
      </c>
      <c r="I142" s="196">
        <f t="shared" si="32"/>
        <v>0</v>
      </c>
      <c r="J142" s="196">
        <f t="shared" si="32"/>
        <v>0</v>
      </c>
    </row>
    <row r="143" spans="1:10">
      <c r="A143" s="238"/>
      <c r="B143" s="239">
        <v>92502</v>
      </c>
      <c r="C143" s="193" t="s">
        <v>40</v>
      </c>
      <c r="D143" s="255"/>
      <c r="E143" s="195">
        <f>SUM(F143:J143)</f>
        <v>1300</v>
      </c>
      <c r="F143" s="195">
        <v>1300</v>
      </c>
      <c r="G143" s="193"/>
      <c r="H143" s="193"/>
      <c r="I143" s="193"/>
      <c r="J143" s="195"/>
    </row>
    <row r="144" spans="1:10">
      <c r="A144" s="256"/>
      <c r="B144" s="257">
        <v>92595</v>
      </c>
      <c r="C144" s="201" t="s">
        <v>25</v>
      </c>
      <c r="D144" s="258"/>
      <c r="E144" s="200">
        <f>SUM(F144:J144)</f>
        <v>10</v>
      </c>
      <c r="F144" s="201"/>
      <c r="G144" s="201">
        <v>10</v>
      </c>
      <c r="H144" s="201"/>
      <c r="I144" s="201"/>
      <c r="J144" s="200"/>
    </row>
    <row r="145" spans="1:10">
      <c r="A145" s="259"/>
      <c r="B145" s="259"/>
      <c r="C145" s="259"/>
      <c r="D145" s="260"/>
      <c r="E145" s="259"/>
      <c r="F145" s="259"/>
      <c r="G145" s="259"/>
      <c r="H145" s="259"/>
      <c r="I145" s="259"/>
      <c r="J145" s="259"/>
    </row>
  </sheetData>
  <autoFilter ref="A1:A145" xr:uid="{00000000-0009-0000-0000-000003000000}"/>
  <mergeCells count="10">
    <mergeCell ref="D14:I14"/>
    <mergeCell ref="A5:J5"/>
    <mergeCell ref="A6:J6"/>
    <mergeCell ref="A7:J7"/>
    <mergeCell ref="F9:J9"/>
    <mergeCell ref="F10:F13"/>
    <mergeCell ref="G10:G13"/>
    <mergeCell ref="H10:H13"/>
    <mergeCell ref="I10:I13"/>
    <mergeCell ref="J10:J13"/>
  </mergeCells>
  <pageMargins left="0.43307086614173229" right="0.27559055118110237" top="0.55118110236220474" bottom="0.55118110236220474" header="0.31496062992125984" footer="0.31496062992125984"/>
  <pageSetup paperSize="9" scale="9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0"/>
  <sheetViews>
    <sheetView view="pageBreakPreview" zoomScale="93" zoomScaleNormal="85" zoomScaleSheetLayoutView="93" workbookViewId="0">
      <pane xSplit="1" ySplit="8" topLeftCell="B105" activePane="bottomRight" state="frozen"/>
      <selection pane="topRight" activeCell="B1" sqref="B1"/>
      <selection pane="bottomLeft" activeCell="A15" sqref="A15"/>
      <selection pane="bottomRight" activeCell="F3" sqref="F3"/>
    </sheetView>
  </sheetViews>
  <sheetFormatPr defaultColWidth="14.42578125" defaultRowHeight="16.5"/>
  <cols>
    <col min="1" max="1" width="5" style="339" customWidth="1"/>
    <col min="2" max="2" width="8.140625" style="339" customWidth="1"/>
    <col min="3" max="3" width="61.85546875" style="339" customWidth="1"/>
    <col min="4" max="4" width="9.42578125" style="339" customWidth="1"/>
    <col min="5" max="5" width="11" style="339" customWidth="1"/>
    <col min="6" max="6" width="11.140625" style="339" customWidth="1"/>
    <col min="7" max="7" width="10.85546875" style="339" customWidth="1"/>
    <col min="8" max="8" width="9.42578125" style="339" customWidth="1"/>
    <col min="9" max="9" width="9.7109375" style="339" customWidth="1"/>
    <col min="10" max="10" width="17.140625" style="339" customWidth="1"/>
    <col min="11" max="11" width="9.140625" style="339" customWidth="1"/>
    <col min="12" max="16384" width="14.42578125" style="339"/>
  </cols>
  <sheetData>
    <row r="1" spans="1:14" s="124" customFormat="1">
      <c r="A1" s="123"/>
      <c r="B1" s="333"/>
      <c r="D1" s="334"/>
      <c r="J1" s="125" t="s">
        <v>219</v>
      </c>
    </row>
    <row r="2" spans="1:14" s="124" customFormat="1">
      <c r="A2" s="123"/>
      <c r="B2" s="333"/>
      <c r="D2" s="334"/>
      <c r="J2" s="125" t="s">
        <v>308</v>
      </c>
    </row>
    <row r="3" spans="1:14" s="124" customFormat="1">
      <c r="A3" s="123"/>
      <c r="B3" s="333"/>
      <c r="D3" s="334"/>
      <c r="G3" s="126"/>
      <c r="H3" s="126"/>
      <c r="I3" s="126"/>
      <c r="J3" s="125" t="s">
        <v>255</v>
      </c>
    </row>
    <row r="4" spans="1:14" s="124" customFormat="1" ht="12.75" customHeight="1">
      <c r="A4" s="123"/>
      <c r="B4" s="333"/>
      <c r="D4" s="334"/>
      <c r="J4" s="125" t="s">
        <v>309</v>
      </c>
    </row>
    <row r="5" spans="1:14" s="124" customFormat="1" ht="19.5">
      <c r="A5" s="471" t="s">
        <v>256</v>
      </c>
      <c r="B5" s="471"/>
      <c r="C5" s="471"/>
      <c r="D5" s="471"/>
      <c r="E5" s="471"/>
      <c r="F5" s="471"/>
      <c r="G5" s="471"/>
      <c r="H5" s="471"/>
      <c r="I5" s="471"/>
      <c r="J5" s="471"/>
    </row>
    <row r="6" spans="1:14" s="124" customFormat="1" ht="19.5">
      <c r="A6" s="485" t="s">
        <v>220</v>
      </c>
      <c r="B6" s="485"/>
      <c r="C6" s="485"/>
      <c r="D6" s="485"/>
      <c r="E6" s="485"/>
      <c r="F6" s="485"/>
      <c r="G6" s="485"/>
      <c r="H6" s="485"/>
      <c r="I6" s="485"/>
      <c r="J6" s="485"/>
    </row>
    <row r="7" spans="1:14" s="124" customFormat="1" ht="19.5">
      <c r="A7" s="486" t="s">
        <v>307</v>
      </c>
      <c r="B7" s="486"/>
      <c r="C7" s="486"/>
      <c r="D7" s="486"/>
      <c r="E7" s="486"/>
      <c r="F7" s="486"/>
      <c r="G7" s="486"/>
      <c r="H7" s="486"/>
      <c r="I7" s="486"/>
      <c r="J7" s="486"/>
    </row>
    <row r="8" spans="1:14" ht="12.75" customHeight="1">
      <c r="A8" s="335"/>
      <c r="B8" s="336"/>
      <c r="C8" s="337"/>
      <c r="D8" s="337"/>
      <c r="E8" s="337"/>
      <c r="F8" s="337"/>
      <c r="G8" s="337"/>
      <c r="H8" s="337"/>
      <c r="I8" s="337"/>
      <c r="J8" s="338"/>
    </row>
    <row r="9" spans="1:14">
      <c r="A9" s="487" t="s">
        <v>0</v>
      </c>
      <c r="B9" s="487" t="s">
        <v>1</v>
      </c>
      <c r="C9" s="487" t="s">
        <v>2</v>
      </c>
      <c r="D9" s="487" t="s">
        <v>3</v>
      </c>
      <c r="E9" s="487" t="s">
        <v>4</v>
      </c>
      <c r="F9" s="487" t="s">
        <v>5</v>
      </c>
      <c r="G9" s="488"/>
      <c r="H9" s="488"/>
      <c r="I9" s="488"/>
      <c r="J9" s="488"/>
    </row>
    <row r="10" spans="1:14">
      <c r="A10" s="488"/>
      <c r="B10" s="488"/>
      <c r="C10" s="488"/>
      <c r="D10" s="488"/>
      <c r="E10" s="488"/>
      <c r="F10" s="489" t="s">
        <v>6</v>
      </c>
      <c r="G10" s="489" t="s">
        <v>7</v>
      </c>
      <c r="H10" s="489" t="s">
        <v>8</v>
      </c>
      <c r="I10" s="489" t="s">
        <v>9</v>
      </c>
      <c r="J10" s="490" t="s">
        <v>10</v>
      </c>
    </row>
    <row r="11" spans="1:14" ht="42" customHeight="1">
      <c r="A11" s="488"/>
      <c r="B11" s="488"/>
      <c r="C11" s="488"/>
      <c r="D11" s="488"/>
      <c r="E11" s="488"/>
      <c r="F11" s="488"/>
      <c r="G11" s="488"/>
      <c r="H11" s="488"/>
      <c r="I11" s="488"/>
      <c r="J11" s="488"/>
    </row>
    <row r="12" spans="1:14">
      <c r="A12" s="488"/>
      <c r="B12" s="488"/>
      <c r="C12" s="488"/>
      <c r="D12" s="487" t="s">
        <v>15</v>
      </c>
      <c r="E12" s="488"/>
      <c r="F12" s="488"/>
      <c r="G12" s="488"/>
      <c r="H12" s="488"/>
      <c r="I12" s="488"/>
      <c r="J12" s="488"/>
    </row>
    <row r="13" spans="1:14" s="341" customFormat="1">
      <c r="A13" s="340">
        <v>1</v>
      </c>
      <c r="B13" s="340">
        <v>2</v>
      </c>
      <c r="C13" s="340">
        <v>3</v>
      </c>
      <c r="D13" s="340">
        <v>4</v>
      </c>
      <c r="E13" s="340">
        <v>5</v>
      </c>
      <c r="F13" s="340">
        <v>6</v>
      </c>
      <c r="G13" s="340">
        <v>7</v>
      </c>
      <c r="H13" s="340">
        <v>8</v>
      </c>
      <c r="I13" s="340">
        <v>9</v>
      </c>
      <c r="J13" s="340">
        <v>10</v>
      </c>
      <c r="M13" s="124"/>
      <c r="N13" s="124"/>
    </row>
    <row r="14" spans="1:14" ht="17.25" thickBot="1">
      <c r="A14" s="261"/>
      <c r="B14" s="262"/>
      <c r="C14" s="263" t="s">
        <v>16</v>
      </c>
      <c r="D14" s="264">
        <f t="shared" ref="D14:J14" si="0">SUM(D16+D44+D48+D54+D58+D62+D70+D74+D78+D82+D86+D96+D103+D111+D120+D128+D155+D159+D163+D167+D171+D176+D209+D230+D237)</f>
        <v>158653</v>
      </c>
      <c r="E14" s="264">
        <f t="shared" si="0"/>
        <v>2208675</v>
      </c>
      <c r="F14" s="264">
        <f t="shared" si="0"/>
        <v>1468180</v>
      </c>
      <c r="G14" s="264">
        <f t="shared" si="0"/>
        <v>1968</v>
      </c>
      <c r="H14" s="264">
        <f t="shared" si="0"/>
        <v>533065</v>
      </c>
      <c r="I14" s="264">
        <f t="shared" si="0"/>
        <v>185153</v>
      </c>
      <c r="J14" s="264">
        <f t="shared" si="0"/>
        <v>20309</v>
      </c>
      <c r="K14" s="342"/>
    </row>
    <row r="15" spans="1:14">
      <c r="A15" s="265"/>
      <c r="B15" s="266"/>
      <c r="C15" s="267"/>
      <c r="D15" s="268"/>
      <c r="E15" s="268"/>
      <c r="F15" s="268"/>
      <c r="G15" s="268"/>
      <c r="H15" s="268"/>
      <c r="I15" s="268"/>
      <c r="J15" s="269"/>
    </row>
    <row r="16" spans="1:14">
      <c r="A16" s="270"/>
      <c r="B16" s="271"/>
      <c r="C16" s="272" t="s">
        <v>306</v>
      </c>
      <c r="D16" s="273">
        <f>D17+D28+D33+D36+D41+D22</f>
        <v>127</v>
      </c>
      <c r="E16" s="273">
        <f t="shared" ref="E16:J16" si="1">E17+E28+E33+E36+E41+E22+E25</f>
        <v>83178</v>
      </c>
      <c r="F16" s="273">
        <f t="shared" si="1"/>
        <v>70305</v>
      </c>
      <c r="G16" s="273">
        <f t="shared" si="1"/>
        <v>0</v>
      </c>
      <c r="H16" s="273">
        <f t="shared" si="1"/>
        <v>4305</v>
      </c>
      <c r="I16" s="273">
        <f t="shared" si="1"/>
        <v>0</v>
      </c>
      <c r="J16" s="273">
        <f t="shared" si="1"/>
        <v>8568</v>
      </c>
    </row>
    <row r="17" spans="1:14">
      <c r="A17" s="274" t="s">
        <v>18</v>
      </c>
      <c r="B17" s="274"/>
      <c r="C17" s="275" t="s">
        <v>19</v>
      </c>
      <c r="D17" s="276"/>
      <c r="E17" s="276">
        <f>E18+E19+E20</f>
        <v>10535</v>
      </c>
      <c r="F17" s="276">
        <f>F18+F19+F20</f>
        <v>2198</v>
      </c>
      <c r="G17" s="276">
        <f t="shared" ref="G17:J17" si="2">G18+G19+G20</f>
        <v>0</v>
      </c>
      <c r="H17" s="276">
        <f t="shared" si="2"/>
        <v>37</v>
      </c>
      <c r="I17" s="276">
        <f t="shared" si="2"/>
        <v>0</v>
      </c>
      <c r="J17" s="276">
        <f t="shared" si="2"/>
        <v>8300</v>
      </c>
    </row>
    <row r="18" spans="1:14">
      <c r="A18" s="277"/>
      <c r="B18" s="277" t="s">
        <v>20</v>
      </c>
      <c r="C18" s="278" t="s">
        <v>21</v>
      </c>
      <c r="D18" s="279"/>
      <c r="E18" s="279">
        <f>F18+G18+H18+I18+J18</f>
        <v>371</v>
      </c>
      <c r="F18" s="276">
        <v>371</v>
      </c>
      <c r="G18" s="279"/>
      <c r="H18" s="276"/>
      <c r="I18" s="279"/>
      <c r="J18" s="279"/>
    </row>
    <row r="19" spans="1:14">
      <c r="A19" s="277"/>
      <c r="B19" s="280" t="s">
        <v>251</v>
      </c>
      <c r="C19" s="275" t="s">
        <v>252</v>
      </c>
      <c r="D19" s="279"/>
      <c r="E19" s="279">
        <f t="shared" ref="E19" si="3">F19+G19+H19+I19+J19</f>
        <v>8300</v>
      </c>
      <c r="F19" s="276"/>
      <c r="G19" s="279"/>
      <c r="H19" s="276"/>
      <c r="I19" s="279"/>
      <c r="J19" s="279">
        <v>8300</v>
      </c>
      <c r="M19" s="341"/>
      <c r="N19" s="341"/>
    </row>
    <row r="20" spans="1:14">
      <c r="A20" s="274"/>
      <c r="B20" s="274" t="s">
        <v>24</v>
      </c>
      <c r="C20" s="275" t="s">
        <v>25</v>
      </c>
      <c r="D20" s="276"/>
      <c r="E20" s="276">
        <f>F20+G20+H20+I20+J20</f>
        <v>1864</v>
      </c>
      <c r="F20" s="276">
        <v>1827</v>
      </c>
      <c r="G20" s="276"/>
      <c r="H20" s="276">
        <v>37</v>
      </c>
      <c r="I20" s="276"/>
      <c r="J20" s="276"/>
    </row>
    <row r="21" spans="1:14">
      <c r="A21" s="277"/>
      <c r="B21" s="277"/>
      <c r="C21" s="278"/>
      <c r="D21" s="279"/>
      <c r="E21" s="279"/>
      <c r="F21" s="276"/>
      <c r="G21" s="279"/>
      <c r="H21" s="276"/>
      <c r="I21" s="279"/>
      <c r="J21" s="279"/>
    </row>
    <row r="22" spans="1:14">
      <c r="A22" s="282" t="s">
        <v>26</v>
      </c>
      <c r="B22" s="283"/>
      <c r="C22" s="278" t="s">
        <v>27</v>
      </c>
      <c r="D22" s="284">
        <f>D23</f>
        <v>0</v>
      </c>
      <c r="E22" s="284">
        <f>E23</f>
        <v>268</v>
      </c>
      <c r="F22" s="284">
        <f t="shared" ref="F22:J22" si="4">F23</f>
        <v>0</v>
      </c>
      <c r="G22" s="284">
        <f t="shared" si="4"/>
        <v>0</v>
      </c>
      <c r="H22" s="284">
        <f t="shared" si="4"/>
        <v>0</v>
      </c>
      <c r="I22" s="284">
        <f t="shared" si="4"/>
        <v>0</v>
      </c>
      <c r="J22" s="284">
        <f t="shared" si="4"/>
        <v>268</v>
      </c>
    </row>
    <row r="23" spans="1:14" ht="66">
      <c r="A23" s="277"/>
      <c r="B23" s="285" t="s">
        <v>28</v>
      </c>
      <c r="C23" s="286" t="s">
        <v>270</v>
      </c>
      <c r="D23" s="279"/>
      <c r="E23" s="279">
        <v>268</v>
      </c>
      <c r="F23" s="276"/>
      <c r="G23" s="279"/>
      <c r="H23" s="276"/>
      <c r="I23" s="279"/>
      <c r="J23" s="279">
        <v>268</v>
      </c>
    </row>
    <row r="24" spans="1:14">
      <c r="A24" s="277"/>
      <c r="B24" s="283"/>
      <c r="C24" s="278"/>
      <c r="D24" s="279"/>
      <c r="E24" s="279"/>
      <c r="F24" s="276"/>
      <c r="G24" s="279"/>
      <c r="H24" s="276"/>
      <c r="I24" s="279"/>
      <c r="J24" s="279"/>
    </row>
    <row r="25" spans="1:14">
      <c r="A25" s="277">
        <v>100</v>
      </c>
      <c r="B25" s="283"/>
      <c r="C25" s="275" t="s">
        <v>259</v>
      </c>
      <c r="D25" s="284"/>
      <c r="E25" s="284">
        <f>E26</f>
        <v>34</v>
      </c>
      <c r="F25" s="287">
        <f>F26</f>
        <v>34</v>
      </c>
      <c r="G25" s="287">
        <f t="shared" ref="G25:J25" si="5">G26</f>
        <v>0</v>
      </c>
      <c r="H25" s="287">
        <f t="shared" si="5"/>
        <v>0</v>
      </c>
      <c r="I25" s="287">
        <f t="shared" si="5"/>
        <v>0</v>
      </c>
      <c r="J25" s="287">
        <f t="shared" si="5"/>
        <v>0</v>
      </c>
    </row>
    <row r="26" spans="1:14">
      <c r="A26" s="277"/>
      <c r="B26" s="283">
        <v>10095</v>
      </c>
      <c r="C26" s="275" t="s">
        <v>25</v>
      </c>
      <c r="D26" s="279"/>
      <c r="E26" s="279">
        <f>F26+G26+H26+I26+J26</f>
        <v>34</v>
      </c>
      <c r="F26" s="276">
        <v>34</v>
      </c>
      <c r="G26" s="279"/>
      <c r="H26" s="276"/>
      <c r="I26" s="279"/>
      <c r="J26" s="279"/>
    </row>
    <row r="27" spans="1:14">
      <c r="A27" s="277"/>
      <c r="B27" s="283"/>
      <c r="C27" s="278"/>
      <c r="D27" s="279"/>
      <c r="E27" s="279"/>
      <c r="F27" s="276"/>
      <c r="G27" s="279"/>
      <c r="H27" s="276"/>
      <c r="I27" s="279"/>
      <c r="J27" s="279"/>
    </row>
    <row r="28" spans="1:14">
      <c r="A28" s="277">
        <v>600</v>
      </c>
      <c r="B28" s="277"/>
      <c r="C28" s="278" t="s">
        <v>30</v>
      </c>
      <c r="D28" s="288">
        <f>D29+D30+D31</f>
        <v>85</v>
      </c>
      <c r="E28" s="288">
        <f>E29+E30+E31</f>
        <v>70799</v>
      </c>
      <c r="F28" s="288">
        <f t="shared" ref="F28:J28" si="6">F29+F30+F31</f>
        <v>66535</v>
      </c>
      <c r="G28" s="288">
        <f t="shared" si="6"/>
        <v>0</v>
      </c>
      <c r="H28" s="288">
        <f t="shared" si="6"/>
        <v>4264</v>
      </c>
      <c r="I28" s="288">
        <f t="shared" si="6"/>
        <v>0</v>
      </c>
      <c r="J28" s="288">
        <f t="shared" si="6"/>
        <v>0</v>
      </c>
    </row>
    <row r="29" spans="1:14">
      <c r="A29" s="277"/>
      <c r="B29" s="289">
        <v>60003</v>
      </c>
      <c r="C29" s="290" t="s">
        <v>31</v>
      </c>
      <c r="D29" s="234"/>
      <c r="E29" s="234">
        <f>F29+G29+H29+I29+J29</f>
        <v>66368</v>
      </c>
      <c r="F29" s="291">
        <f>59850+6518</f>
        <v>66368</v>
      </c>
      <c r="G29" s="234"/>
      <c r="H29" s="291"/>
      <c r="I29" s="234"/>
      <c r="J29" s="234"/>
    </row>
    <row r="30" spans="1:14">
      <c r="A30" s="277"/>
      <c r="B30" s="277">
        <v>60031</v>
      </c>
      <c r="C30" s="278" t="s">
        <v>32</v>
      </c>
      <c r="D30" s="279"/>
      <c r="E30" s="292">
        <f t="shared" ref="E30:E42" si="7">F30+G30+H30+I30+J30</f>
        <v>4264</v>
      </c>
      <c r="F30" s="276"/>
      <c r="G30" s="279"/>
      <c r="H30" s="276">
        <v>4264</v>
      </c>
      <c r="I30" s="279"/>
      <c r="J30" s="279"/>
    </row>
    <row r="31" spans="1:14">
      <c r="A31" s="277"/>
      <c r="B31" s="277">
        <v>60095</v>
      </c>
      <c r="C31" s="278" t="s">
        <v>25</v>
      </c>
      <c r="D31" s="279">
        <v>85</v>
      </c>
      <c r="E31" s="292">
        <f t="shared" si="7"/>
        <v>167</v>
      </c>
      <c r="F31" s="276">
        <f>150+17</f>
        <v>167</v>
      </c>
      <c r="G31" s="279"/>
      <c r="H31" s="276"/>
      <c r="I31" s="279"/>
      <c r="J31" s="279"/>
    </row>
    <row r="32" spans="1:14">
      <c r="A32" s="277"/>
      <c r="B32" s="277"/>
      <c r="C32" s="278"/>
      <c r="D32" s="279"/>
      <c r="E32" s="292"/>
      <c r="F32" s="276"/>
      <c r="G32" s="279"/>
      <c r="H32" s="276"/>
      <c r="I32" s="279"/>
      <c r="J32" s="279"/>
    </row>
    <row r="33" spans="1:10">
      <c r="A33" s="277">
        <v>710</v>
      </c>
      <c r="B33" s="277"/>
      <c r="C33" s="278" t="s">
        <v>33</v>
      </c>
      <c r="D33" s="292">
        <f>D34</f>
        <v>30</v>
      </c>
      <c r="E33" s="292">
        <f>E34</f>
        <v>0</v>
      </c>
      <c r="F33" s="292">
        <f t="shared" ref="F33:J33" si="8">F34</f>
        <v>0</v>
      </c>
      <c r="G33" s="292">
        <f t="shared" si="8"/>
        <v>0</v>
      </c>
      <c r="H33" s="292">
        <f t="shared" si="8"/>
        <v>0</v>
      </c>
      <c r="I33" s="292">
        <f t="shared" si="8"/>
        <v>0</v>
      </c>
      <c r="J33" s="292">
        <f t="shared" si="8"/>
        <v>0</v>
      </c>
    </row>
    <row r="34" spans="1:10">
      <c r="A34" s="293"/>
      <c r="B34" s="293">
        <v>71005</v>
      </c>
      <c r="C34" s="286" t="s">
        <v>34</v>
      </c>
      <c r="D34" s="295">
        <v>30</v>
      </c>
      <c r="E34" s="292">
        <f t="shared" si="7"/>
        <v>0</v>
      </c>
      <c r="F34" s="294"/>
      <c r="G34" s="295"/>
      <c r="H34" s="294"/>
      <c r="I34" s="295"/>
      <c r="J34" s="295"/>
    </row>
    <row r="35" spans="1:10">
      <c r="A35" s="277"/>
      <c r="B35" s="277"/>
      <c r="C35" s="278"/>
      <c r="D35" s="279"/>
      <c r="E35" s="292"/>
      <c r="F35" s="279"/>
      <c r="G35" s="279"/>
      <c r="H35" s="276"/>
      <c r="I35" s="279"/>
      <c r="J35" s="279"/>
    </row>
    <row r="36" spans="1:10">
      <c r="A36" s="277">
        <v>900</v>
      </c>
      <c r="B36" s="277"/>
      <c r="C36" s="278" t="s">
        <v>37</v>
      </c>
      <c r="D36" s="292">
        <f>D37+D38+D39</f>
        <v>12</v>
      </c>
      <c r="E36" s="292">
        <f>E37+E38+E39</f>
        <v>242</v>
      </c>
      <c r="F36" s="292">
        <f t="shared" ref="F36:J36" si="9">F37+F38+F39</f>
        <v>238</v>
      </c>
      <c r="G36" s="292">
        <f t="shared" si="9"/>
        <v>0</v>
      </c>
      <c r="H36" s="292">
        <f t="shared" si="9"/>
        <v>4</v>
      </c>
      <c r="I36" s="292">
        <f t="shared" si="9"/>
        <v>0</v>
      </c>
      <c r="J36" s="292">
        <f t="shared" si="9"/>
        <v>0</v>
      </c>
    </row>
    <row r="37" spans="1:10">
      <c r="A37" s="277"/>
      <c r="B37" s="277">
        <v>90005</v>
      </c>
      <c r="C37" s="278" t="s">
        <v>244</v>
      </c>
      <c r="D37" s="279"/>
      <c r="E37" s="234">
        <f t="shared" si="7"/>
        <v>232</v>
      </c>
      <c r="F37" s="234">
        <v>232</v>
      </c>
      <c r="G37" s="279"/>
      <c r="H37" s="279"/>
      <c r="I37" s="279"/>
      <c r="J37" s="279"/>
    </row>
    <row r="38" spans="1:10">
      <c r="A38" s="277"/>
      <c r="B38" s="283">
        <v>90026</v>
      </c>
      <c r="C38" s="278" t="s">
        <v>205</v>
      </c>
      <c r="D38" s="279">
        <v>12</v>
      </c>
      <c r="E38" s="279">
        <v>6</v>
      </c>
      <c r="F38" s="276">
        <f>5+1</f>
        <v>6</v>
      </c>
      <c r="G38" s="279"/>
      <c r="H38" s="276"/>
      <c r="I38" s="279"/>
      <c r="J38" s="279"/>
    </row>
    <row r="39" spans="1:10">
      <c r="A39" s="277"/>
      <c r="B39" s="277">
        <v>90095</v>
      </c>
      <c r="C39" s="278" t="s">
        <v>25</v>
      </c>
      <c r="D39" s="279"/>
      <c r="E39" s="292">
        <f>F39+G39+H39+I39+J39</f>
        <v>4</v>
      </c>
      <c r="F39" s="276"/>
      <c r="G39" s="279"/>
      <c r="H39" s="276">
        <v>4</v>
      </c>
      <c r="I39" s="279"/>
      <c r="J39" s="279"/>
    </row>
    <row r="40" spans="1:10">
      <c r="A40" s="277"/>
      <c r="B40" s="277"/>
      <c r="C40" s="278"/>
      <c r="D40" s="279"/>
      <c r="E40" s="292"/>
      <c r="F40" s="276"/>
      <c r="G40" s="279"/>
      <c r="H40" s="276"/>
      <c r="I40" s="279"/>
      <c r="J40" s="279"/>
    </row>
    <row r="41" spans="1:10" ht="33">
      <c r="A41" s="296">
        <v>925</v>
      </c>
      <c r="B41" s="277"/>
      <c r="C41" s="297" t="s">
        <v>39</v>
      </c>
      <c r="D41" s="292">
        <f>D42</f>
        <v>0</v>
      </c>
      <c r="E41" s="292">
        <f>E42</f>
        <v>1300</v>
      </c>
      <c r="F41" s="292">
        <f t="shared" ref="F41:J41" si="10">F42</f>
        <v>1300</v>
      </c>
      <c r="G41" s="292">
        <f t="shared" si="10"/>
        <v>0</v>
      </c>
      <c r="H41" s="292">
        <f t="shared" si="10"/>
        <v>0</v>
      </c>
      <c r="I41" s="292">
        <f t="shared" si="10"/>
        <v>0</v>
      </c>
      <c r="J41" s="292">
        <f t="shared" si="10"/>
        <v>0</v>
      </c>
    </row>
    <row r="42" spans="1:10">
      <c r="A42" s="277"/>
      <c r="B42" s="277">
        <v>92502</v>
      </c>
      <c r="C42" s="278" t="s">
        <v>40</v>
      </c>
      <c r="D42" s="279"/>
      <c r="E42" s="292">
        <f t="shared" si="7"/>
        <v>1300</v>
      </c>
      <c r="F42" s="276">
        <v>1300</v>
      </c>
      <c r="G42" s="279"/>
      <c r="H42" s="276"/>
      <c r="I42" s="279"/>
      <c r="J42" s="279"/>
    </row>
    <row r="43" spans="1:10">
      <c r="A43" s="274"/>
      <c r="B43" s="274"/>
      <c r="C43" s="275"/>
      <c r="D43" s="276"/>
      <c r="E43" s="276"/>
      <c r="F43" s="276"/>
      <c r="G43" s="276"/>
      <c r="H43" s="276"/>
      <c r="I43" s="276"/>
      <c r="J43" s="276"/>
    </row>
    <row r="44" spans="1:10">
      <c r="A44" s="298"/>
      <c r="B44" s="271"/>
      <c r="C44" s="272" t="s">
        <v>303</v>
      </c>
      <c r="D44" s="273">
        <f>D45</f>
        <v>669</v>
      </c>
      <c r="E44" s="273">
        <f>E45</f>
        <v>17467</v>
      </c>
      <c r="F44" s="273">
        <f t="shared" ref="F44:J45" si="11">F45</f>
        <v>0</v>
      </c>
      <c r="G44" s="273">
        <f t="shared" si="11"/>
        <v>25</v>
      </c>
      <c r="H44" s="273">
        <f t="shared" si="11"/>
        <v>15020</v>
      </c>
      <c r="I44" s="273">
        <f>I45</f>
        <v>2422</v>
      </c>
      <c r="J44" s="273">
        <f t="shared" ref="J44" si="12">J45</f>
        <v>0</v>
      </c>
    </row>
    <row r="45" spans="1:10">
      <c r="A45" s="274" t="s">
        <v>18</v>
      </c>
      <c r="B45" s="274"/>
      <c r="C45" s="275" t="s">
        <v>19</v>
      </c>
      <c r="D45" s="276">
        <f>D46</f>
        <v>669</v>
      </c>
      <c r="E45" s="276">
        <f>E46</f>
        <v>17467</v>
      </c>
      <c r="F45" s="276">
        <f>F46</f>
        <v>0</v>
      </c>
      <c r="G45" s="276">
        <f t="shared" si="11"/>
        <v>25</v>
      </c>
      <c r="H45" s="276">
        <f t="shared" si="11"/>
        <v>15020</v>
      </c>
      <c r="I45" s="276">
        <f t="shared" si="11"/>
        <v>2422</v>
      </c>
      <c r="J45" s="276">
        <f t="shared" si="11"/>
        <v>0</v>
      </c>
    </row>
    <row r="46" spans="1:10">
      <c r="A46" s="277"/>
      <c r="B46" s="277" t="s">
        <v>43</v>
      </c>
      <c r="C46" s="278" t="s">
        <v>44</v>
      </c>
      <c r="D46" s="279">
        <v>669</v>
      </c>
      <c r="E46" s="279">
        <f>F46+G46+H46+I46</f>
        <v>17467</v>
      </c>
      <c r="F46" s="279">
        <v>0</v>
      </c>
      <c r="G46" s="279">
        <v>25</v>
      </c>
      <c r="H46" s="276">
        <v>15020</v>
      </c>
      <c r="I46" s="279">
        <f>300+2122</f>
        <v>2422</v>
      </c>
      <c r="J46" s="279"/>
    </row>
    <row r="47" spans="1:10">
      <c r="A47" s="274"/>
      <c r="B47" s="274"/>
      <c r="C47" s="275"/>
      <c r="D47" s="276"/>
      <c r="E47" s="276"/>
      <c r="F47" s="276"/>
      <c r="G47" s="276"/>
      <c r="H47" s="276"/>
      <c r="I47" s="276"/>
      <c r="J47" s="276"/>
    </row>
    <row r="48" spans="1:10">
      <c r="A48" s="271"/>
      <c r="B48" s="271"/>
      <c r="C48" s="272" t="s">
        <v>302</v>
      </c>
      <c r="D48" s="273">
        <f>D49</f>
        <v>11981</v>
      </c>
      <c r="E48" s="273">
        <f>E49</f>
        <v>95124</v>
      </c>
      <c r="F48" s="273">
        <f t="shared" ref="F48:J48" si="13">F49</f>
        <v>0</v>
      </c>
      <c r="G48" s="273">
        <f t="shared" si="13"/>
        <v>101</v>
      </c>
      <c r="H48" s="273">
        <f t="shared" si="13"/>
        <v>95023</v>
      </c>
      <c r="I48" s="273">
        <f t="shared" si="13"/>
        <v>0</v>
      </c>
      <c r="J48" s="273">
        <f t="shared" si="13"/>
        <v>0</v>
      </c>
    </row>
    <row r="49" spans="1:10">
      <c r="A49" s="274" t="s">
        <v>18</v>
      </c>
      <c r="B49" s="274"/>
      <c r="C49" s="275" t="s">
        <v>19</v>
      </c>
      <c r="D49" s="276">
        <f>D50+D51+D52</f>
        <v>11981</v>
      </c>
      <c r="E49" s="276">
        <f>E50+E51+E52</f>
        <v>95124</v>
      </c>
      <c r="F49" s="276">
        <f>F50+F51+F52</f>
        <v>0</v>
      </c>
      <c r="G49" s="276">
        <f t="shared" ref="G49:J49" si="14">G50+G51+G52</f>
        <v>101</v>
      </c>
      <c r="H49" s="276">
        <f t="shared" si="14"/>
        <v>95023</v>
      </c>
      <c r="I49" s="276">
        <f t="shared" si="14"/>
        <v>0</v>
      </c>
      <c r="J49" s="276">
        <f t="shared" si="14"/>
        <v>0</v>
      </c>
    </row>
    <row r="50" spans="1:10">
      <c r="A50" s="277"/>
      <c r="B50" s="277" t="s">
        <v>46</v>
      </c>
      <c r="C50" s="278" t="s">
        <v>47</v>
      </c>
      <c r="D50" s="279">
        <v>0</v>
      </c>
      <c r="E50" s="279">
        <f>F50+G50+H50+I50</f>
        <v>14295</v>
      </c>
      <c r="F50" s="279"/>
      <c r="G50" s="279"/>
      <c r="H50" s="276">
        <v>14295</v>
      </c>
      <c r="I50" s="279"/>
      <c r="J50" s="279"/>
    </row>
    <row r="51" spans="1:10">
      <c r="A51" s="277"/>
      <c r="B51" s="277" t="s">
        <v>48</v>
      </c>
      <c r="C51" s="278" t="s">
        <v>49</v>
      </c>
      <c r="D51" s="279">
        <v>1141</v>
      </c>
      <c r="E51" s="279">
        <f t="shared" ref="E51:E52" si="15">F51+G51+H51+I51</f>
        <v>21953</v>
      </c>
      <c r="F51" s="279"/>
      <c r="G51" s="279">
        <v>27</v>
      </c>
      <c r="H51" s="276">
        <f>21926</f>
        <v>21926</v>
      </c>
      <c r="I51" s="279"/>
      <c r="J51" s="279"/>
    </row>
    <row r="52" spans="1:10">
      <c r="A52" s="277"/>
      <c r="B52" s="277" t="s">
        <v>50</v>
      </c>
      <c r="C52" s="278" t="s">
        <v>51</v>
      </c>
      <c r="D52" s="279">
        <v>10840</v>
      </c>
      <c r="E52" s="279">
        <f t="shared" si="15"/>
        <v>58876</v>
      </c>
      <c r="F52" s="279"/>
      <c r="G52" s="279">
        <v>74</v>
      </c>
      <c r="H52" s="276">
        <v>58802</v>
      </c>
      <c r="I52" s="279"/>
      <c r="J52" s="279"/>
    </row>
    <row r="53" spans="1:10">
      <c r="A53" s="274"/>
      <c r="B53" s="274"/>
      <c r="C53" s="275"/>
      <c r="D53" s="276"/>
      <c r="E53" s="276"/>
      <c r="F53" s="276"/>
      <c r="G53" s="276"/>
      <c r="H53" s="276"/>
      <c r="I53" s="276"/>
      <c r="J53" s="276"/>
    </row>
    <row r="54" spans="1:10" ht="33">
      <c r="A54" s="271"/>
      <c r="B54" s="271"/>
      <c r="C54" s="272" t="s">
        <v>305</v>
      </c>
      <c r="D54" s="273">
        <f>D55</f>
        <v>220</v>
      </c>
      <c r="E54" s="273">
        <f>E55</f>
        <v>6558</v>
      </c>
      <c r="F54" s="273">
        <f t="shared" ref="F54:J55" si="16">F55</f>
        <v>0</v>
      </c>
      <c r="G54" s="273">
        <f t="shared" si="16"/>
        <v>5</v>
      </c>
      <c r="H54" s="273">
        <f t="shared" si="16"/>
        <v>6553</v>
      </c>
      <c r="I54" s="273">
        <f t="shared" si="16"/>
        <v>0</v>
      </c>
      <c r="J54" s="273">
        <f t="shared" si="16"/>
        <v>0</v>
      </c>
    </row>
    <row r="55" spans="1:10">
      <c r="A55" s="274" t="s">
        <v>18</v>
      </c>
      <c r="B55" s="274"/>
      <c r="C55" s="275" t="s">
        <v>19</v>
      </c>
      <c r="D55" s="276">
        <f t="shared" ref="D55:G55" si="17">D56</f>
        <v>220</v>
      </c>
      <c r="E55" s="276">
        <f t="shared" si="17"/>
        <v>6558</v>
      </c>
      <c r="F55" s="276">
        <f t="shared" si="17"/>
        <v>0</v>
      </c>
      <c r="G55" s="276">
        <f t="shared" si="17"/>
        <v>5</v>
      </c>
      <c r="H55" s="276">
        <f>H56</f>
        <v>6553</v>
      </c>
      <c r="I55" s="276">
        <f>I56</f>
        <v>0</v>
      </c>
      <c r="J55" s="276">
        <f t="shared" si="16"/>
        <v>0</v>
      </c>
    </row>
    <row r="56" spans="1:10">
      <c r="A56" s="277"/>
      <c r="B56" s="277" t="s">
        <v>53</v>
      </c>
      <c r="C56" s="278" t="s">
        <v>54</v>
      </c>
      <c r="D56" s="279">
        <v>220</v>
      </c>
      <c r="E56" s="279">
        <f>G56+F56+H56+I56+J56</f>
        <v>6558</v>
      </c>
      <c r="F56" s="279">
        <v>0</v>
      </c>
      <c r="G56" s="279">
        <v>5</v>
      </c>
      <c r="H56" s="276">
        <v>6553</v>
      </c>
      <c r="I56" s="279">
        <v>0</v>
      </c>
      <c r="J56" s="279"/>
    </row>
    <row r="57" spans="1:10">
      <c r="A57" s="274"/>
      <c r="B57" s="274"/>
      <c r="C57" s="275"/>
      <c r="D57" s="276"/>
      <c r="E57" s="276"/>
      <c r="F57" s="276"/>
      <c r="G57" s="276"/>
      <c r="H57" s="276"/>
      <c r="I57" s="276"/>
      <c r="J57" s="276"/>
    </row>
    <row r="58" spans="1:10">
      <c r="A58" s="271"/>
      <c r="B58" s="271"/>
      <c r="C58" s="272" t="s">
        <v>301</v>
      </c>
      <c r="D58" s="273">
        <f>D59</f>
        <v>85872</v>
      </c>
      <c r="E58" s="273">
        <f>E59</f>
        <v>9863</v>
      </c>
      <c r="F58" s="273">
        <f t="shared" ref="F58:J59" si="18">F59</f>
        <v>8783</v>
      </c>
      <c r="G58" s="273">
        <f t="shared" si="18"/>
        <v>0</v>
      </c>
      <c r="H58" s="273">
        <f t="shared" si="18"/>
        <v>1080</v>
      </c>
      <c r="I58" s="273">
        <f t="shared" si="18"/>
        <v>0</v>
      </c>
      <c r="J58" s="273">
        <f t="shared" si="18"/>
        <v>0</v>
      </c>
    </row>
    <row r="59" spans="1:10">
      <c r="A59" s="274">
        <v>700</v>
      </c>
      <c r="B59" s="274"/>
      <c r="C59" s="275" t="s">
        <v>56</v>
      </c>
      <c r="D59" s="276">
        <f>D60</f>
        <v>85872</v>
      </c>
      <c r="E59" s="276">
        <f>E60</f>
        <v>9863</v>
      </c>
      <c r="F59" s="276">
        <f t="shared" si="18"/>
        <v>8783</v>
      </c>
      <c r="G59" s="276">
        <f t="shared" si="18"/>
        <v>0</v>
      </c>
      <c r="H59" s="276">
        <f t="shared" si="18"/>
        <v>1080</v>
      </c>
      <c r="I59" s="276">
        <f t="shared" si="18"/>
        <v>0</v>
      </c>
      <c r="J59" s="276">
        <f t="shared" si="18"/>
        <v>0</v>
      </c>
    </row>
    <row r="60" spans="1:10">
      <c r="A60" s="277"/>
      <c r="B60" s="277">
        <v>70005</v>
      </c>
      <c r="C60" s="278" t="s">
        <v>57</v>
      </c>
      <c r="D60" s="279">
        <f>82130+3742</f>
        <v>85872</v>
      </c>
      <c r="E60" s="279">
        <f>F60+G60+H60+I60+J60</f>
        <v>9863</v>
      </c>
      <c r="F60" s="276">
        <f>7783+1000</f>
        <v>8783</v>
      </c>
      <c r="G60" s="279"/>
      <c r="H60" s="276">
        <f>985+95</f>
        <v>1080</v>
      </c>
      <c r="I60" s="279"/>
      <c r="J60" s="279"/>
    </row>
    <row r="61" spans="1:10">
      <c r="A61" s="274"/>
      <c r="B61" s="274"/>
      <c r="C61" s="275"/>
      <c r="D61" s="276"/>
      <c r="E61" s="276"/>
      <c r="F61" s="276"/>
      <c r="G61" s="276"/>
      <c r="H61" s="276"/>
      <c r="I61" s="276"/>
      <c r="J61" s="276"/>
    </row>
    <row r="62" spans="1:10">
      <c r="A62" s="271"/>
      <c r="B62" s="271"/>
      <c r="C62" s="272" t="s">
        <v>58</v>
      </c>
      <c r="D62" s="273">
        <f>D63+D66</f>
        <v>0</v>
      </c>
      <c r="E62" s="273">
        <f>E63+E66</f>
        <v>6781</v>
      </c>
      <c r="F62" s="273">
        <f t="shared" ref="F62:J62" si="19">F63+F66</f>
        <v>6755</v>
      </c>
      <c r="G62" s="273">
        <f t="shared" si="19"/>
        <v>2</v>
      </c>
      <c r="H62" s="273">
        <f t="shared" si="19"/>
        <v>24</v>
      </c>
      <c r="I62" s="273">
        <f t="shared" si="19"/>
        <v>0</v>
      </c>
      <c r="J62" s="273">
        <f t="shared" si="19"/>
        <v>0</v>
      </c>
    </row>
    <row r="63" spans="1:10">
      <c r="A63" s="274" t="s">
        <v>18</v>
      </c>
      <c r="B63" s="274"/>
      <c r="C63" s="275" t="s">
        <v>19</v>
      </c>
      <c r="D63" s="276">
        <f>D64</f>
        <v>0</v>
      </c>
      <c r="E63" s="276">
        <f>E64</f>
        <v>39</v>
      </c>
      <c r="F63" s="276">
        <f t="shared" ref="F63:J63" si="20">F64</f>
        <v>39</v>
      </c>
      <c r="G63" s="276">
        <f t="shared" si="20"/>
        <v>0</v>
      </c>
      <c r="H63" s="276">
        <f t="shared" si="20"/>
        <v>0</v>
      </c>
      <c r="I63" s="276">
        <f t="shared" si="20"/>
        <v>0</v>
      </c>
      <c r="J63" s="276">
        <f t="shared" si="20"/>
        <v>0</v>
      </c>
    </row>
    <row r="64" spans="1:10">
      <c r="A64" s="277"/>
      <c r="B64" s="277" t="s">
        <v>59</v>
      </c>
      <c r="C64" s="278" t="s">
        <v>60</v>
      </c>
      <c r="D64" s="279">
        <v>0</v>
      </c>
      <c r="E64" s="279">
        <f>F64+G64+H64+I64+J64</f>
        <v>39</v>
      </c>
      <c r="F64" s="276">
        <v>39</v>
      </c>
      <c r="G64" s="279">
        <v>0</v>
      </c>
      <c r="H64" s="276">
        <v>0</v>
      </c>
      <c r="I64" s="279">
        <v>0</v>
      </c>
      <c r="J64" s="279">
        <v>0</v>
      </c>
    </row>
    <row r="65" spans="1:10">
      <c r="A65" s="277"/>
      <c r="B65" s="277"/>
      <c r="C65" s="278"/>
      <c r="D65" s="279"/>
      <c r="E65" s="279"/>
      <c r="F65" s="276"/>
      <c r="G65" s="279"/>
      <c r="H65" s="276"/>
      <c r="I65" s="279"/>
      <c r="J65" s="279"/>
    </row>
    <row r="66" spans="1:10">
      <c r="A66" s="277">
        <v>710</v>
      </c>
      <c r="B66" s="277"/>
      <c r="C66" s="278" t="s">
        <v>33</v>
      </c>
      <c r="D66" s="279">
        <f>D67</f>
        <v>0</v>
      </c>
      <c r="E66" s="279">
        <f>E67+E68</f>
        <v>6742</v>
      </c>
      <c r="F66" s="279">
        <f t="shared" ref="F66:J66" si="21">F67+F68</f>
        <v>6716</v>
      </c>
      <c r="G66" s="279">
        <f t="shared" si="21"/>
        <v>2</v>
      </c>
      <c r="H66" s="279">
        <f t="shared" si="21"/>
        <v>24</v>
      </c>
      <c r="I66" s="279">
        <f t="shared" si="21"/>
        <v>0</v>
      </c>
      <c r="J66" s="279">
        <f t="shared" si="21"/>
        <v>0</v>
      </c>
    </row>
    <row r="67" spans="1:10">
      <c r="A67" s="277"/>
      <c r="B67" s="277">
        <v>71012</v>
      </c>
      <c r="C67" s="278" t="s">
        <v>61</v>
      </c>
      <c r="D67" s="279">
        <v>0</v>
      </c>
      <c r="E67" s="279">
        <f>F67+G67+H67+I67+J67</f>
        <v>2442</v>
      </c>
      <c r="F67" s="276">
        <f>112+2304</f>
        <v>2416</v>
      </c>
      <c r="G67" s="279">
        <v>2</v>
      </c>
      <c r="H67" s="276">
        <v>24</v>
      </c>
      <c r="I67" s="279">
        <v>0</v>
      </c>
      <c r="J67" s="279"/>
    </row>
    <row r="68" spans="1:10" ht="28.5" customHeight="1">
      <c r="A68" s="277"/>
      <c r="B68" s="277">
        <v>71013</v>
      </c>
      <c r="C68" s="278" t="s">
        <v>264</v>
      </c>
      <c r="D68" s="279"/>
      <c r="E68" s="279">
        <f>F68+G68+H68+I68+J68</f>
        <v>4300</v>
      </c>
      <c r="F68" s="276">
        <v>4300</v>
      </c>
      <c r="G68" s="279"/>
      <c r="H68" s="276"/>
      <c r="I68" s="279"/>
      <c r="J68" s="279"/>
    </row>
    <row r="69" spans="1:10">
      <c r="A69" s="274"/>
      <c r="B69" s="274"/>
      <c r="C69" s="275"/>
      <c r="D69" s="276"/>
      <c r="E69" s="276"/>
      <c r="F69" s="276"/>
      <c r="G69" s="276"/>
      <c r="H69" s="276"/>
      <c r="I69" s="276"/>
      <c r="J69" s="276"/>
    </row>
    <row r="70" spans="1:10">
      <c r="A70" s="271"/>
      <c r="B70" s="271"/>
      <c r="C70" s="272" t="s">
        <v>62</v>
      </c>
      <c r="D70" s="273">
        <f>D71</f>
        <v>0</v>
      </c>
      <c r="E70" s="273">
        <f>E71</f>
        <v>2802</v>
      </c>
      <c r="F70" s="273">
        <f t="shared" ref="D70:J71" si="22">F71</f>
        <v>0</v>
      </c>
      <c r="G70" s="273">
        <f t="shared" si="22"/>
        <v>20</v>
      </c>
      <c r="H70" s="273">
        <f t="shared" si="22"/>
        <v>2582</v>
      </c>
      <c r="I70" s="273">
        <f t="shared" si="22"/>
        <v>200</v>
      </c>
      <c r="J70" s="273">
        <f t="shared" si="22"/>
        <v>0</v>
      </c>
    </row>
    <row r="71" spans="1:10">
      <c r="A71" s="274" t="s">
        <v>63</v>
      </c>
      <c r="B71" s="274"/>
      <c r="C71" s="275" t="s">
        <v>27</v>
      </c>
      <c r="D71" s="276">
        <f t="shared" si="22"/>
        <v>0</v>
      </c>
      <c r="E71" s="276">
        <f t="shared" si="22"/>
        <v>2802</v>
      </c>
      <c r="F71" s="276">
        <f t="shared" si="22"/>
        <v>0</v>
      </c>
      <c r="G71" s="276">
        <f t="shared" si="22"/>
        <v>20</v>
      </c>
      <c r="H71" s="276">
        <f>H72</f>
        <v>2582</v>
      </c>
      <c r="I71" s="276">
        <f t="shared" si="22"/>
        <v>200</v>
      </c>
      <c r="J71" s="276">
        <f t="shared" si="22"/>
        <v>0</v>
      </c>
    </row>
    <row r="72" spans="1:10">
      <c r="A72" s="277"/>
      <c r="B72" s="277" t="s">
        <v>65</v>
      </c>
      <c r="C72" s="278" t="s">
        <v>66</v>
      </c>
      <c r="D72" s="279">
        <v>0</v>
      </c>
      <c r="E72" s="279">
        <f>F72+G72+H72+I72</f>
        <v>2802</v>
      </c>
      <c r="F72" s="279"/>
      <c r="G72" s="279">
        <v>20</v>
      </c>
      <c r="H72" s="276">
        <v>2582</v>
      </c>
      <c r="I72" s="279">
        <v>200</v>
      </c>
      <c r="J72" s="279"/>
    </row>
    <row r="73" spans="1:10">
      <c r="A73" s="274"/>
      <c r="B73" s="274"/>
      <c r="C73" s="275"/>
      <c r="D73" s="276"/>
      <c r="E73" s="276"/>
      <c r="F73" s="276"/>
      <c r="G73" s="276"/>
      <c r="H73" s="276"/>
      <c r="I73" s="276"/>
      <c r="J73" s="276"/>
    </row>
    <row r="74" spans="1:10">
      <c r="A74" s="271"/>
      <c r="B74" s="271"/>
      <c r="C74" s="272" t="s">
        <v>300</v>
      </c>
      <c r="D74" s="273">
        <f t="shared" ref="D74:J75" si="23">D75</f>
        <v>130</v>
      </c>
      <c r="E74" s="273">
        <f t="shared" si="23"/>
        <v>8239</v>
      </c>
      <c r="F74" s="273">
        <f t="shared" si="23"/>
        <v>0</v>
      </c>
      <c r="G74" s="273">
        <f t="shared" si="23"/>
        <v>8</v>
      </c>
      <c r="H74" s="273">
        <f t="shared" si="23"/>
        <v>8081</v>
      </c>
      <c r="I74" s="273">
        <f t="shared" si="23"/>
        <v>150</v>
      </c>
      <c r="J74" s="273">
        <f t="shared" si="23"/>
        <v>0</v>
      </c>
    </row>
    <row r="75" spans="1:10">
      <c r="A75" s="274">
        <v>500</v>
      </c>
      <c r="B75" s="274"/>
      <c r="C75" s="275" t="s">
        <v>68</v>
      </c>
      <c r="D75" s="276">
        <f>D76</f>
        <v>130</v>
      </c>
      <c r="E75" s="276">
        <f>E76</f>
        <v>8239</v>
      </c>
      <c r="F75" s="276">
        <f t="shared" si="23"/>
        <v>0</v>
      </c>
      <c r="G75" s="276">
        <f t="shared" si="23"/>
        <v>8</v>
      </c>
      <c r="H75" s="276">
        <f t="shared" si="23"/>
        <v>8081</v>
      </c>
      <c r="I75" s="276">
        <f t="shared" si="23"/>
        <v>150</v>
      </c>
      <c r="J75" s="276">
        <f t="shared" si="23"/>
        <v>0</v>
      </c>
    </row>
    <row r="76" spans="1:10">
      <c r="A76" s="277"/>
      <c r="B76" s="277">
        <v>50001</v>
      </c>
      <c r="C76" s="278" t="s">
        <v>69</v>
      </c>
      <c r="D76" s="279">
        <v>130</v>
      </c>
      <c r="E76" s="279">
        <f>F76+G76+H76+I76+J76</f>
        <v>8239</v>
      </c>
      <c r="F76" s="279"/>
      <c r="G76" s="279">
        <v>8</v>
      </c>
      <c r="H76" s="276">
        <v>8081</v>
      </c>
      <c r="I76" s="279">
        <v>150</v>
      </c>
      <c r="J76" s="279"/>
    </row>
    <row r="77" spans="1:10">
      <c r="A77" s="274"/>
      <c r="B77" s="274"/>
      <c r="C77" s="275"/>
      <c r="D77" s="276"/>
      <c r="E77" s="276"/>
      <c r="F77" s="276"/>
      <c r="G77" s="276"/>
      <c r="H77" s="276"/>
      <c r="I77" s="276"/>
      <c r="J77" s="276"/>
    </row>
    <row r="78" spans="1:10">
      <c r="A78" s="271"/>
      <c r="B78" s="271"/>
      <c r="C78" s="272" t="s">
        <v>298</v>
      </c>
      <c r="D78" s="273">
        <f t="shared" ref="D78:J79" si="24">D79</f>
        <v>5</v>
      </c>
      <c r="E78" s="273">
        <f t="shared" si="24"/>
        <v>8458</v>
      </c>
      <c r="F78" s="273">
        <f t="shared" si="24"/>
        <v>0</v>
      </c>
      <c r="G78" s="273">
        <f t="shared" si="24"/>
        <v>70</v>
      </c>
      <c r="H78" s="273">
        <f t="shared" si="24"/>
        <v>8132</v>
      </c>
      <c r="I78" s="273">
        <f t="shared" si="24"/>
        <v>256</v>
      </c>
      <c r="J78" s="273">
        <f t="shared" si="24"/>
        <v>0</v>
      </c>
    </row>
    <row r="79" spans="1:10">
      <c r="A79" s="274">
        <v>600</v>
      </c>
      <c r="B79" s="274"/>
      <c r="C79" s="275" t="s">
        <v>71</v>
      </c>
      <c r="D79" s="276">
        <f t="shared" si="24"/>
        <v>5</v>
      </c>
      <c r="E79" s="276">
        <f t="shared" si="24"/>
        <v>8458</v>
      </c>
      <c r="F79" s="276">
        <f t="shared" si="24"/>
        <v>0</v>
      </c>
      <c r="G79" s="276">
        <f t="shared" si="24"/>
        <v>70</v>
      </c>
      <c r="H79" s="276">
        <f t="shared" si="24"/>
        <v>8132</v>
      </c>
      <c r="I79" s="276">
        <f t="shared" si="24"/>
        <v>256</v>
      </c>
      <c r="J79" s="276">
        <f t="shared" si="24"/>
        <v>0</v>
      </c>
    </row>
    <row r="80" spans="1:10">
      <c r="A80" s="277"/>
      <c r="B80" s="293">
        <v>60055</v>
      </c>
      <c r="C80" s="286" t="s">
        <v>72</v>
      </c>
      <c r="D80" s="295">
        <v>5</v>
      </c>
      <c r="E80" s="295">
        <f>F80+G80+H80+I80+J80</f>
        <v>8458</v>
      </c>
      <c r="F80" s="295"/>
      <c r="G80" s="295">
        <v>70</v>
      </c>
      <c r="H80" s="294">
        <v>8132</v>
      </c>
      <c r="I80" s="295">
        <f>150+106</f>
        <v>256</v>
      </c>
      <c r="J80" s="295"/>
    </row>
    <row r="81" spans="1:10">
      <c r="A81" s="274"/>
      <c r="B81" s="274"/>
      <c r="C81" s="275"/>
      <c r="D81" s="276"/>
      <c r="E81" s="276"/>
      <c r="F81" s="276"/>
      <c r="G81" s="276"/>
      <c r="H81" s="276"/>
      <c r="I81" s="276"/>
      <c r="J81" s="276"/>
    </row>
    <row r="82" spans="1:10">
      <c r="A82" s="271"/>
      <c r="B82" s="271"/>
      <c r="C82" s="272" t="s">
        <v>299</v>
      </c>
      <c r="D82" s="273">
        <f>D83</f>
        <v>5</v>
      </c>
      <c r="E82" s="273">
        <f>E83</f>
        <v>27492</v>
      </c>
      <c r="F82" s="273">
        <f t="shared" ref="F82:J83" si="25">F83</f>
        <v>20878</v>
      </c>
      <c r="G82" s="273">
        <f t="shared" si="25"/>
        <v>3</v>
      </c>
      <c r="H82" s="273">
        <f t="shared" si="25"/>
        <v>4883</v>
      </c>
      <c r="I82" s="273">
        <f t="shared" si="25"/>
        <v>847</v>
      </c>
      <c r="J82" s="273">
        <f t="shared" si="25"/>
        <v>881</v>
      </c>
    </row>
    <row r="83" spans="1:10">
      <c r="A83" s="274">
        <v>710</v>
      </c>
      <c r="B83" s="274"/>
      <c r="C83" s="275" t="s">
        <v>33</v>
      </c>
      <c r="D83" s="276">
        <f>D84</f>
        <v>5</v>
      </c>
      <c r="E83" s="276">
        <f>E84</f>
        <v>27492</v>
      </c>
      <c r="F83" s="276">
        <f t="shared" si="25"/>
        <v>20878</v>
      </c>
      <c r="G83" s="276">
        <f t="shared" si="25"/>
        <v>3</v>
      </c>
      <c r="H83" s="276">
        <f t="shared" si="25"/>
        <v>4883</v>
      </c>
      <c r="I83" s="276">
        <f t="shared" si="25"/>
        <v>847</v>
      </c>
      <c r="J83" s="276">
        <f t="shared" si="25"/>
        <v>881</v>
      </c>
    </row>
    <row r="84" spans="1:10">
      <c r="A84" s="277"/>
      <c r="B84" s="277">
        <v>71015</v>
      </c>
      <c r="C84" s="278" t="s">
        <v>74</v>
      </c>
      <c r="D84" s="279">
        <v>5</v>
      </c>
      <c r="E84" s="279">
        <f>F84+G84+H84+I84+J84</f>
        <v>27492</v>
      </c>
      <c r="F84" s="276">
        <f>20579+299</f>
        <v>20878</v>
      </c>
      <c r="G84" s="279">
        <v>3</v>
      </c>
      <c r="H84" s="276">
        <v>4883</v>
      </c>
      <c r="I84" s="279">
        <f>350+497</f>
        <v>847</v>
      </c>
      <c r="J84" s="279">
        <v>881</v>
      </c>
    </row>
    <row r="85" spans="1:10">
      <c r="A85" s="274"/>
      <c r="B85" s="274"/>
      <c r="C85" s="275"/>
      <c r="D85" s="276"/>
      <c r="E85" s="279"/>
      <c r="F85" s="276"/>
      <c r="G85" s="276"/>
      <c r="H85" s="276"/>
      <c r="I85" s="276"/>
      <c r="J85" s="276"/>
    </row>
    <row r="86" spans="1:10">
      <c r="A86" s="271"/>
      <c r="B86" s="271"/>
      <c r="C86" s="272" t="s">
        <v>304</v>
      </c>
      <c r="D86" s="299">
        <f t="shared" ref="D86:J86" si="26">D87+D92</f>
        <v>0</v>
      </c>
      <c r="E86" s="299">
        <f t="shared" si="26"/>
        <v>215133</v>
      </c>
      <c r="F86" s="299">
        <f t="shared" si="26"/>
        <v>40760</v>
      </c>
      <c r="G86" s="299">
        <f t="shared" si="26"/>
        <v>19</v>
      </c>
      <c r="H86" s="299">
        <f t="shared" si="26"/>
        <v>6933</v>
      </c>
      <c r="I86" s="299">
        <f t="shared" si="26"/>
        <v>167421</v>
      </c>
      <c r="J86" s="299">
        <f t="shared" si="26"/>
        <v>0</v>
      </c>
    </row>
    <row r="87" spans="1:10">
      <c r="A87" s="277">
        <v>752</v>
      </c>
      <c r="B87" s="277"/>
      <c r="C87" s="278" t="s">
        <v>79</v>
      </c>
      <c r="D87" s="279">
        <f t="shared" ref="D87:J87" si="27">D88+D89+D90</f>
        <v>0</v>
      </c>
      <c r="E87" s="279">
        <f t="shared" si="27"/>
        <v>213679</v>
      </c>
      <c r="F87" s="279">
        <f t="shared" si="27"/>
        <v>40310</v>
      </c>
      <c r="G87" s="279">
        <f t="shared" si="27"/>
        <v>19</v>
      </c>
      <c r="H87" s="279">
        <f t="shared" si="27"/>
        <v>5929</v>
      </c>
      <c r="I87" s="279">
        <f t="shared" si="27"/>
        <v>167421</v>
      </c>
      <c r="J87" s="279">
        <f t="shared" si="27"/>
        <v>0</v>
      </c>
    </row>
    <row r="88" spans="1:10">
      <c r="A88" s="277"/>
      <c r="B88" s="277">
        <v>75212</v>
      </c>
      <c r="C88" s="278" t="s">
        <v>80</v>
      </c>
      <c r="D88" s="279">
        <v>0</v>
      </c>
      <c r="E88" s="279">
        <f>F88+G88+H88+I88+J88</f>
        <v>309</v>
      </c>
      <c r="F88" s="279"/>
      <c r="G88" s="279">
        <v>4</v>
      </c>
      <c r="H88" s="276">
        <v>305</v>
      </c>
      <c r="I88" s="279"/>
      <c r="J88" s="279"/>
    </row>
    <row r="89" spans="1:10">
      <c r="A89" s="277"/>
      <c r="B89" s="277">
        <v>75224</v>
      </c>
      <c r="C89" s="286" t="s">
        <v>77</v>
      </c>
      <c r="D89" s="279">
        <v>0</v>
      </c>
      <c r="E89" s="279">
        <f>F89+G89+H89+I89+J89</f>
        <v>2439</v>
      </c>
      <c r="F89" s="279">
        <v>950</v>
      </c>
      <c r="G89" s="279">
        <v>15</v>
      </c>
      <c r="H89" s="276">
        <v>1474</v>
      </c>
      <c r="I89" s="279"/>
      <c r="J89" s="279"/>
    </row>
    <row r="90" spans="1:10" ht="33">
      <c r="A90" s="277"/>
      <c r="B90" s="293">
        <v>75281</v>
      </c>
      <c r="C90" s="286" t="s">
        <v>265</v>
      </c>
      <c r="D90" s="279"/>
      <c r="E90" s="279">
        <f t="shared" ref="E90" si="28">F90+G90+H90+I90+J90</f>
        <v>210931</v>
      </c>
      <c r="F90" s="279">
        <v>39360</v>
      </c>
      <c r="G90" s="279"/>
      <c r="H90" s="276">
        <v>4150</v>
      </c>
      <c r="I90" s="279">
        <v>167421</v>
      </c>
      <c r="J90" s="279"/>
    </row>
    <row r="91" spans="1:10">
      <c r="A91" s="277"/>
      <c r="B91" s="277"/>
      <c r="C91" s="278"/>
      <c r="D91" s="279"/>
      <c r="E91" s="279"/>
      <c r="F91" s="279"/>
      <c r="G91" s="279"/>
      <c r="H91" s="276"/>
      <c r="I91" s="279"/>
      <c r="J91" s="279"/>
    </row>
    <row r="92" spans="1:10">
      <c r="A92" s="277">
        <v>754</v>
      </c>
      <c r="B92" s="277"/>
      <c r="C92" s="278" t="s">
        <v>35</v>
      </c>
      <c r="D92" s="279">
        <f>D93+D94</f>
        <v>0</v>
      </c>
      <c r="E92" s="279">
        <f>E93+E94</f>
        <v>1454</v>
      </c>
      <c r="F92" s="279">
        <f t="shared" ref="F92:J92" si="29">F93+F94</f>
        <v>450</v>
      </c>
      <c r="G92" s="279">
        <f t="shared" si="29"/>
        <v>0</v>
      </c>
      <c r="H92" s="279">
        <f t="shared" si="29"/>
        <v>1004</v>
      </c>
      <c r="I92" s="279">
        <f t="shared" si="29"/>
        <v>0</v>
      </c>
      <c r="J92" s="279">
        <f t="shared" si="29"/>
        <v>0</v>
      </c>
    </row>
    <row r="93" spans="1:10">
      <c r="A93" s="277"/>
      <c r="B93" s="277">
        <v>75415</v>
      </c>
      <c r="C93" s="278" t="s">
        <v>82</v>
      </c>
      <c r="D93" s="279"/>
      <c r="E93" s="279">
        <f t="shared" ref="E93:E94" si="30">F93+G93+H93+I93+J93</f>
        <v>450</v>
      </c>
      <c r="F93" s="276">
        <v>450</v>
      </c>
      <c r="G93" s="279"/>
      <c r="H93" s="276"/>
      <c r="I93" s="279"/>
      <c r="J93" s="279"/>
    </row>
    <row r="94" spans="1:10">
      <c r="A94" s="277"/>
      <c r="B94" s="277">
        <v>75421</v>
      </c>
      <c r="C94" s="278" t="s">
        <v>36</v>
      </c>
      <c r="D94" s="279"/>
      <c r="E94" s="279">
        <f t="shared" si="30"/>
        <v>1004</v>
      </c>
      <c r="F94" s="279"/>
      <c r="G94" s="279"/>
      <c r="H94" s="276">
        <v>1004</v>
      </c>
      <c r="I94" s="279"/>
      <c r="J94" s="279"/>
    </row>
    <row r="95" spans="1:10">
      <c r="A95" s="277"/>
      <c r="B95" s="277"/>
      <c r="C95" s="278"/>
      <c r="D95" s="279"/>
      <c r="E95" s="279"/>
      <c r="F95" s="279"/>
      <c r="G95" s="279"/>
      <c r="H95" s="276"/>
      <c r="I95" s="279"/>
      <c r="J95" s="279"/>
    </row>
    <row r="96" spans="1:10">
      <c r="A96" s="300"/>
      <c r="B96" s="300"/>
      <c r="C96" s="301" t="s">
        <v>253</v>
      </c>
      <c r="D96" s="302">
        <f>D97+D100</f>
        <v>0</v>
      </c>
      <c r="E96" s="302">
        <f>E97+E100</f>
        <v>189</v>
      </c>
      <c r="F96" s="302">
        <f t="shared" ref="F96:J96" si="31">F97+F100</f>
        <v>0</v>
      </c>
      <c r="G96" s="302">
        <f t="shared" si="31"/>
        <v>0</v>
      </c>
      <c r="H96" s="302">
        <f t="shared" si="31"/>
        <v>189</v>
      </c>
      <c r="I96" s="302">
        <f t="shared" si="31"/>
        <v>0</v>
      </c>
      <c r="J96" s="302">
        <f t="shared" si="31"/>
        <v>0</v>
      </c>
    </row>
    <row r="97" spans="1:10">
      <c r="A97" s="274">
        <v>750</v>
      </c>
      <c r="B97" s="274"/>
      <c r="C97" s="275" t="s">
        <v>76</v>
      </c>
      <c r="D97" s="276">
        <f>D98</f>
        <v>0</v>
      </c>
      <c r="E97" s="276">
        <f>E98</f>
        <v>139</v>
      </c>
      <c r="F97" s="276">
        <f t="shared" ref="F97:J97" si="32">F98</f>
        <v>0</v>
      </c>
      <c r="G97" s="276">
        <f t="shared" si="32"/>
        <v>0</v>
      </c>
      <c r="H97" s="276">
        <f t="shared" si="32"/>
        <v>139</v>
      </c>
      <c r="I97" s="276">
        <f t="shared" si="32"/>
        <v>0</v>
      </c>
      <c r="J97" s="276">
        <f t="shared" si="32"/>
        <v>0</v>
      </c>
    </row>
    <row r="98" spans="1:10">
      <c r="A98" s="274"/>
      <c r="B98" s="274">
        <v>75081</v>
      </c>
      <c r="C98" s="278" t="s">
        <v>78</v>
      </c>
      <c r="D98" s="276"/>
      <c r="E98" s="276">
        <f>F98+G98+H98+I98+J98</f>
        <v>139</v>
      </c>
      <c r="F98" s="276"/>
      <c r="G98" s="276"/>
      <c r="H98" s="294">
        <v>139</v>
      </c>
      <c r="I98" s="276"/>
      <c r="J98" s="276"/>
    </row>
    <row r="99" spans="1:10">
      <c r="A99" s="274"/>
      <c r="B99" s="274"/>
      <c r="C99" s="275"/>
      <c r="D99" s="276"/>
      <c r="E99" s="276"/>
      <c r="F99" s="276"/>
      <c r="G99" s="276"/>
      <c r="H99" s="276"/>
      <c r="I99" s="276"/>
      <c r="J99" s="276"/>
    </row>
    <row r="100" spans="1:10">
      <c r="A100" s="277">
        <v>851</v>
      </c>
      <c r="B100" s="277"/>
      <c r="C100" s="278" t="s">
        <v>83</v>
      </c>
      <c r="D100" s="279">
        <f>D101</f>
        <v>0</v>
      </c>
      <c r="E100" s="279">
        <f>E101</f>
        <v>50</v>
      </c>
      <c r="F100" s="279">
        <f t="shared" ref="F100:J100" si="33">F101</f>
        <v>0</v>
      </c>
      <c r="G100" s="279">
        <f t="shared" si="33"/>
        <v>0</v>
      </c>
      <c r="H100" s="279">
        <f t="shared" si="33"/>
        <v>50</v>
      </c>
      <c r="I100" s="279">
        <f t="shared" si="33"/>
        <v>0</v>
      </c>
      <c r="J100" s="279">
        <f t="shared" si="33"/>
        <v>0</v>
      </c>
    </row>
    <row r="101" spans="1:10">
      <c r="A101" s="277"/>
      <c r="B101" s="277">
        <v>85141</v>
      </c>
      <c r="C101" s="278" t="s">
        <v>84</v>
      </c>
      <c r="D101" s="279"/>
      <c r="E101" s="279">
        <f>F101+G101+H101+I101+J101</f>
        <v>50</v>
      </c>
      <c r="F101" s="276"/>
      <c r="G101" s="279"/>
      <c r="H101" s="276">
        <v>50</v>
      </c>
      <c r="I101" s="279"/>
      <c r="J101" s="279"/>
    </row>
    <row r="102" spans="1:10">
      <c r="A102" s="274"/>
      <c r="B102" s="274"/>
      <c r="C102" s="275"/>
      <c r="D102" s="276"/>
      <c r="E102" s="276"/>
      <c r="F102" s="276"/>
      <c r="G102" s="276"/>
      <c r="H102" s="276"/>
      <c r="I102" s="276"/>
      <c r="J102" s="276"/>
    </row>
    <row r="103" spans="1:10">
      <c r="A103" s="271"/>
      <c r="B103" s="271"/>
      <c r="C103" s="272" t="s">
        <v>85</v>
      </c>
      <c r="D103" s="273">
        <f t="shared" ref="D103:J103" si="34">D107+D104</f>
        <v>416</v>
      </c>
      <c r="E103" s="273">
        <f>E107+E104</f>
        <v>256877</v>
      </c>
      <c r="F103" s="273">
        <f>F107+F104</f>
        <v>231014</v>
      </c>
      <c r="G103" s="273">
        <f>G107+G104</f>
        <v>286</v>
      </c>
      <c r="H103" s="273">
        <f>H107+H104</f>
        <v>17790</v>
      </c>
      <c r="I103" s="273">
        <f>I107+I104</f>
        <v>7578</v>
      </c>
      <c r="J103" s="273">
        <f t="shared" si="34"/>
        <v>209</v>
      </c>
    </row>
    <row r="104" spans="1:10">
      <c r="A104" s="277">
        <v>752</v>
      </c>
      <c r="B104" s="277"/>
      <c r="C104" s="278" t="s">
        <v>79</v>
      </c>
      <c r="D104" s="276">
        <f t="shared" ref="D104:J104" si="35">D105</f>
        <v>0</v>
      </c>
      <c r="E104" s="276">
        <f t="shared" si="35"/>
        <v>6578</v>
      </c>
      <c r="F104" s="276">
        <f t="shared" si="35"/>
        <v>0</v>
      </c>
      <c r="G104" s="276">
        <f t="shared" si="35"/>
        <v>0</v>
      </c>
      <c r="H104" s="276">
        <f t="shared" si="35"/>
        <v>0</v>
      </c>
      <c r="I104" s="276">
        <f t="shared" si="35"/>
        <v>6578</v>
      </c>
      <c r="J104" s="276">
        <f t="shared" si="35"/>
        <v>0</v>
      </c>
    </row>
    <row r="105" spans="1:10" ht="33">
      <c r="A105" s="303"/>
      <c r="B105" s="293">
        <v>75282</v>
      </c>
      <c r="C105" s="286" t="s">
        <v>266</v>
      </c>
      <c r="D105" s="287"/>
      <c r="E105" s="276">
        <f>F105+G105+H105+I105+J105</f>
        <v>6578</v>
      </c>
      <c r="F105" s="287"/>
      <c r="G105" s="287"/>
      <c r="H105" s="287"/>
      <c r="I105" s="276">
        <v>6578</v>
      </c>
      <c r="J105" s="287"/>
    </row>
    <row r="106" spans="1:10">
      <c r="A106" s="303"/>
      <c r="B106" s="303"/>
      <c r="C106" s="304"/>
      <c r="D106" s="287"/>
      <c r="E106" s="287"/>
      <c r="F106" s="287"/>
      <c r="G106" s="287"/>
      <c r="H106" s="287"/>
      <c r="I106" s="287"/>
      <c r="J106" s="287"/>
    </row>
    <row r="107" spans="1:10">
      <c r="A107" s="274">
        <v>754</v>
      </c>
      <c r="B107" s="274"/>
      <c r="C107" s="275" t="s">
        <v>35</v>
      </c>
      <c r="D107" s="276">
        <f>D108+D109</f>
        <v>416</v>
      </c>
      <c r="E107" s="276">
        <f>E108+E109</f>
        <v>250299</v>
      </c>
      <c r="F107" s="276">
        <f t="shared" ref="F107:J107" si="36">F108+F109</f>
        <v>231014</v>
      </c>
      <c r="G107" s="276">
        <f>G108+G109</f>
        <v>286</v>
      </c>
      <c r="H107" s="276">
        <f t="shared" si="36"/>
        <v>17790</v>
      </c>
      <c r="I107" s="276">
        <f t="shared" si="36"/>
        <v>1000</v>
      </c>
      <c r="J107" s="276">
        <f t="shared" si="36"/>
        <v>209</v>
      </c>
    </row>
    <row r="108" spans="1:10">
      <c r="A108" s="277"/>
      <c r="B108" s="277">
        <v>75410</v>
      </c>
      <c r="C108" s="278" t="s">
        <v>86</v>
      </c>
      <c r="D108" s="279">
        <v>56</v>
      </c>
      <c r="E108" s="279">
        <f>F108+G108+H108+I108+J108</f>
        <v>18285</v>
      </c>
      <c r="F108" s="279"/>
      <c r="G108" s="279">
        <v>286</v>
      </c>
      <c r="H108" s="276">
        <f>17528+262</f>
        <v>17790</v>
      </c>
      <c r="I108" s="279"/>
      <c r="J108" s="279">
        <v>209</v>
      </c>
    </row>
    <row r="109" spans="1:10">
      <c r="A109" s="305"/>
      <c r="B109" s="305">
        <v>75411</v>
      </c>
      <c r="C109" s="306" t="s">
        <v>87</v>
      </c>
      <c r="D109" s="308">
        <f>260+100</f>
        <v>360</v>
      </c>
      <c r="E109" s="279">
        <f>F109+G109+H109+I109+J109</f>
        <v>232014</v>
      </c>
      <c r="F109" s="307">
        <f>228797+2217</f>
        <v>231014</v>
      </c>
      <c r="G109" s="279"/>
      <c r="H109" s="276"/>
      <c r="I109" s="308">
        <v>1000</v>
      </c>
      <c r="J109" s="308"/>
    </row>
    <row r="110" spans="1:10">
      <c r="A110" s="274"/>
      <c r="B110" s="274"/>
      <c r="C110" s="275"/>
      <c r="D110" s="276"/>
      <c r="E110" s="276"/>
      <c r="F110" s="276"/>
      <c r="G110" s="276"/>
      <c r="H110" s="276"/>
      <c r="I110" s="276"/>
      <c r="J110" s="276"/>
    </row>
    <row r="111" spans="1:10">
      <c r="A111" s="309"/>
      <c r="B111" s="271"/>
      <c r="C111" s="272" t="s">
        <v>88</v>
      </c>
      <c r="D111" s="273">
        <f>D112+D117</f>
        <v>9</v>
      </c>
      <c r="E111" s="273">
        <f>E112+E117</f>
        <v>25681</v>
      </c>
      <c r="F111" s="273">
        <f t="shared" ref="F111:J111" si="37">F112+F117</f>
        <v>7110</v>
      </c>
      <c r="G111" s="273">
        <f t="shared" si="37"/>
        <v>620</v>
      </c>
      <c r="H111" s="273">
        <f t="shared" si="37"/>
        <v>16755</v>
      </c>
      <c r="I111" s="273">
        <f t="shared" si="37"/>
        <v>0</v>
      </c>
      <c r="J111" s="273">
        <f t="shared" si="37"/>
        <v>1196</v>
      </c>
    </row>
    <row r="112" spans="1:10">
      <c r="A112" s="274">
        <v>801</v>
      </c>
      <c r="B112" s="274"/>
      <c r="C112" s="275" t="s">
        <v>89</v>
      </c>
      <c r="D112" s="276">
        <f>D113+D114+D115</f>
        <v>9</v>
      </c>
      <c r="E112" s="276">
        <f>E113+E114+E115</f>
        <v>23624</v>
      </c>
      <c r="F112" s="276">
        <f>F113+F114+F115</f>
        <v>5053</v>
      </c>
      <c r="G112" s="276">
        <f>G113+G114+G115</f>
        <v>620</v>
      </c>
      <c r="H112" s="276">
        <f>H113+H114+H115</f>
        <v>16755</v>
      </c>
      <c r="I112" s="276">
        <f t="shared" ref="I112:J112" si="38">I113+I114+I115</f>
        <v>0</v>
      </c>
      <c r="J112" s="276">
        <f t="shared" si="38"/>
        <v>1196</v>
      </c>
    </row>
    <row r="113" spans="1:10">
      <c r="A113" s="277"/>
      <c r="B113" s="277">
        <v>80136</v>
      </c>
      <c r="C113" s="278" t="s">
        <v>90</v>
      </c>
      <c r="D113" s="279">
        <v>9</v>
      </c>
      <c r="E113" s="279">
        <f>F113+G113+H113+I113+J113</f>
        <v>16584</v>
      </c>
      <c r="F113" s="279"/>
      <c r="G113" s="279">
        <v>10</v>
      </c>
      <c r="H113" s="276">
        <f>16525</f>
        <v>16525</v>
      </c>
      <c r="I113" s="279"/>
      <c r="J113" s="279">
        <v>49</v>
      </c>
    </row>
    <row r="114" spans="1:10">
      <c r="A114" s="277"/>
      <c r="B114" s="277">
        <v>80146</v>
      </c>
      <c r="C114" s="278" t="s">
        <v>91</v>
      </c>
      <c r="D114" s="279"/>
      <c r="E114" s="279">
        <f t="shared" ref="E114" si="39">F114+G114+H114+I114+J114</f>
        <v>5053</v>
      </c>
      <c r="F114" s="276">
        <v>5053</v>
      </c>
      <c r="G114" s="279"/>
      <c r="H114" s="276"/>
      <c r="I114" s="279"/>
      <c r="J114" s="279"/>
    </row>
    <row r="115" spans="1:10">
      <c r="A115" s="277"/>
      <c r="B115" s="277">
        <v>80195</v>
      </c>
      <c r="C115" s="278" t="s">
        <v>25</v>
      </c>
      <c r="D115" s="343"/>
      <c r="E115" s="279">
        <f>F115+G115+H115+I115+J115</f>
        <v>1987</v>
      </c>
      <c r="F115" s="276"/>
      <c r="G115" s="279">
        <v>610</v>
      </c>
      <c r="H115" s="276">
        <v>230</v>
      </c>
      <c r="I115" s="279"/>
      <c r="J115" s="279">
        <v>1147</v>
      </c>
    </row>
    <row r="116" spans="1:10">
      <c r="A116" s="277"/>
      <c r="B116" s="277"/>
      <c r="C116" s="278"/>
      <c r="D116" s="279"/>
      <c r="E116" s="279"/>
      <c r="F116" s="276"/>
      <c r="G116" s="279"/>
      <c r="H116" s="276"/>
      <c r="I116" s="279"/>
      <c r="J116" s="279"/>
    </row>
    <row r="117" spans="1:10">
      <c r="A117" s="277">
        <v>854</v>
      </c>
      <c r="B117" s="277"/>
      <c r="C117" s="278" t="s">
        <v>92</v>
      </c>
      <c r="D117" s="279">
        <f>D118</f>
        <v>0</v>
      </c>
      <c r="E117" s="279">
        <f>E118</f>
        <v>2057</v>
      </c>
      <c r="F117" s="279">
        <f t="shared" ref="F117:J117" si="40">F118</f>
        <v>2057</v>
      </c>
      <c r="G117" s="279">
        <f t="shared" si="40"/>
        <v>0</v>
      </c>
      <c r="H117" s="279">
        <f t="shared" si="40"/>
        <v>0</v>
      </c>
      <c r="I117" s="279">
        <f t="shared" si="40"/>
        <v>0</v>
      </c>
      <c r="J117" s="279">
        <f t="shared" si="40"/>
        <v>0</v>
      </c>
    </row>
    <row r="118" spans="1:10" ht="33">
      <c r="A118" s="277"/>
      <c r="B118" s="283">
        <v>85412</v>
      </c>
      <c r="C118" s="310" t="s">
        <v>93</v>
      </c>
      <c r="D118" s="279"/>
      <c r="E118" s="279">
        <f>F118+G118+H118+I118+J118</f>
        <v>2057</v>
      </c>
      <c r="F118" s="276">
        <v>2057</v>
      </c>
      <c r="G118" s="279"/>
      <c r="H118" s="276"/>
      <c r="I118" s="279"/>
      <c r="J118" s="279"/>
    </row>
    <row r="119" spans="1:10">
      <c r="A119" s="274"/>
      <c r="B119" s="311"/>
      <c r="C119" s="281"/>
      <c r="D119" s="276"/>
      <c r="E119" s="276"/>
      <c r="F119" s="276"/>
      <c r="G119" s="276"/>
      <c r="H119" s="276"/>
      <c r="I119" s="276"/>
      <c r="J119" s="276"/>
    </row>
    <row r="120" spans="1:10">
      <c r="A120" s="271"/>
      <c r="B120" s="312"/>
      <c r="C120" s="272" t="s">
        <v>297</v>
      </c>
      <c r="D120" s="273">
        <f>D121+D124</f>
        <v>0</v>
      </c>
      <c r="E120" s="273">
        <f t="shared" ref="E120:J120" si="41">E121+E124</f>
        <v>93790</v>
      </c>
      <c r="F120" s="273">
        <f t="shared" si="41"/>
        <v>87841</v>
      </c>
      <c r="G120" s="273">
        <f t="shared" si="41"/>
        <v>8</v>
      </c>
      <c r="H120" s="273">
        <f t="shared" si="41"/>
        <v>5941</v>
      </c>
      <c r="I120" s="273">
        <f t="shared" si="41"/>
        <v>0</v>
      </c>
      <c r="J120" s="273">
        <f t="shared" si="41"/>
        <v>0</v>
      </c>
    </row>
    <row r="121" spans="1:10">
      <c r="A121" s="274">
        <v>758</v>
      </c>
      <c r="B121" s="274"/>
      <c r="C121" s="275" t="s">
        <v>94</v>
      </c>
      <c r="D121" s="276">
        <f>D122</f>
        <v>0</v>
      </c>
      <c r="E121" s="276">
        <f>E122</f>
        <v>49658</v>
      </c>
      <c r="F121" s="276">
        <f t="shared" ref="F121:J121" si="42">F122</f>
        <v>49658</v>
      </c>
      <c r="G121" s="276">
        <f t="shared" si="42"/>
        <v>0</v>
      </c>
      <c r="H121" s="276">
        <f t="shared" si="42"/>
        <v>0</v>
      </c>
      <c r="I121" s="276">
        <f t="shared" si="42"/>
        <v>0</v>
      </c>
      <c r="J121" s="276">
        <f t="shared" si="42"/>
        <v>0</v>
      </c>
    </row>
    <row r="122" spans="1:10">
      <c r="A122" s="313"/>
      <c r="B122" s="277">
        <v>75814</v>
      </c>
      <c r="C122" s="278" t="s">
        <v>95</v>
      </c>
      <c r="D122" s="284"/>
      <c r="E122" s="276">
        <f>F122+G122+H122+I122+J122</f>
        <v>49658</v>
      </c>
      <c r="F122" s="276">
        <v>49658</v>
      </c>
      <c r="G122" s="284"/>
      <c r="H122" s="276"/>
      <c r="I122" s="284"/>
      <c r="J122" s="284"/>
    </row>
    <row r="123" spans="1:10">
      <c r="A123" s="303"/>
      <c r="B123" s="314"/>
      <c r="C123" s="304"/>
      <c r="D123" s="287"/>
      <c r="E123" s="287"/>
      <c r="F123" s="287"/>
      <c r="G123" s="287"/>
      <c r="H123" s="287"/>
      <c r="I123" s="287"/>
      <c r="J123" s="287"/>
    </row>
    <row r="124" spans="1:10">
      <c r="A124" s="274">
        <v>851</v>
      </c>
      <c r="B124" s="274"/>
      <c r="C124" s="275" t="s">
        <v>83</v>
      </c>
      <c r="D124" s="276">
        <f>D125+D126</f>
        <v>0</v>
      </c>
      <c r="E124" s="276">
        <f>E125+E126</f>
        <v>44132</v>
      </c>
      <c r="F124" s="276">
        <f t="shared" ref="F124:J124" si="43">F125+F126</f>
        <v>38183</v>
      </c>
      <c r="G124" s="276">
        <f t="shared" si="43"/>
        <v>8</v>
      </c>
      <c r="H124" s="276">
        <f t="shared" si="43"/>
        <v>5941</v>
      </c>
      <c r="I124" s="276">
        <f t="shared" si="43"/>
        <v>0</v>
      </c>
      <c r="J124" s="276">
        <f t="shared" si="43"/>
        <v>0</v>
      </c>
    </row>
    <row r="125" spans="1:10">
      <c r="A125" s="277"/>
      <c r="B125" s="277">
        <v>85157</v>
      </c>
      <c r="C125" s="278" t="s">
        <v>206</v>
      </c>
      <c r="D125" s="279"/>
      <c r="E125" s="279">
        <f>F125+G125+H125+I125+J125</f>
        <v>42701</v>
      </c>
      <c r="F125" s="276">
        <v>37790</v>
      </c>
      <c r="G125" s="279"/>
      <c r="H125" s="276">
        <v>4911</v>
      </c>
      <c r="I125" s="279"/>
      <c r="J125" s="279"/>
    </row>
    <row r="126" spans="1:10">
      <c r="A126" s="315"/>
      <c r="B126" s="315">
        <v>85195</v>
      </c>
      <c r="C126" s="316" t="s">
        <v>25</v>
      </c>
      <c r="D126" s="294"/>
      <c r="E126" s="294">
        <f>F126+G126+H126+I126+J126</f>
        <v>1431</v>
      </c>
      <c r="F126" s="294">
        <v>393</v>
      </c>
      <c r="G126" s="294">
        <v>8</v>
      </c>
      <c r="H126" s="294">
        <v>1030</v>
      </c>
      <c r="I126" s="294"/>
      <c r="J126" s="294"/>
    </row>
    <row r="127" spans="1:10">
      <c r="A127" s="277"/>
      <c r="B127" s="277"/>
      <c r="C127" s="286"/>
      <c r="D127" s="279"/>
      <c r="E127" s="295"/>
      <c r="F127" s="279"/>
      <c r="G127" s="279"/>
      <c r="H127" s="276"/>
      <c r="I127" s="279"/>
      <c r="J127" s="279"/>
    </row>
    <row r="128" spans="1:10">
      <c r="A128" s="271"/>
      <c r="B128" s="312"/>
      <c r="C128" s="272" t="s">
        <v>263</v>
      </c>
      <c r="D128" s="273">
        <f>D129+D145</f>
        <v>34090</v>
      </c>
      <c r="E128" s="273">
        <f t="shared" ref="E128:J128" si="44">E129+E145</f>
        <v>939176</v>
      </c>
      <c r="F128" s="273">
        <f t="shared" si="44"/>
        <v>935925</v>
      </c>
      <c r="G128" s="273">
        <f t="shared" si="44"/>
        <v>0</v>
      </c>
      <c r="H128" s="273">
        <f t="shared" si="44"/>
        <v>39</v>
      </c>
      <c r="I128" s="273">
        <f t="shared" si="44"/>
        <v>0</v>
      </c>
      <c r="J128" s="273">
        <f t="shared" si="44"/>
        <v>3212</v>
      </c>
    </row>
    <row r="129" spans="1:10">
      <c r="A129" s="277">
        <v>852</v>
      </c>
      <c r="B129" s="277"/>
      <c r="C129" s="278" t="s">
        <v>97</v>
      </c>
      <c r="D129" s="279">
        <f>D130+D131+D132+D133+D134+D135+D137+D139+D140+D141+D142+D143</f>
        <v>590</v>
      </c>
      <c r="E129" s="279">
        <f>E130+E131+E132+E133+E134+E135+E136+E137+E138+E139+E140+E141+E142+E143</f>
        <v>324629</v>
      </c>
      <c r="F129" s="279">
        <f t="shared" ref="F129:J129" si="45">F130+F131+F132+F133+F134+F135+F136+F137+F138+F139+F140+F141+F142+F143</f>
        <v>324590</v>
      </c>
      <c r="G129" s="279">
        <f t="shared" si="45"/>
        <v>0</v>
      </c>
      <c r="H129" s="279">
        <f t="shared" si="45"/>
        <v>39</v>
      </c>
      <c r="I129" s="279">
        <f t="shared" si="45"/>
        <v>0</v>
      </c>
      <c r="J129" s="279">
        <f t="shared" si="45"/>
        <v>0</v>
      </c>
    </row>
    <row r="130" spans="1:10">
      <c r="A130" s="277"/>
      <c r="B130" s="277">
        <v>85202</v>
      </c>
      <c r="C130" s="278" t="s">
        <v>98</v>
      </c>
      <c r="D130" s="279"/>
      <c r="E130" s="279">
        <f>F130+G130+H130+I130+J130</f>
        <v>68107</v>
      </c>
      <c r="F130" s="279">
        <f>48891+18822+394</f>
        <v>68107</v>
      </c>
      <c r="G130" s="279"/>
      <c r="H130" s="276"/>
      <c r="I130" s="279"/>
      <c r="J130" s="279"/>
    </row>
    <row r="131" spans="1:10">
      <c r="A131" s="274"/>
      <c r="B131" s="274">
        <v>85203</v>
      </c>
      <c r="C131" s="275" t="s">
        <v>99</v>
      </c>
      <c r="D131" s="276"/>
      <c r="E131" s="276">
        <f>F131+G131+H131+I131+J131</f>
        <v>69464</v>
      </c>
      <c r="F131" s="276">
        <f>64044+5420</f>
        <v>69464</v>
      </c>
      <c r="G131" s="276"/>
      <c r="H131" s="276"/>
      <c r="I131" s="276"/>
      <c r="J131" s="276"/>
    </row>
    <row r="132" spans="1:10">
      <c r="A132" s="274"/>
      <c r="B132" s="311">
        <v>85205</v>
      </c>
      <c r="C132" s="281" t="s">
        <v>100</v>
      </c>
      <c r="D132" s="276"/>
      <c r="E132" s="276">
        <f>F132+G132+H132+I132+J132</f>
        <v>2632</v>
      </c>
      <c r="F132" s="276">
        <v>2632</v>
      </c>
      <c r="G132" s="276"/>
      <c r="H132" s="276"/>
      <c r="I132" s="276"/>
      <c r="J132" s="276"/>
    </row>
    <row r="133" spans="1:10" ht="49.5">
      <c r="A133" s="317"/>
      <c r="B133" s="317">
        <v>85213</v>
      </c>
      <c r="C133" s="318" t="s">
        <v>271</v>
      </c>
      <c r="D133" s="295"/>
      <c r="E133" s="279">
        <f t="shared" ref="E133:E143" si="46">F133+G133+H133+I133+J133</f>
        <v>8300</v>
      </c>
      <c r="F133" s="295">
        <f>5384+2916</f>
        <v>8300</v>
      </c>
      <c r="G133" s="295"/>
      <c r="H133" s="294"/>
      <c r="I133" s="295"/>
      <c r="J133" s="295"/>
    </row>
    <row r="134" spans="1:10" ht="33">
      <c r="A134" s="293"/>
      <c r="B134" s="293">
        <v>85214</v>
      </c>
      <c r="C134" s="286" t="s">
        <v>101</v>
      </c>
      <c r="D134" s="295"/>
      <c r="E134" s="279">
        <f t="shared" si="46"/>
        <v>36000</v>
      </c>
      <c r="F134" s="295">
        <f>25460+10540</f>
        <v>36000</v>
      </c>
      <c r="G134" s="295"/>
      <c r="H134" s="294"/>
      <c r="I134" s="295"/>
      <c r="J134" s="295"/>
    </row>
    <row r="135" spans="1:10">
      <c r="A135" s="293"/>
      <c r="B135" s="317">
        <v>85216</v>
      </c>
      <c r="C135" s="318" t="s">
        <v>102</v>
      </c>
      <c r="D135" s="295"/>
      <c r="E135" s="279">
        <f t="shared" si="46"/>
        <v>66060</v>
      </c>
      <c r="F135" s="295">
        <f>46545+19515</f>
        <v>66060</v>
      </c>
      <c r="G135" s="295"/>
      <c r="H135" s="294"/>
      <c r="I135" s="295"/>
      <c r="J135" s="295"/>
    </row>
    <row r="136" spans="1:10">
      <c r="A136" s="274"/>
      <c r="B136" s="311">
        <v>85218</v>
      </c>
      <c r="C136" s="281" t="s">
        <v>267</v>
      </c>
      <c r="D136" s="276"/>
      <c r="E136" s="276">
        <f t="shared" si="46"/>
        <v>2093</v>
      </c>
      <c r="F136" s="276">
        <v>2093</v>
      </c>
      <c r="G136" s="276"/>
      <c r="H136" s="276"/>
      <c r="I136" s="276"/>
      <c r="J136" s="276"/>
    </row>
    <row r="137" spans="1:10">
      <c r="A137" s="274"/>
      <c r="B137" s="274">
        <v>85219</v>
      </c>
      <c r="C137" s="275" t="s">
        <v>103</v>
      </c>
      <c r="D137" s="276"/>
      <c r="E137" s="276">
        <f t="shared" si="46"/>
        <v>42253</v>
      </c>
      <c r="F137" s="276">
        <f>22502+19751</f>
        <v>42253</v>
      </c>
      <c r="G137" s="276"/>
      <c r="H137" s="276"/>
      <c r="I137" s="276"/>
      <c r="J137" s="276"/>
    </row>
    <row r="138" spans="1:10" ht="33">
      <c r="A138" s="274"/>
      <c r="B138" s="274">
        <v>85220</v>
      </c>
      <c r="C138" s="275" t="s">
        <v>268</v>
      </c>
      <c r="D138" s="276"/>
      <c r="E138" s="276">
        <f t="shared" si="46"/>
        <v>115</v>
      </c>
      <c r="F138" s="276">
        <v>115</v>
      </c>
      <c r="G138" s="276"/>
      <c r="H138" s="276"/>
      <c r="I138" s="276"/>
      <c r="J138" s="276"/>
    </row>
    <row r="139" spans="1:10">
      <c r="A139" s="293"/>
      <c r="B139" s="293">
        <v>85228</v>
      </c>
      <c r="C139" s="286" t="s">
        <v>104</v>
      </c>
      <c r="D139" s="295">
        <f>510+80</f>
        <v>590</v>
      </c>
      <c r="E139" s="295">
        <f t="shared" si="46"/>
        <v>5297</v>
      </c>
      <c r="F139" s="295">
        <f>4903+394</f>
        <v>5297</v>
      </c>
      <c r="G139" s="295"/>
      <c r="H139" s="294"/>
      <c r="I139" s="295"/>
      <c r="J139" s="295"/>
    </row>
    <row r="140" spans="1:10">
      <c r="A140" s="293"/>
      <c r="B140" s="293">
        <v>85230</v>
      </c>
      <c r="C140" s="319" t="s">
        <v>105</v>
      </c>
      <c r="D140" s="295"/>
      <c r="E140" s="279">
        <f t="shared" si="46"/>
        <v>22267</v>
      </c>
      <c r="F140" s="295">
        <v>22267</v>
      </c>
      <c r="G140" s="295"/>
      <c r="H140" s="294"/>
      <c r="I140" s="295"/>
      <c r="J140" s="295"/>
    </row>
    <row r="141" spans="1:10">
      <c r="A141" s="293"/>
      <c r="B141" s="293">
        <v>85231</v>
      </c>
      <c r="C141" s="318" t="s">
        <v>107</v>
      </c>
      <c r="D141" s="295"/>
      <c r="E141" s="279">
        <f t="shared" si="46"/>
        <v>300</v>
      </c>
      <c r="F141" s="295">
        <v>300</v>
      </c>
      <c r="G141" s="295"/>
      <c r="H141" s="294"/>
      <c r="I141" s="295"/>
      <c r="J141" s="295"/>
    </row>
    <row r="142" spans="1:10">
      <c r="A142" s="293"/>
      <c r="B142" s="293">
        <v>85278</v>
      </c>
      <c r="C142" s="286" t="s">
        <v>245</v>
      </c>
      <c r="D142" s="295"/>
      <c r="E142" s="279">
        <f t="shared" si="46"/>
        <v>500</v>
      </c>
      <c r="F142" s="295">
        <v>500</v>
      </c>
      <c r="G142" s="295"/>
      <c r="H142" s="294"/>
      <c r="I142" s="295"/>
      <c r="J142" s="295"/>
    </row>
    <row r="143" spans="1:10">
      <c r="A143" s="293"/>
      <c r="B143" s="293">
        <v>85295</v>
      </c>
      <c r="C143" s="286" t="s">
        <v>25</v>
      </c>
      <c r="D143" s="295"/>
      <c r="E143" s="295">
        <f t="shared" si="46"/>
        <v>1241</v>
      </c>
      <c r="F143" s="295">
        <f>1058+144</f>
        <v>1202</v>
      </c>
      <c r="G143" s="295"/>
      <c r="H143" s="294">
        <v>39</v>
      </c>
      <c r="I143" s="295"/>
      <c r="J143" s="295"/>
    </row>
    <row r="144" spans="1:10">
      <c r="A144" s="293"/>
      <c r="B144" s="293"/>
      <c r="C144" s="286"/>
      <c r="D144" s="295"/>
      <c r="E144" s="295"/>
      <c r="F144" s="295"/>
      <c r="G144" s="295"/>
      <c r="H144" s="294"/>
      <c r="I144" s="295"/>
      <c r="J144" s="295"/>
    </row>
    <row r="145" spans="1:10">
      <c r="A145" s="293">
        <v>855</v>
      </c>
      <c r="B145" s="293"/>
      <c r="C145" s="286" t="s">
        <v>108</v>
      </c>
      <c r="D145" s="295">
        <f>D146+D147+D149+D150+D152+D153</f>
        <v>33500</v>
      </c>
      <c r="E145" s="295">
        <f>E146+E147+E148+E149+E150+E151+E152+E153</f>
        <v>614547</v>
      </c>
      <c r="F145" s="295">
        <f t="shared" ref="F145:J145" si="47">F146+F147+F148+F149+F150+F151+F152+F153</f>
        <v>611335</v>
      </c>
      <c r="G145" s="295">
        <f t="shared" si="47"/>
        <v>0</v>
      </c>
      <c r="H145" s="295">
        <f t="shared" si="47"/>
        <v>0</v>
      </c>
      <c r="I145" s="295">
        <f t="shared" si="47"/>
        <v>0</v>
      </c>
      <c r="J145" s="295">
        <f t="shared" si="47"/>
        <v>3212</v>
      </c>
    </row>
    <row r="146" spans="1:10" ht="28.5" customHeight="1">
      <c r="A146" s="293"/>
      <c r="B146" s="293">
        <v>85502</v>
      </c>
      <c r="C146" s="286" t="s">
        <v>111</v>
      </c>
      <c r="D146" s="295">
        <f>29000+4500</f>
        <v>33500</v>
      </c>
      <c r="E146" s="295">
        <f t="shared" ref="E146:E153" si="48">F146+G146+H146+I146+J146</f>
        <v>565140</v>
      </c>
      <c r="F146" s="295">
        <v>565140</v>
      </c>
      <c r="G146" s="295"/>
      <c r="H146" s="294"/>
      <c r="I146" s="295"/>
      <c r="J146" s="295"/>
    </row>
    <row r="147" spans="1:10">
      <c r="A147" s="293"/>
      <c r="B147" s="293">
        <v>85503</v>
      </c>
      <c r="C147" s="286" t="s">
        <v>225</v>
      </c>
      <c r="D147" s="295"/>
      <c r="E147" s="295">
        <f t="shared" si="48"/>
        <v>60</v>
      </c>
      <c r="F147" s="295">
        <v>60</v>
      </c>
      <c r="G147" s="295"/>
      <c r="H147" s="294"/>
      <c r="I147" s="295"/>
      <c r="J147" s="295"/>
    </row>
    <row r="148" spans="1:10">
      <c r="A148" s="293"/>
      <c r="B148" s="293">
        <v>85504</v>
      </c>
      <c r="C148" s="286" t="s">
        <v>269</v>
      </c>
      <c r="D148" s="295"/>
      <c r="E148" s="295">
        <f t="shared" si="48"/>
        <v>2655</v>
      </c>
      <c r="F148" s="295">
        <v>2655</v>
      </c>
      <c r="G148" s="295"/>
      <c r="H148" s="294"/>
      <c r="I148" s="295"/>
      <c r="J148" s="295"/>
    </row>
    <row r="149" spans="1:10">
      <c r="A149" s="293"/>
      <c r="B149" s="293">
        <v>85508</v>
      </c>
      <c r="C149" s="286" t="s">
        <v>272</v>
      </c>
      <c r="D149" s="295"/>
      <c r="E149" s="295">
        <f t="shared" si="48"/>
        <v>1330</v>
      </c>
      <c r="F149" s="295">
        <v>1330</v>
      </c>
      <c r="G149" s="295"/>
      <c r="H149" s="294"/>
      <c r="I149" s="295"/>
      <c r="J149" s="295"/>
    </row>
    <row r="150" spans="1:10">
      <c r="A150" s="293"/>
      <c r="B150" s="293">
        <v>85509</v>
      </c>
      <c r="C150" s="286" t="s">
        <v>113</v>
      </c>
      <c r="D150" s="295"/>
      <c r="E150" s="295">
        <f t="shared" si="48"/>
        <v>5701</v>
      </c>
      <c r="F150" s="295">
        <f>5459+242</f>
        <v>5701</v>
      </c>
      <c r="G150" s="295"/>
      <c r="H150" s="294"/>
      <c r="I150" s="295"/>
      <c r="J150" s="295"/>
    </row>
    <row r="151" spans="1:10">
      <c r="A151" s="293"/>
      <c r="B151" s="293">
        <v>85510</v>
      </c>
      <c r="C151" s="286" t="s">
        <v>114</v>
      </c>
      <c r="D151" s="295"/>
      <c r="E151" s="295">
        <f t="shared" si="48"/>
        <v>5127</v>
      </c>
      <c r="F151" s="295">
        <v>5127</v>
      </c>
      <c r="G151" s="295"/>
      <c r="H151" s="294"/>
      <c r="I151" s="295"/>
      <c r="J151" s="295"/>
    </row>
    <row r="152" spans="1:10" ht="82.5">
      <c r="A152" s="277"/>
      <c r="B152" s="277">
        <v>85513</v>
      </c>
      <c r="C152" s="278" t="s">
        <v>224</v>
      </c>
      <c r="D152" s="279"/>
      <c r="E152" s="295">
        <f t="shared" si="48"/>
        <v>15546</v>
      </c>
      <c r="F152" s="279">
        <f>14530+1016</f>
        <v>15546</v>
      </c>
      <c r="G152" s="279"/>
      <c r="H152" s="276"/>
      <c r="I152" s="279"/>
      <c r="J152" s="279"/>
    </row>
    <row r="153" spans="1:10">
      <c r="A153" s="277"/>
      <c r="B153" s="277">
        <v>85516</v>
      </c>
      <c r="C153" s="286" t="s">
        <v>226</v>
      </c>
      <c r="D153" s="279"/>
      <c r="E153" s="295">
        <f t="shared" si="48"/>
        <v>18988</v>
      </c>
      <c r="F153" s="279">
        <f>15776</f>
        <v>15776</v>
      </c>
      <c r="G153" s="279"/>
      <c r="H153" s="276"/>
      <c r="I153" s="279"/>
      <c r="J153" s="279">
        <v>3212</v>
      </c>
    </row>
    <row r="154" spans="1:10">
      <c r="A154" s="277"/>
      <c r="B154" s="277"/>
      <c r="C154" s="278"/>
      <c r="D154" s="279"/>
      <c r="E154" s="279"/>
      <c r="F154" s="279"/>
      <c r="G154" s="279"/>
      <c r="H154" s="276"/>
      <c r="I154" s="279"/>
      <c r="J154" s="279"/>
    </row>
    <row r="155" spans="1:10" ht="15" customHeight="1">
      <c r="A155" s="271"/>
      <c r="B155" s="312"/>
      <c r="C155" s="272" t="s">
        <v>115</v>
      </c>
      <c r="D155" s="273">
        <f>D156</f>
        <v>130</v>
      </c>
      <c r="E155" s="273">
        <f>E156</f>
        <v>20275</v>
      </c>
      <c r="F155" s="273">
        <f t="shared" ref="F155:J156" si="49">F156</f>
        <v>13026</v>
      </c>
      <c r="G155" s="273">
        <f t="shared" si="49"/>
        <v>210</v>
      </c>
      <c r="H155" s="273">
        <f t="shared" si="49"/>
        <v>7039</v>
      </c>
      <c r="I155" s="273">
        <f t="shared" si="49"/>
        <v>0</v>
      </c>
      <c r="J155" s="273">
        <f t="shared" si="49"/>
        <v>0</v>
      </c>
    </row>
    <row r="156" spans="1:10">
      <c r="A156" s="277">
        <v>853</v>
      </c>
      <c r="B156" s="277"/>
      <c r="C156" s="278" t="s">
        <v>116</v>
      </c>
      <c r="D156" s="279">
        <f>D157</f>
        <v>130</v>
      </c>
      <c r="E156" s="279">
        <f>E157</f>
        <v>20275</v>
      </c>
      <c r="F156" s="279">
        <f t="shared" si="49"/>
        <v>13026</v>
      </c>
      <c r="G156" s="279">
        <f t="shared" si="49"/>
        <v>210</v>
      </c>
      <c r="H156" s="279">
        <f t="shared" si="49"/>
        <v>7039</v>
      </c>
      <c r="I156" s="279">
        <f t="shared" si="49"/>
        <v>0</v>
      </c>
      <c r="J156" s="279">
        <f t="shared" si="49"/>
        <v>0</v>
      </c>
    </row>
    <row r="157" spans="1:10">
      <c r="A157" s="274"/>
      <c r="B157" s="274">
        <v>85321</v>
      </c>
      <c r="C157" s="275" t="s">
        <v>117</v>
      </c>
      <c r="D157" s="276">
        <v>130</v>
      </c>
      <c r="E157" s="276">
        <f>F157+G157+H157+I157+J157</f>
        <v>20275</v>
      </c>
      <c r="F157" s="276">
        <v>13026</v>
      </c>
      <c r="G157" s="276">
        <v>210</v>
      </c>
      <c r="H157" s="276">
        <v>7039</v>
      </c>
      <c r="I157" s="276"/>
      <c r="J157" s="276"/>
    </row>
    <row r="158" spans="1:10">
      <c r="A158" s="274"/>
      <c r="B158" s="274"/>
      <c r="C158" s="275"/>
      <c r="D158" s="276"/>
      <c r="E158" s="276"/>
      <c r="F158" s="276"/>
      <c r="G158" s="276"/>
      <c r="H158" s="276"/>
      <c r="I158" s="276"/>
      <c r="J158" s="276"/>
    </row>
    <row r="159" spans="1:10">
      <c r="A159" s="271"/>
      <c r="B159" s="271"/>
      <c r="C159" s="320" t="s">
        <v>119</v>
      </c>
      <c r="D159" s="321">
        <f>D160</f>
        <v>6422</v>
      </c>
      <c r="E159" s="321">
        <f>E160</f>
        <v>182979</v>
      </c>
      <c r="F159" s="321">
        <f t="shared" ref="F159:J160" si="50">F160</f>
        <v>0</v>
      </c>
      <c r="G159" s="321">
        <f t="shared" si="50"/>
        <v>110</v>
      </c>
      <c r="H159" s="321">
        <f t="shared" si="50"/>
        <v>182409</v>
      </c>
      <c r="I159" s="321">
        <f t="shared" si="50"/>
        <v>460</v>
      </c>
      <c r="J159" s="321">
        <f t="shared" si="50"/>
        <v>0</v>
      </c>
    </row>
    <row r="160" spans="1:10">
      <c r="A160" s="274">
        <v>851</v>
      </c>
      <c r="B160" s="303"/>
      <c r="C160" s="322" t="s">
        <v>83</v>
      </c>
      <c r="D160" s="323">
        <f>D161</f>
        <v>6422</v>
      </c>
      <c r="E160" s="323">
        <f>E161</f>
        <v>182979</v>
      </c>
      <c r="F160" s="323">
        <f t="shared" si="50"/>
        <v>0</v>
      </c>
      <c r="G160" s="323">
        <f t="shared" si="50"/>
        <v>110</v>
      </c>
      <c r="H160" s="323">
        <f t="shared" si="50"/>
        <v>182409</v>
      </c>
      <c r="I160" s="323">
        <f t="shared" si="50"/>
        <v>460</v>
      </c>
      <c r="J160" s="323">
        <f t="shared" si="50"/>
        <v>0</v>
      </c>
    </row>
    <row r="161" spans="1:10">
      <c r="A161" s="313"/>
      <c r="B161" s="277">
        <v>85132</v>
      </c>
      <c r="C161" s="324" t="s">
        <v>120</v>
      </c>
      <c r="D161" s="325">
        <f>5722+700</f>
        <v>6422</v>
      </c>
      <c r="E161" s="325">
        <f>F161+G161++H161+I161+J161</f>
        <v>182979</v>
      </c>
      <c r="F161" s="325"/>
      <c r="G161" s="325">
        <v>110</v>
      </c>
      <c r="H161" s="323">
        <f>176841+5568</f>
        <v>182409</v>
      </c>
      <c r="I161" s="325">
        <v>460</v>
      </c>
      <c r="J161" s="325"/>
    </row>
    <row r="162" spans="1:10">
      <c r="A162" s="274"/>
      <c r="B162" s="274"/>
      <c r="C162" s="275"/>
      <c r="D162" s="276"/>
      <c r="E162" s="276"/>
      <c r="F162" s="276"/>
      <c r="G162" s="276"/>
      <c r="H162" s="276"/>
      <c r="I162" s="276"/>
      <c r="J162" s="276"/>
    </row>
    <row r="163" spans="1:10">
      <c r="A163" s="271"/>
      <c r="B163" s="271"/>
      <c r="C163" s="272" t="s">
        <v>295</v>
      </c>
      <c r="D163" s="273">
        <f>D164</f>
        <v>0</v>
      </c>
      <c r="E163" s="273">
        <f>E164</f>
        <v>2013</v>
      </c>
      <c r="F163" s="273">
        <f t="shared" ref="F163:J164" si="51">F164</f>
        <v>0</v>
      </c>
      <c r="G163" s="273">
        <f t="shared" si="51"/>
        <v>1</v>
      </c>
      <c r="H163" s="273">
        <f t="shared" si="51"/>
        <v>2012</v>
      </c>
      <c r="I163" s="273">
        <f t="shared" si="51"/>
        <v>0</v>
      </c>
      <c r="J163" s="273">
        <f t="shared" si="51"/>
        <v>0</v>
      </c>
    </row>
    <row r="164" spans="1:10">
      <c r="A164" s="274">
        <v>851</v>
      </c>
      <c r="B164" s="274"/>
      <c r="C164" s="275" t="s">
        <v>83</v>
      </c>
      <c r="D164" s="276">
        <f>D165</f>
        <v>0</v>
      </c>
      <c r="E164" s="276">
        <f>E165</f>
        <v>2013</v>
      </c>
      <c r="F164" s="276">
        <f t="shared" si="51"/>
        <v>0</v>
      </c>
      <c r="G164" s="276">
        <f t="shared" si="51"/>
        <v>1</v>
      </c>
      <c r="H164" s="276">
        <f t="shared" si="51"/>
        <v>2012</v>
      </c>
      <c r="I164" s="276">
        <f t="shared" si="51"/>
        <v>0</v>
      </c>
      <c r="J164" s="276">
        <f t="shared" si="51"/>
        <v>0</v>
      </c>
    </row>
    <row r="165" spans="1:10">
      <c r="A165" s="277"/>
      <c r="B165" s="277">
        <v>85133</v>
      </c>
      <c r="C165" s="278" t="s">
        <v>122</v>
      </c>
      <c r="D165" s="279"/>
      <c r="E165" s="279">
        <f>F165+G165+H165+I165+J165</f>
        <v>2013</v>
      </c>
      <c r="F165" s="279"/>
      <c r="G165" s="279">
        <v>1</v>
      </c>
      <c r="H165" s="276">
        <v>2012</v>
      </c>
      <c r="I165" s="279"/>
      <c r="J165" s="279"/>
    </row>
    <row r="166" spans="1:10">
      <c r="A166" s="326"/>
      <c r="B166" s="274"/>
      <c r="C166" s="275"/>
      <c r="D166" s="327"/>
      <c r="E166" s="327"/>
      <c r="F166" s="327"/>
      <c r="G166" s="327"/>
      <c r="H166" s="327"/>
      <c r="I166" s="327"/>
      <c r="J166" s="276"/>
    </row>
    <row r="167" spans="1:10">
      <c r="A167" s="271"/>
      <c r="B167" s="271"/>
      <c r="C167" s="272" t="s">
        <v>296</v>
      </c>
      <c r="D167" s="273">
        <f>D168</f>
        <v>265</v>
      </c>
      <c r="E167" s="273">
        <f>E168</f>
        <v>13424</v>
      </c>
      <c r="F167" s="273">
        <f t="shared" ref="F167:J168" si="52">F168</f>
        <v>0</v>
      </c>
      <c r="G167" s="273">
        <f t="shared" si="52"/>
        <v>16</v>
      </c>
      <c r="H167" s="273">
        <f t="shared" si="52"/>
        <v>13258</v>
      </c>
      <c r="I167" s="273">
        <f t="shared" si="52"/>
        <v>150</v>
      </c>
      <c r="J167" s="273">
        <f t="shared" si="52"/>
        <v>0</v>
      </c>
    </row>
    <row r="168" spans="1:10">
      <c r="A168" s="274">
        <v>900</v>
      </c>
      <c r="B168" s="274"/>
      <c r="C168" s="275" t="s">
        <v>37</v>
      </c>
      <c r="D168" s="276">
        <f>D169</f>
        <v>265</v>
      </c>
      <c r="E168" s="276">
        <f>E169</f>
        <v>13424</v>
      </c>
      <c r="F168" s="276">
        <f t="shared" si="52"/>
        <v>0</v>
      </c>
      <c r="G168" s="276">
        <f t="shared" si="52"/>
        <v>16</v>
      </c>
      <c r="H168" s="276">
        <f t="shared" si="52"/>
        <v>13258</v>
      </c>
      <c r="I168" s="276">
        <f t="shared" si="52"/>
        <v>150</v>
      </c>
      <c r="J168" s="276">
        <f t="shared" si="52"/>
        <v>0</v>
      </c>
    </row>
    <row r="169" spans="1:10">
      <c r="A169" s="277"/>
      <c r="B169" s="277">
        <v>90014</v>
      </c>
      <c r="C169" s="278" t="s">
        <v>124</v>
      </c>
      <c r="D169" s="279">
        <f>205+60</f>
        <v>265</v>
      </c>
      <c r="E169" s="279">
        <f>F169+G169+H169+I169+J169</f>
        <v>13424</v>
      </c>
      <c r="F169" s="279"/>
      <c r="G169" s="279">
        <v>16</v>
      </c>
      <c r="H169" s="276">
        <v>13258</v>
      </c>
      <c r="I169" s="279">
        <v>150</v>
      </c>
      <c r="J169" s="279"/>
    </row>
    <row r="170" spans="1:10">
      <c r="A170" s="274"/>
      <c r="B170" s="274"/>
      <c r="C170" s="275"/>
      <c r="D170" s="276"/>
      <c r="E170" s="276"/>
      <c r="F170" s="276"/>
      <c r="G170" s="276"/>
      <c r="H170" s="276"/>
      <c r="I170" s="276"/>
      <c r="J170" s="276"/>
    </row>
    <row r="171" spans="1:10">
      <c r="A171" s="271"/>
      <c r="B171" s="271"/>
      <c r="C171" s="272" t="s">
        <v>125</v>
      </c>
      <c r="D171" s="273">
        <f>D172</f>
        <v>0</v>
      </c>
      <c r="E171" s="273">
        <f>E172</f>
        <v>7736</v>
      </c>
      <c r="F171" s="273">
        <f t="shared" ref="F171:J171" si="53">F172</f>
        <v>685</v>
      </c>
      <c r="G171" s="273">
        <f t="shared" si="53"/>
        <v>15</v>
      </c>
      <c r="H171" s="273">
        <f t="shared" si="53"/>
        <v>6719</v>
      </c>
      <c r="I171" s="273">
        <f t="shared" si="53"/>
        <v>40</v>
      </c>
      <c r="J171" s="273">
        <f t="shared" si="53"/>
        <v>277</v>
      </c>
    </row>
    <row r="172" spans="1:10">
      <c r="A172" s="274">
        <v>921</v>
      </c>
      <c r="B172" s="274"/>
      <c r="C172" s="275" t="s">
        <v>126</v>
      </c>
      <c r="D172" s="276">
        <f>D173+D174</f>
        <v>0</v>
      </c>
      <c r="E172" s="276">
        <f>E173+E174</f>
        <v>7736</v>
      </c>
      <c r="F172" s="276">
        <f>F173+F174</f>
        <v>685</v>
      </c>
      <c r="G172" s="276">
        <f t="shared" ref="G172:J172" si="54">G173+G174</f>
        <v>15</v>
      </c>
      <c r="H172" s="276">
        <f t="shared" si="54"/>
        <v>6719</v>
      </c>
      <c r="I172" s="276">
        <f t="shared" si="54"/>
        <v>40</v>
      </c>
      <c r="J172" s="276">
        <f t="shared" si="54"/>
        <v>277</v>
      </c>
    </row>
    <row r="173" spans="1:10">
      <c r="A173" s="277"/>
      <c r="B173" s="277">
        <v>92120</v>
      </c>
      <c r="C173" s="328" t="s">
        <v>127</v>
      </c>
      <c r="D173" s="279">
        <v>0</v>
      </c>
      <c r="E173" s="279">
        <f>F173+G173+H173+I173+J173</f>
        <v>922</v>
      </c>
      <c r="F173" s="279">
        <v>685</v>
      </c>
      <c r="G173" s="279"/>
      <c r="H173" s="276">
        <v>204</v>
      </c>
      <c r="I173" s="279"/>
      <c r="J173" s="279">
        <v>33</v>
      </c>
    </row>
    <row r="174" spans="1:10">
      <c r="A174" s="277"/>
      <c r="B174" s="277">
        <v>92121</v>
      </c>
      <c r="C174" s="278" t="s">
        <v>128</v>
      </c>
      <c r="D174" s="279">
        <v>0</v>
      </c>
      <c r="E174" s="279">
        <f>F174+G174+H174+I174+J174</f>
        <v>6814</v>
      </c>
      <c r="F174" s="279"/>
      <c r="G174" s="279">
        <v>15</v>
      </c>
      <c r="H174" s="276">
        <v>6515</v>
      </c>
      <c r="I174" s="279">
        <v>40</v>
      </c>
      <c r="J174" s="279">
        <v>244</v>
      </c>
    </row>
    <row r="175" spans="1:10">
      <c r="A175" s="274"/>
      <c r="B175" s="274"/>
      <c r="C175" s="275"/>
      <c r="D175" s="276"/>
      <c r="E175" s="276"/>
      <c r="F175" s="276"/>
      <c r="G175" s="276"/>
      <c r="H175" s="276"/>
      <c r="I175" s="276"/>
      <c r="J175" s="276"/>
    </row>
    <row r="176" spans="1:10">
      <c r="A176" s="271"/>
      <c r="B176" s="271"/>
      <c r="C176" s="272" t="s">
        <v>129</v>
      </c>
      <c r="D176" s="273">
        <f>D177+D181+D186+D193+D198+D202+D205</f>
        <v>17112</v>
      </c>
      <c r="E176" s="273">
        <f>E177+E181+E186+E193+E198+E202+E205</f>
        <v>129455</v>
      </c>
      <c r="F176" s="273">
        <f t="shared" ref="F176:I176" si="55">F177+F181+F186+F193+F198+F202+F205</f>
        <v>0</v>
      </c>
      <c r="G176" s="273">
        <f t="shared" si="55"/>
        <v>79</v>
      </c>
      <c r="H176" s="273">
        <f>H177+H181+H186+H193+H198+H202+H205</f>
        <v>117781</v>
      </c>
      <c r="I176" s="273">
        <f t="shared" si="55"/>
        <v>5629</v>
      </c>
      <c r="J176" s="273">
        <f>J177+J181+J186+J193+J198+J202+J205</f>
        <v>5966</v>
      </c>
    </row>
    <row r="177" spans="1:10">
      <c r="A177" s="274" t="s">
        <v>18</v>
      </c>
      <c r="B177" s="274"/>
      <c r="C177" s="275" t="s">
        <v>19</v>
      </c>
      <c r="D177" s="276">
        <f>D178+D179</f>
        <v>11</v>
      </c>
      <c r="E177" s="276">
        <f>E178+E179</f>
        <v>1605</v>
      </c>
      <c r="F177" s="276">
        <f t="shared" ref="F177:J177" si="56">F178+F179</f>
        <v>0</v>
      </c>
      <c r="G177" s="276">
        <f t="shared" si="56"/>
        <v>15</v>
      </c>
      <c r="H177" s="276">
        <f t="shared" si="56"/>
        <v>1590</v>
      </c>
      <c r="I177" s="276">
        <f t="shared" si="56"/>
        <v>0</v>
      </c>
      <c r="J177" s="276">
        <f t="shared" si="56"/>
        <v>0</v>
      </c>
    </row>
    <row r="178" spans="1:10">
      <c r="A178" s="274"/>
      <c r="B178" s="280" t="s">
        <v>50</v>
      </c>
      <c r="C178" s="275" t="s">
        <v>51</v>
      </c>
      <c r="D178" s="276">
        <v>6</v>
      </c>
      <c r="E178" s="276">
        <f>F178+G178+H178+I178+J178</f>
        <v>0</v>
      </c>
      <c r="F178" s="276"/>
      <c r="G178" s="276"/>
      <c r="H178" s="276"/>
      <c r="I178" s="276"/>
      <c r="J178" s="276"/>
    </row>
    <row r="179" spans="1:10">
      <c r="A179" s="274"/>
      <c r="B179" s="274" t="s">
        <v>24</v>
      </c>
      <c r="C179" s="275" t="s">
        <v>25</v>
      </c>
      <c r="D179" s="276">
        <v>5</v>
      </c>
      <c r="E179" s="276">
        <f>F179+G179+H179+I179+J179</f>
        <v>1605</v>
      </c>
      <c r="F179" s="276"/>
      <c r="G179" s="276">
        <v>15</v>
      </c>
      <c r="H179" s="276">
        <v>1590</v>
      </c>
      <c r="I179" s="276"/>
      <c r="J179" s="276"/>
    </row>
    <row r="180" spans="1:10">
      <c r="A180" s="303"/>
      <c r="B180" s="303"/>
      <c r="C180" s="304"/>
      <c r="D180" s="287"/>
      <c r="E180" s="287"/>
      <c r="F180" s="287"/>
      <c r="G180" s="287"/>
      <c r="H180" s="287"/>
      <c r="I180" s="287"/>
      <c r="J180" s="287"/>
    </row>
    <row r="181" spans="1:10">
      <c r="A181" s="274">
        <v>710</v>
      </c>
      <c r="B181" s="274"/>
      <c r="C181" s="275" t="s">
        <v>33</v>
      </c>
      <c r="D181" s="276">
        <f>D182+D183+D184</f>
        <v>2162</v>
      </c>
      <c r="E181" s="276">
        <f>E182+E183+E184</f>
        <v>0</v>
      </c>
      <c r="F181" s="276">
        <f t="shared" ref="F181:J181" si="57">F182+F183+F184</f>
        <v>0</v>
      </c>
      <c r="G181" s="276">
        <f t="shared" si="57"/>
        <v>0</v>
      </c>
      <c r="H181" s="276">
        <f t="shared" si="57"/>
        <v>0</v>
      </c>
      <c r="I181" s="276">
        <f t="shared" si="57"/>
        <v>0</v>
      </c>
      <c r="J181" s="276">
        <f t="shared" si="57"/>
        <v>0</v>
      </c>
    </row>
    <row r="182" spans="1:10">
      <c r="A182" s="274"/>
      <c r="B182" s="274">
        <v>71012</v>
      </c>
      <c r="C182" s="278" t="s">
        <v>61</v>
      </c>
      <c r="D182" s="276">
        <v>1</v>
      </c>
      <c r="E182" s="276">
        <f>F182+G182+H182+I182+J182</f>
        <v>0</v>
      </c>
      <c r="F182" s="276"/>
      <c r="G182" s="276"/>
      <c r="H182" s="276"/>
      <c r="I182" s="276"/>
      <c r="J182" s="276"/>
    </row>
    <row r="183" spans="1:10">
      <c r="A183" s="274"/>
      <c r="B183" s="274">
        <v>71015</v>
      </c>
      <c r="C183" s="275" t="s">
        <v>74</v>
      </c>
      <c r="D183" s="276">
        <f>1615+500</f>
        <v>2115</v>
      </c>
      <c r="E183" s="276">
        <f t="shared" ref="E183:E184" si="58">F183+G183+H183+I183+J183</f>
        <v>0</v>
      </c>
      <c r="F183" s="276"/>
      <c r="G183" s="276"/>
      <c r="H183" s="276"/>
      <c r="I183" s="276"/>
      <c r="J183" s="276"/>
    </row>
    <row r="184" spans="1:10">
      <c r="A184" s="274"/>
      <c r="B184" s="274">
        <v>71095</v>
      </c>
      <c r="C184" s="275" t="s">
        <v>25</v>
      </c>
      <c r="D184" s="276">
        <v>46</v>
      </c>
      <c r="E184" s="276">
        <f t="shared" si="58"/>
        <v>0</v>
      </c>
      <c r="F184" s="276"/>
      <c r="G184" s="276"/>
      <c r="H184" s="276"/>
      <c r="I184" s="276"/>
      <c r="J184" s="276"/>
    </row>
    <row r="185" spans="1:10">
      <c r="A185" s="303"/>
      <c r="B185" s="303"/>
      <c r="C185" s="304"/>
      <c r="D185" s="287"/>
      <c r="E185" s="287"/>
      <c r="F185" s="287"/>
      <c r="G185" s="287"/>
      <c r="H185" s="287"/>
      <c r="I185" s="287"/>
      <c r="J185" s="287"/>
    </row>
    <row r="186" spans="1:10">
      <c r="A186" s="274">
        <v>750</v>
      </c>
      <c r="B186" s="274"/>
      <c r="C186" s="275" t="s">
        <v>76</v>
      </c>
      <c r="D186" s="276">
        <f>D187+D188+D189+D190+D191</f>
        <v>13773</v>
      </c>
      <c r="E186" s="276">
        <f>E187+E188+E189+E190+E191</f>
        <v>106569</v>
      </c>
      <c r="F186" s="276">
        <f t="shared" ref="F186:J186" si="59">F187+F188+F189+F190+F191</f>
        <v>0</v>
      </c>
      <c r="G186" s="276">
        <f t="shared" si="59"/>
        <v>64</v>
      </c>
      <c r="H186" s="276">
        <f t="shared" si="59"/>
        <v>95381</v>
      </c>
      <c r="I186" s="276">
        <f t="shared" si="59"/>
        <v>5194</v>
      </c>
      <c r="J186" s="276">
        <f t="shared" si="59"/>
        <v>5930</v>
      </c>
    </row>
    <row r="187" spans="1:10">
      <c r="A187" s="305"/>
      <c r="B187" s="329">
        <v>75011</v>
      </c>
      <c r="C187" s="290" t="s">
        <v>130</v>
      </c>
      <c r="D187" s="344">
        <f>13542+200</f>
        <v>13742</v>
      </c>
      <c r="E187" s="330">
        <f>F187+G187+H187+I187+J187</f>
        <v>96085</v>
      </c>
      <c r="F187" s="330">
        <v>0</v>
      </c>
      <c r="G187" s="330">
        <v>61</v>
      </c>
      <c r="H187" s="331">
        <f>82860+2040</f>
        <v>84900</v>
      </c>
      <c r="I187" s="330">
        <f>2044+3150</f>
        <v>5194</v>
      </c>
      <c r="J187" s="330">
        <f>3042+43+2845</f>
        <v>5930</v>
      </c>
    </row>
    <row r="188" spans="1:10">
      <c r="A188" s="277"/>
      <c r="B188" s="277">
        <v>75046</v>
      </c>
      <c r="C188" s="278" t="s">
        <v>131</v>
      </c>
      <c r="D188" s="279">
        <v>20</v>
      </c>
      <c r="E188" s="330">
        <f t="shared" ref="E188:E191" si="60">F188+G188+H188+I188+J188</f>
        <v>27</v>
      </c>
      <c r="F188" s="279"/>
      <c r="G188" s="279">
        <v>2</v>
      </c>
      <c r="H188" s="294">
        <v>25</v>
      </c>
      <c r="I188" s="279"/>
      <c r="J188" s="279"/>
    </row>
    <row r="189" spans="1:10">
      <c r="A189" s="277"/>
      <c r="B189" s="277">
        <v>75081</v>
      </c>
      <c r="C189" s="278" t="s">
        <v>78</v>
      </c>
      <c r="D189" s="279"/>
      <c r="E189" s="330">
        <f t="shared" si="60"/>
        <v>10457</v>
      </c>
      <c r="F189" s="279"/>
      <c r="G189" s="279">
        <v>1</v>
      </c>
      <c r="H189" s="294">
        <v>10456</v>
      </c>
      <c r="I189" s="279"/>
      <c r="J189" s="279"/>
    </row>
    <row r="190" spans="1:10">
      <c r="A190" s="277"/>
      <c r="B190" s="277">
        <v>75087</v>
      </c>
      <c r="C190" s="278" t="s">
        <v>132</v>
      </c>
      <c r="D190" s="279">
        <v>11</v>
      </c>
      <c r="E190" s="330">
        <f t="shared" si="60"/>
        <v>0</v>
      </c>
      <c r="F190" s="279"/>
      <c r="G190" s="279"/>
      <c r="H190" s="276"/>
      <c r="I190" s="279"/>
      <c r="J190" s="279"/>
    </row>
    <row r="191" spans="1:10">
      <c r="A191" s="277"/>
      <c r="B191" s="277">
        <v>75095</v>
      </c>
      <c r="C191" s="275" t="s">
        <v>25</v>
      </c>
      <c r="D191" s="279"/>
      <c r="E191" s="330">
        <f t="shared" si="60"/>
        <v>0</v>
      </c>
      <c r="F191" s="279"/>
      <c r="G191" s="279"/>
      <c r="H191" s="276"/>
      <c r="I191" s="279"/>
      <c r="J191" s="279"/>
    </row>
    <row r="192" spans="1:10">
      <c r="A192" s="277"/>
      <c r="B192" s="277"/>
      <c r="C192" s="278"/>
      <c r="D192" s="279"/>
      <c r="E192" s="330"/>
      <c r="F192" s="279"/>
      <c r="G192" s="279"/>
      <c r="H192" s="276"/>
      <c r="I192" s="279"/>
      <c r="J192" s="279"/>
    </row>
    <row r="193" spans="1:10">
      <c r="A193" s="277">
        <v>851</v>
      </c>
      <c r="B193" s="277"/>
      <c r="C193" s="278" t="s">
        <v>83</v>
      </c>
      <c r="D193" s="330">
        <f>D194+D195+D196</f>
        <v>1140</v>
      </c>
      <c r="E193" s="330">
        <f>E194+E195+E196</f>
        <v>13546</v>
      </c>
      <c r="F193" s="330">
        <f t="shared" ref="F193:J193" si="61">F194+F195+F196</f>
        <v>0</v>
      </c>
      <c r="G193" s="330">
        <f t="shared" si="61"/>
        <v>0</v>
      </c>
      <c r="H193" s="330">
        <f t="shared" si="61"/>
        <v>13111</v>
      </c>
      <c r="I193" s="330">
        <f t="shared" si="61"/>
        <v>435</v>
      </c>
      <c r="J193" s="330">
        <f t="shared" si="61"/>
        <v>0</v>
      </c>
    </row>
    <row r="194" spans="1:10">
      <c r="A194" s="277"/>
      <c r="B194" s="277">
        <v>85146</v>
      </c>
      <c r="C194" s="278" t="s">
        <v>207</v>
      </c>
      <c r="D194" s="279"/>
      <c r="E194" s="330">
        <f t="shared" ref="E194:E196" si="62">F194+G194+H194+I194+J194</f>
        <v>13546</v>
      </c>
      <c r="F194" s="279"/>
      <c r="G194" s="279"/>
      <c r="H194" s="276">
        <v>13111</v>
      </c>
      <c r="I194" s="279">
        <v>435</v>
      </c>
      <c r="J194" s="279"/>
    </row>
    <row r="195" spans="1:10">
      <c r="A195" s="277"/>
      <c r="B195" s="277">
        <v>85157</v>
      </c>
      <c r="C195" s="278" t="s">
        <v>206</v>
      </c>
      <c r="D195" s="279">
        <v>5</v>
      </c>
      <c r="E195" s="330">
        <f t="shared" si="62"/>
        <v>0</v>
      </c>
      <c r="F195" s="279"/>
      <c r="G195" s="279"/>
      <c r="H195" s="276"/>
      <c r="I195" s="279"/>
      <c r="J195" s="279"/>
    </row>
    <row r="196" spans="1:10">
      <c r="A196" s="274"/>
      <c r="B196" s="274">
        <v>85195</v>
      </c>
      <c r="C196" s="275" t="s">
        <v>25</v>
      </c>
      <c r="D196" s="276">
        <f>585+550</f>
        <v>1135</v>
      </c>
      <c r="E196" s="330">
        <f t="shared" si="62"/>
        <v>0</v>
      </c>
      <c r="F196" s="276"/>
      <c r="G196" s="276"/>
      <c r="H196" s="276"/>
      <c r="I196" s="276"/>
      <c r="J196" s="276"/>
    </row>
    <row r="197" spans="1:10">
      <c r="A197" s="274"/>
      <c r="B197" s="274"/>
      <c r="C197" s="275"/>
      <c r="D197" s="276"/>
      <c r="E197" s="330"/>
      <c r="F197" s="276"/>
      <c r="G197" s="276"/>
      <c r="H197" s="276"/>
      <c r="I197" s="276"/>
      <c r="J197" s="276"/>
    </row>
    <row r="198" spans="1:10">
      <c r="A198" s="277">
        <v>852</v>
      </c>
      <c r="B198" s="277"/>
      <c r="C198" s="278" t="s">
        <v>97</v>
      </c>
      <c r="D198" s="330">
        <f>D199+D200</f>
        <v>25</v>
      </c>
      <c r="E198" s="330">
        <f>E199+E200</f>
        <v>0</v>
      </c>
      <c r="F198" s="330">
        <f t="shared" ref="F198:J198" si="63">F199+F200</f>
        <v>0</v>
      </c>
      <c r="G198" s="330">
        <f t="shared" si="63"/>
        <v>0</v>
      </c>
      <c r="H198" s="330">
        <f t="shared" si="63"/>
        <v>0</v>
      </c>
      <c r="I198" s="330">
        <f t="shared" si="63"/>
        <v>0</v>
      </c>
      <c r="J198" s="330">
        <f t="shared" si="63"/>
        <v>0</v>
      </c>
    </row>
    <row r="199" spans="1:10">
      <c r="A199" s="277"/>
      <c r="B199" s="277">
        <v>85202</v>
      </c>
      <c r="C199" s="278" t="s">
        <v>98</v>
      </c>
      <c r="D199" s="276">
        <v>5</v>
      </c>
      <c r="E199" s="330">
        <f>F199+G199+H199+I199+J199</f>
        <v>0</v>
      </c>
      <c r="F199" s="276"/>
      <c r="G199" s="276"/>
      <c r="H199" s="276"/>
      <c r="I199" s="276"/>
      <c r="J199" s="276"/>
    </row>
    <row r="200" spans="1:10">
      <c r="A200" s="277"/>
      <c r="B200" s="277">
        <v>85295</v>
      </c>
      <c r="C200" s="328" t="s">
        <v>25</v>
      </c>
      <c r="D200" s="276">
        <v>20</v>
      </c>
      <c r="E200" s="330">
        <f>F200+G200+H200+I200+J200</f>
        <v>0</v>
      </c>
      <c r="F200" s="276"/>
      <c r="G200" s="276"/>
      <c r="H200" s="276"/>
      <c r="I200" s="276"/>
      <c r="J200" s="276"/>
    </row>
    <row r="201" spans="1:10">
      <c r="A201" s="277"/>
      <c r="B201" s="277"/>
      <c r="C201" s="278"/>
      <c r="D201" s="276"/>
      <c r="E201" s="275"/>
      <c r="F201" s="276"/>
      <c r="G201" s="276"/>
      <c r="H201" s="276"/>
      <c r="I201" s="276"/>
      <c r="J201" s="276"/>
    </row>
    <row r="202" spans="1:10">
      <c r="A202" s="277">
        <v>853</v>
      </c>
      <c r="B202" s="277"/>
      <c r="C202" s="278" t="s">
        <v>116</v>
      </c>
      <c r="D202" s="279"/>
      <c r="E202" s="279">
        <f>E203</f>
        <v>3327</v>
      </c>
      <c r="F202" s="279">
        <f t="shared" ref="F202:J202" si="64">F203</f>
        <v>0</v>
      </c>
      <c r="G202" s="279">
        <f t="shared" si="64"/>
        <v>0</v>
      </c>
      <c r="H202" s="279">
        <f t="shared" si="64"/>
        <v>3327</v>
      </c>
      <c r="I202" s="279">
        <f t="shared" si="64"/>
        <v>0</v>
      </c>
      <c r="J202" s="279">
        <f t="shared" si="64"/>
        <v>0</v>
      </c>
    </row>
    <row r="203" spans="1:10">
      <c r="A203" s="274"/>
      <c r="B203" s="274">
        <v>85321</v>
      </c>
      <c r="C203" s="275" t="s">
        <v>117</v>
      </c>
      <c r="D203" s="276"/>
      <c r="E203" s="276">
        <f>F203+G203+H203+I203+J203</f>
        <v>3327</v>
      </c>
      <c r="F203" s="276"/>
      <c r="G203" s="276"/>
      <c r="H203" s="276">
        <v>3327</v>
      </c>
      <c r="I203" s="276"/>
      <c r="J203" s="276"/>
    </row>
    <row r="204" spans="1:10">
      <c r="A204" s="277"/>
      <c r="B204" s="277"/>
      <c r="C204" s="278"/>
      <c r="D204" s="276"/>
      <c r="E204" s="275"/>
      <c r="F204" s="276"/>
      <c r="G204" s="276"/>
      <c r="H204" s="276"/>
      <c r="I204" s="276"/>
      <c r="J204" s="276"/>
    </row>
    <row r="205" spans="1:10">
      <c r="A205" s="277">
        <v>855</v>
      </c>
      <c r="B205" s="277"/>
      <c r="C205" s="278" t="s">
        <v>108</v>
      </c>
      <c r="D205" s="279">
        <f>D206+D207</f>
        <v>1</v>
      </c>
      <c r="E205" s="279">
        <f>E206+E207</f>
        <v>4408</v>
      </c>
      <c r="F205" s="279">
        <f t="shared" ref="F205:J205" si="65">F206+F207</f>
        <v>0</v>
      </c>
      <c r="G205" s="279">
        <f t="shared" si="65"/>
        <v>0</v>
      </c>
      <c r="H205" s="279">
        <f t="shared" si="65"/>
        <v>4372</v>
      </c>
      <c r="I205" s="279">
        <f t="shared" si="65"/>
        <v>0</v>
      </c>
      <c r="J205" s="279">
        <f t="shared" si="65"/>
        <v>36</v>
      </c>
    </row>
    <row r="206" spans="1:10" ht="33">
      <c r="A206" s="277"/>
      <c r="B206" s="277">
        <v>85515</v>
      </c>
      <c r="C206" s="278" t="s">
        <v>134</v>
      </c>
      <c r="D206" s="279">
        <v>1</v>
      </c>
      <c r="E206" s="279">
        <f>F206+G206+H206+I206+J206</f>
        <v>4298</v>
      </c>
      <c r="F206" s="279"/>
      <c r="G206" s="279"/>
      <c r="H206" s="276">
        <v>4298</v>
      </c>
      <c r="I206" s="279"/>
      <c r="J206" s="279"/>
    </row>
    <row r="207" spans="1:10">
      <c r="A207" s="277"/>
      <c r="B207" s="293">
        <v>85516</v>
      </c>
      <c r="C207" s="286" t="s">
        <v>226</v>
      </c>
      <c r="D207" s="295"/>
      <c r="E207" s="295">
        <f>F207+G207+H207+I207+J207</f>
        <v>110</v>
      </c>
      <c r="F207" s="295"/>
      <c r="G207" s="295"/>
      <c r="H207" s="294">
        <v>74</v>
      </c>
      <c r="I207" s="295"/>
      <c r="J207" s="294">
        <v>36</v>
      </c>
    </row>
    <row r="208" spans="1:10">
      <c r="A208" s="277"/>
      <c r="B208" s="277"/>
      <c r="C208" s="278"/>
      <c r="D208" s="276"/>
      <c r="E208" s="275"/>
      <c r="F208" s="276"/>
      <c r="G208" s="276"/>
      <c r="H208" s="276"/>
      <c r="I208" s="276"/>
      <c r="J208" s="276"/>
    </row>
    <row r="209" spans="1:10">
      <c r="A209" s="271"/>
      <c r="B209" s="271"/>
      <c r="C209" s="272" t="s">
        <v>294</v>
      </c>
      <c r="D209" s="299">
        <f>D211+D214+D218+D221+D224+D227</f>
        <v>1100</v>
      </c>
      <c r="E209" s="299">
        <f>E211+E214+E218+E221+E224+E227</f>
        <v>50187</v>
      </c>
      <c r="F209" s="273">
        <f>F211+F214+F218+F221+F224+F227</f>
        <v>39300</v>
      </c>
      <c r="G209" s="273">
        <f t="shared" ref="G209:J209" si="66">G211+G214+G218+G221+G224+G227</f>
        <v>370</v>
      </c>
      <c r="H209" s="273">
        <f t="shared" si="66"/>
        <v>10517</v>
      </c>
      <c r="I209" s="273">
        <f t="shared" si="66"/>
        <v>0</v>
      </c>
      <c r="J209" s="273">
        <f t="shared" si="66"/>
        <v>0</v>
      </c>
    </row>
    <row r="210" spans="1:10">
      <c r="A210" s="303"/>
      <c r="B210" s="303"/>
      <c r="C210" s="304"/>
      <c r="D210" s="287"/>
      <c r="E210" s="279"/>
      <c r="F210" s="287"/>
      <c r="G210" s="287"/>
      <c r="H210" s="287"/>
      <c r="I210" s="287"/>
      <c r="J210" s="287"/>
    </row>
    <row r="211" spans="1:10">
      <c r="A211" s="277">
        <v>630</v>
      </c>
      <c r="B211" s="277"/>
      <c r="C211" s="278" t="s">
        <v>136</v>
      </c>
      <c r="D211" s="279"/>
      <c r="E211" s="279">
        <f t="shared" ref="E211" si="67">F211+G211+H211+I211+J211</f>
        <v>122</v>
      </c>
      <c r="F211" s="279">
        <f>F212</f>
        <v>122</v>
      </c>
      <c r="G211" s="279">
        <f t="shared" ref="G211:J211" si="68">G212</f>
        <v>0</v>
      </c>
      <c r="H211" s="279">
        <f t="shared" si="68"/>
        <v>0</v>
      </c>
      <c r="I211" s="279">
        <f t="shared" si="68"/>
        <v>0</v>
      </c>
      <c r="J211" s="279">
        <f t="shared" si="68"/>
        <v>0</v>
      </c>
    </row>
    <row r="212" spans="1:10">
      <c r="A212" s="277"/>
      <c r="B212" s="277">
        <v>63095</v>
      </c>
      <c r="C212" s="278" t="s">
        <v>25</v>
      </c>
      <c r="D212" s="279"/>
      <c r="E212" s="279">
        <f>F212+G212+H212+I212+J212</f>
        <v>122</v>
      </c>
      <c r="F212" s="279">
        <v>122</v>
      </c>
      <c r="G212" s="279"/>
      <c r="H212" s="276"/>
      <c r="I212" s="279"/>
      <c r="J212" s="279"/>
    </row>
    <row r="213" spans="1:10">
      <c r="A213" s="303"/>
      <c r="B213" s="303"/>
      <c r="C213" s="304"/>
      <c r="D213" s="287"/>
      <c r="E213" s="279">
        <f t="shared" ref="E213:E225" si="69">F213+G213+H213+I213+J213</f>
        <v>0</v>
      </c>
      <c r="F213" s="287"/>
      <c r="G213" s="287"/>
      <c r="H213" s="287"/>
      <c r="I213" s="287"/>
      <c r="J213" s="287"/>
    </row>
    <row r="214" spans="1:10">
      <c r="A214" s="274">
        <v>750</v>
      </c>
      <c r="B214" s="274"/>
      <c r="C214" s="275" t="s">
        <v>76</v>
      </c>
      <c r="D214" s="279">
        <f>D215+D216</f>
        <v>0</v>
      </c>
      <c r="E214" s="279">
        <f>E215+E216</f>
        <v>39178</v>
      </c>
      <c r="F214" s="276">
        <f>F215+F216</f>
        <v>39178</v>
      </c>
      <c r="G214" s="276">
        <f t="shared" ref="G214:J214" si="70">G215+G216</f>
        <v>0</v>
      </c>
      <c r="H214" s="276">
        <f t="shared" si="70"/>
        <v>0</v>
      </c>
      <c r="I214" s="276">
        <f t="shared" si="70"/>
        <v>0</v>
      </c>
      <c r="J214" s="276">
        <f t="shared" si="70"/>
        <v>0</v>
      </c>
    </row>
    <row r="215" spans="1:10">
      <c r="A215" s="277"/>
      <c r="B215" s="274">
        <v>75011</v>
      </c>
      <c r="C215" s="275" t="s">
        <v>130</v>
      </c>
      <c r="D215" s="276"/>
      <c r="E215" s="276">
        <f t="shared" si="69"/>
        <v>38961</v>
      </c>
      <c r="F215" s="276">
        <f>38961</f>
        <v>38961</v>
      </c>
      <c r="G215" s="276"/>
      <c r="H215" s="276"/>
      <c r="I215" s="276"/>
      <c r="J215" s="276"/>
    </row>
    <row r="216" spans="1:10">
      <c r="A216" s="277"/>
      <c r="B216" s="277">
        <v>75084</v>
      </c>
      <c r="C216" s="278" t="s">
        <v>137</v>
      </c>
      <c r="D216" s="279"/>
      <c r="E216" s="279">
        <f>F216+G216+H216+I216+J216</f>
        <v>217</v>
      </c>
      <c r="F216" s="279">
        <v>217</v>
      </c>
      <c r="G216" s="279"/>
      <c r="H216" s="276"/>
      <c r="I216" s="279"/>
      <c r="J216" s="279"/>
    </row>
    <row r="217" spans="1:10">
      <c r="A217" s="277"/>
      <c r="B217" s="277"/>
      <c r="C217" s="278"/>
      <c r="D217" s="279"/>
      <c r="E217" s="279"/>
      <c r="F217" s="279"/>
      <c r="G217" s="279"/>
      <c r="H217" s="276"/>
      <c r="I217" s="279"/>
      <c r="J217" s="279"/>
    </row>
    <row r="218" spans="1:10">
      <c r="A218" s="277">
        <v>758</v>
      </c>
      <c r="B218" s="277"/>
      <c r="C218" s="278" t="s">
        <v>94</v>
      </c>
      <c r="D218" s="279">
        <f>D219</f>
        <v>0</v>
      </c>
      <c r="E218" s="279">
        <f>E219</f>
        <v>10517</v>
      </c>
      <c r="F218" s="279">
        <f>F219</f>
        <v>0</v>
      </c>
      <c r="G218" s="279">
        <f t="shared" ref="G218:J218" si="71">G219</f>
        <v>0</v>
      </c>
      <c r="H218" s="279">
        <f t="shared" si="71"/>
        <v>10517</v>
      </c>
      <c r="I218" s="279">
        <f t="shared" si="71"/>
        <v>0</v>
      </c>
      <c r="J218" s="279">
        <f t="shared" si="71"/>
        <v>0</v>
      </c>
    </row>
    <row r="219" spans="1:10">
      <c r="A219" s="303"/>
      <c r="B219" s="274">
        <v>75818</v>
      </c>
      <c r="C219" s="275" t="s">
        <v>140</v>
      </c>
      <c r="D219" s="287"/>
      <c r="E219" s="276">
        <f t="shared" si="69"/>
        <v>10517</v>
      </c>
      <c r="F219" s="276"/>
      <c r="G219" s="287"/>
      <c r="H219" s="276">
        <f>8517+2000</f>
        <v>10517</v>
      </c>
      <c r="I219" s="287"/>
      <c r="J219" s="287"/>
    </row>
    <row r="220" spans="1:10">
      <c r="A220" s="277"/>
      <c r="B220" s="277"/>
      <c r="C220" s="278"/>
      <c r="D220" s="279"/>
      <c r="E220" s="279"/>
      <c r="F220" s="279"/>
      <c r="G220" s="279"/>
      <c r="H220" s="276"/>
      <c r="I220" s="279"/>
      <c r="J220" s="279"/>
    </row>
    <row r="221" spans="1:10">
      <c r="A221" s="277">
        <v>851</v>
      </c>
      <c r="B221" s="277"/>
      <c r="C221" s="278" t="s">
        <v>83</v>
      </c>
      <c r="D221" s="279">
        <f>D222</f>
        <v>0</v>
      </c>
      <c r="E221" s="279">
        <f>E222</f>
        <v>360</v>
      </c>
      <c r="F221" s="279">
        <f>F222</f>
        <v>0</v>
      </c>
      <c r="G221" s="279">
        <f>G222</f>
        <v>360</v>
      </c>
      <c r="H221" s="279">
        <f t="shared" ref="H221:J221" si="72">H222</f>
        <v>0</v>
      </c>
      <c r="I221" s="279">
        <f t="shared" si="72"/>
        <v>0</v>
      </c>
      <c r="J221" s="279">
        <f t="shared" si="72"/>
        <v>0</v>
      </c>
    </row>
    <row r="222" spans="1:10">
      <c r="A222" s="293"/>
      <c r="B222" s="293">
        <v>85195</v>
      </c>
      <c r="C222" s="286" t="s">
        <v>141</v>
      </c>
      <c r="D222" s="295"/>
      <c r="E222" s="295">
        <f t="shared" si="69"/>
        <v>360</v>
      </c>
      <c r="F222" s="295"/>
      <c r="G222" s="295">
        <v>360</v>
      </c>
      <c r="H222" s="294"/>
      <c r="I222" s="295"/>
      <c r="J222" s="295"/>
    </row>
    <row r="223" spans="1:10">
      <c r="A223" s="277"/>
      <c r="B223" s="277"/>
      <c r="C223" s="278"/>
      <c r="D223" s="279"/>
      <c r="E223" s="279"/>
      <c r="F223" s="279"/>
      <c r="G223" s="279"/>
      <c r="H223" s="276"/>
      <c r="I223" s="279"/>
      <c r="J223" s="279"/>
    </row>
    <row r="224" spans="1:10">
      <c r="A224" s="274">
        <v>853</v>
      </c>
      <c r="B224" s="274"/>
      <c r="C224" s="332" t="s">
        <v>116</v>
      </c>
      <c r="D224" s="279">
        <f>D225</f>
        <v>1100</v>
      </c>
      <c r="E224" s="279">
        <f>F224+G224+H224+I224+J224</f>
        <v>0</v>
      </c>
      <c r="F224" s="276"/>
      <c r="G224" s="276"/>
      <c r="H224" s="276"/>
      <c r="I224" s="276"/>
      <c r="J224" s="276"/>
    </row>
    <row r="225" spans="1:10">
      <c r="A225" s="326"/>
      <c r="B225" s="274">
        <v>85333</v>
      </c>
      <c r="C225" s="275" t="s">
        <v>142</v>
      </c>
      <c r="D225" s="276">
        <v>1100</v>
      </c>
      <c r="E225" s="279">
        <f t="shared" si="69"/>
        <v>0</v>
      </c>
      <c r="F225" s="327"/>
      <c r="G225" s="327"/>
      <c r="H225" s="327"/>
      <c r="I225" s="327"/>
      <c r="J225" s="276"/>
    </row>
    <row r="226" spans="1:10">
      <c r="A226" s="277"/>
      <c r="B226" s="277"/>
      <c r="C226" s="278"/>
      <c r="D226" s="279"/>
      <c r="E226" s="279"/>
      <c r="F226" s="279"/>
      <c r="G226" s="279"/>
      <c r="H226" s="276"/>
      <c r="I226" s="279"/>
      <c r="J226" s="279"/>
    </row>
    <row r="227" spans="1:10" ht="33">
      <c r="A227" s="274">
        <v>925</v>
      </c>
      <c r="B227" s="274"/>
      <c r="C227" s="332" t="s">
        <v>39</v>
      </c>
      <c r="D227" s="276"/>
      <c r="E227" s="279">
        <f>E228</f>
        <v>10</v>
      </c>
      <c r="F227" s="276">
        <f>F228</f>
        <v>0</v>
      </c>
      <c r="G227" s="276">
        <f t="shared" ref="G227:J227" si="73">G228</f>
        <v>10</v>
      </c>
      <c r="H227" s="276">
        <f t="shared" si="73"/>
        <v>0</v>
      </c>
      <c r="I227" s="276">
        <f t="shared" si="73"/>
        <v>0</v>
      </c>
      <c r="J227" s="276">
        <f t="shared" si="73"/>
        <v>0</v>
      </c>
    </row>
    <row r="228" spans="1:10">
      <c r="A228" s="326"/>
      <c r="B228" s="274">
        <v>92595</v>
      </c>
      <c r="C228" s="275" t="s">
        <v>25</v>
      </c>
      <c r="D228" s="327"/>
      <c r="E228" s="279">
        <f>F228+G228+H228+I228+J228</f>
        <v>10</v>
      </c>
      <c r="F228" s="327"/>
      <c r="G228" s="327">
        <v>10</v>
      </c>
      <c r="H228" s="327"/>
      <c r="I228" s="327"/>
      <c r="J228" s="276"/>
    </row>
    <row r="229" spans="1:10">
      <c r="A229" s="274"/>
      <c r="B229" s="274"/>
      <c r="C229" s="275"/>
      <c r="D229" s="276"/>
      <c r="E229" s="276"/>
      <c r="F229" s="276"/>
      <c r="G229" s="276"/>
      <c r="H229" s="276"/>
      <c r="I229" s="276"/>
      <c r="J229" s="276"/>
    </row>
    <row r="230" spans="1:10">
      <c r="A230" s="271"/>
      <c r="B230" s="271"/>
      <c r="C230" s="272" t="s">
        <v>293</v>
      </c>
      <c r="D230" s="273">
        <f>D231+D234</f>
        <v>100</v>
      </c>
      <c r="E230" s="273">
        <f>E231</f>
        <v>800</v>
      </c>
      <c r="F230" s="273">
        <f>F231</f>
        <v>800</v>
      </c>
      <c r="G230" s="273">
        <f t="shared" ref="G230:J231" si="74">G231</f>
        <v>0</v>
      </c>
      <c r="H230" s="273">
        <f t="shared" si="74"/>
        <v>0</v>
      </c>
      <c r="I230" s="273">
        <f t="shared" si="74"/>
        <v>0</v>
      </c>
      <c r="J230" s="273">
        <f t="shared" si="74"/>
        <v>0</v>
      </c>
    </row>
    <row r="231" spans="1:10">
      <c r="A231" s="274">
        <v>710</v>
      </c>
      <c r="B231" s="311"/>
      <c r="C231" s="275" t="s">
        <v>33</v>
      </c>
      <c r="D231" s="276">
        <f>D232</f>
        <v>0</v>
      </c>
      <c r="E231" s="276">
        <f>E232</f>
        <v>800</v>
      </c>
      <c r="F231" s="276">
        <f>F232</f>
        <v>800</v>
      </c>
      <c r="G231" s="276">
        <f t="shared" si="74"/>
        <v>0</v>
      </c>
      <c r="H231" s="276">
        <f t="shared" si="74"/>
        <v>0</v>
      </c>
      <c r="I231" s="276">
        <f t="shared" si="74"/>
        <v>0</v>
      </c>
      <c r="J231" s="276">
        <f t="shared" si="74"/>
        <v>0</v>
      </c>
    </row>
    <row r="232" spans="1:10">
      <c r="A232" s="274"/>
      <c r="B232" s="274">
        <v>71035</v>
      </c>
      <c r="C232" s="275" t="s">
        <v>144</v>
      </c>
      <c r="D232" s="276">
        <v>0</v>
      </c>
      <c r="E232" s="276">
        <f>F232+G232+H232+I232+J232</f>
        <v>800</v>
      </c>
      <c r="F232" s="276">
        <f>657+143</f>
        <v>800</v>
      </c>
      <c r="G232" s="276"/>
      <c r="H232" s="276"/>
      <c r="I232" s="276"/>
      <c r="J232" s="276"/>
    </row>
    <row r="233" spans="1:10">
      <c r="A233" s="277"/>
      <c r="B233" s="277"/>
      <c r="C233" s="278"/>
      <c r="D233" s="279"/>
      <c r="E233" s="279"/>
      <c r="F233" s="276"/>
      <c r="G233" s="279"/>
      <c r="H233" s="276"/>
      <c r="I233" s="279"/>
      <c r="J233" s="279"/>
    </row>
    <row r="234" spans="1:10">
      <c r="A234" s="277">
        <v>750</v>
      </c>
      <c r="B234" s="277"/>
      <c r="C234" s="278" t="s">
        <v>76</v>
      </c>
      <c r="D234" s="279">
        <f>D235</f>
        <v>100</v>
      </c>
      <c r="E234" s="279"/>
      <c r="F234" s="279"/>
      <c r="G234" s="279"/>
      <c r="H234" s="276"/>
      <c r="I234" s="279"/>
      <c r="J234" s="279"/>
    </row>
    <row r="235" spans="1:10">
      <c r="A235" s="277"/>
      <c r="B235" s="277">
        <v>75011</v>
      </c>
      <c r="C235" s="278" t="s">
        <v>145</v>
      </c>
      <c r="D235" s="279">
        <v>100</v>
      </c>
      <c r="E235" s="279"/>
      <c r="F235" s="279"/>
      <c r="G235" s="279"/>
      <c r="H235" s="276"/>
      <c r="I235" s="279"/>
      <c r="J235" s="279"/>
    </row>
    <row r="236" spans="1:10">
      <c r="A236" s="277"/>
      <c r="B236" s="277"/>
      <c r="C236" s="278"/>
      <c r="D236" s="279"/>
      <c r="E236" s="279"/>
      <c r="F236" s="279"/>
      <c r="G236" s="279"/>
      <c r="H236" s="276"/>
      <c r="I236" s="279"/>
      <c r="J236" s="279"/>
    </row>
    <row r="237" spans="1:10">
      <c r="A237" s="271"/>
      <c r="B237" s="271"/>
      <c r="C237" s="272" t="s">
        <v>292</v>
      </c>
      <c r="D237" s="273">
        <f>D238</f>
        <v>0</v>
      </c>
      <c r="E237" s="273">
        <f>E238</f>
        <v>4998</v>
      </c>
      <c r="F237" s="273">
        <f t="shared" ref="F237:J238" si="75">F238</f>
        <v>4998</v>
      </c>
      <c r="G237" s="273">
        <f t="shared" si="75"/>
        <v>0</v>
      </c>
      <c r="H237" s="273">
        <f t="shared" si="75"/>
        <v>0</v>
      </c>
      <c r="I237" s="273">
        <f t="shared" si="75"/>
        <v>0</v>
      </c>
      <c r="J237" s="273">
        <f t="shared" si="75"/>
        <v>0</v>
      </c>
    </row>
    <row r="238" spans="1:10">
      <c r="A238" s="277">
        <v>755</v>
      </c>
      <c r="B238" s="277"/>
      <c r="C238" s="278" t="s">
        <v>138</v>
      </c>
      <c r="D238" s="279">
        <f>D239</f>
        <v>0</v>
      </c>
      <c r="E238" s="279">
        <f>E239</f>
        <v>4998</v>
      </c>
      <c r="F238" s="279">
        <f t="shared" si="75"/>
        <v>4998</v>
      </c>
      <c r="G238" s="279">
        <f t="shared" si="75"/>
        <v>0</v>
      </c>
      <c r="H238" s="279">
        <f t="shared" si="75"/>
        <v>0</v>
      </c>
      <c r="I238" s="279">
        <f t="shared" si="75"/>
        <v>0</v>
      </c>
      <c r="J238" s="279">
        <f t="shared" si="75"/>
        <v>0</v>
      </c>
    </row>
    <row r="239" spans="1:10">
      <c r="A239" s="277"/>
      <c r="B239" s="277">
        <v>75515</v>
      </c>
      <c r="C239" s="278" t="s">
        <v>139</v>
      </c>
      <c r="D239" s="279"/>
      <c r="E239" s="279">
        <f>F239+G239+H239+I239+J239</f>
        <v>4998</v>
      </c>
      <c r="F239" s="279">
        <v>4998</v>
      </c>
      <c r="G239" s="279"/>
      <c r="H239" s="276"/>
      <c r="I239" s="279"/>
      <c r="J239" s="279"/>
    </row>
    <row r="240" spans="1:10">
      <c r="A240" s="277"/>
      <c r="B240" s="277"/>
      <c r="C240" s="278"/>
      <c r="D240" s="279"/>
      <c r="E240" s="279"/>
      <c r="F240" s="279"/>
      <c r="G240" s="279"/>
      <c r="H240" s="276"/>
      <c r="I240" s="279"/>
      <c r="J240" s="279"/>
    </row>
  </sheetData>
  <mergeCells count="15">
    <mergeCell ref="A5:J5"/>
    <mergeCell ref="A6:J6"/>
    <mergeCell ref="A7:J7"/>
    <mergeCell ref="A9:A12"/>
    <mergeCell ref="B9:B12"/>
    <mergeCell ref="C9:C12"/>
    <mergeCell ref="D9:D11"/>
    <mergeCell ref="E9:E11"/>
    <mergeCell ref="D12:J12"/>
    <mergeCell ref="F9:J9"/>
    <mergeCell ref="F10:F11"/>
    <mergeCell ref="G10:G11"/>
    <mergeCell ref="H10:H11"/>
    <mergeCell ref="I10:I11"/>
    <mergeCell ref="J10:J11"/>
  </mergeCells>
  <pageMargins left="0.23622047244094491" right="0.23622047244094491" top="0.74803149606299213" bottom="0.55118110236220474" header="0.31496062992125984" footer="0.31496062992125984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8"/>
  <sheetViews>
    <sheetView view="pageBreakPreview" zoomScaleNormal="100" zoomScaleSheetLayoutView="100" zoomScalePageLayoutView="70" workbookViewId="0">
      <selection activeCell="E5" sqref="E5"/>
    </sheetView>
  </sheetViews>
  <sheetFormatPr defaultRowHeight="16.5" outlineLevelRow="2"/>
  <cols>
    <col min="1" max="1" width="40.5703125" style="177" customWidth="1"/>
    <col min="2" max="2" width="52.85546875" style="177" customWidth="1"/>
    <col min="3" max="3" width="10.5703125" style="177" customWidth="1"/>
    <col min="4" max="4" width="13.28515625" style="177" customWidth="1"/>
    <col min="5" max="5" width="21.7109375" style="177" customWidth="1"/>
    <col min="6" max="16384" width="9.140625" style="177"/>
  </cols>
  <sheetData>
    <row r="1" spans="1:5">
      <c r="E1" s="178" t="s">
        <v>240</v>
      </c>
    </row>
    <row r="2" spans="1:5">
      <c r="E2" s="125" t="s">
        <v>310</v>
      </c>
    </row>
    <row r="3" spans="1:5">
      <c r="E3" s="125" t="s">
        <v>255</v>
      </c>
    </row>
    <row r="4" spans="1:5">
      <c r="E4" s="125" t="s">
        <v>309</v>
      </c>
    </row>
    <row r="6" spans="1:5" ht="19.5">
      <c r="A6" s="495" t="s">
        <v>257</v>
      </c>
      <c r="B6" s="495"/>
      <c r="C6" s="495"/>
      <c r="D6" s="495"/>
      <c r="E6" s="495"/>
    </row>
    <row r="7" spans="1:5" ht="19.5">
      <c r="A7" s="495" t="s">
        <v>230</v>
      </c>
      <c r="B7" s="495"/>
      <c r="C7" s="495"/>
      <c r="D7" s="495"/>
      <c r="E7" s="495"/>
    </row>
    <row r="8" spans="1:5" ht="19.5">
      <c r="A8" s="495" t="s">
        <v>307</v>
      </c>
      <c r="B8" s="495"/>
      <c r="C8" s="495"/>
      <c r="D8" s="495"/>
      <c r="E8" s="495"/>
    </row>
    <row r="9" spans="1:5" s="181" customFormat="1" ht="18.75" customHeight="1">
      <c r="A9" s="179"/>
      <c r="B9" s="179"/>
      <c r="C9" s="179"/>
      <c r="D9" s="179"/>
      <c r="E9" s="180" t="s">
        <v>229</v>
      </c>
    </row>
    <row r="10" spans="1:5" ht="6" customHeight="1">
      <c r="A10" s="163"/>
      <c r="B10" s="164"/>
      <c r="C10" s="164"/>
      <c r="D10" s="164"/>
      <c r="E10" s="163"/>
    </row>
    <row r="11" spans="1:5" ht="12.75" customHeight="1">
      <c r="A11" s="165"/>
      <c r="B11" s="165"/>
      <c r="C11" s="165"/>
      <c r="D11" s="165"/>
      <c r="E11" s="165"/>
    </row>
    <row r="12" spans="1:5">
      <c r="A12" s="166" t="s">
        <v>228</v>
      </c>
      <c r="B12" s="165" t="s">
        <v>227</v>
      </c>
      <c r="C12" s="165" t="s">
        <v>0</v>
      </c>
      <c r="D12" s="165" t="s">
        <v>1</v>
      </c>
      <c r="E12" s="165" t="s">
        <v>4</v>
      </c>
    </row>
    <row r="13" spans="1:5">
      <c r="A13" s="166"/>
      <c r="B13" s="165"/>
      <c r="C13" s="165"/>
      <c r="D13" s="165"/>
      <c r="E13" s="165"/>
    </row>
    <row r="14" spans="1:5" ht="9.75" customHeight="1">
      <c r="A14" s="167">
        <v>1</v>
      </c>
      <c r="B14" s="167">
        <v>2</v>
      </c>
      <c r="C14" s="167">
        <v>3</v>
      </c>
      <c r="D14" s="167">
        <v>4</v>
      </c>
      <c r="E14" s="167">
        <v>5</v>
      </c>
    </row>
    <row r="15" spans="1:5" s="182" customFormat="1" ht="20.25">
      <c r="A15" s="168" t="s">
        <v>16</v>
      </c>
      <c r="B15" s="169"/>
      <c r="C15" s="169"/>
      <c r="D15" s="169"/>
      <c r="E15" s="170">
        <f>E16+E21+E17+E18+E20+E19</f>
        <v>22980</v>
      </c>
    </row>
    <row r="16" spans="1:5" s="183" customFormat="1" ht="18">
      <c r="A16" s="491" t="s">
        <v>129</v>
      </c>
      <c r="B16" s="493" t="s">
        <v>236</v>
      </c>
      <c r="C16" s="171">
        <v>750</v>
      </c>
      <c r="D16" s="171">
        <v>75011</v>
      </c>
      <c r="E16" s="172">
        <v>309</v>
      </c>
    </row>
    <row r="17" spans="1:6" s="183" customFormat="1" ht="18">
      <c r="A17" s="492"/>
      <c r="B17" s="494"/>
      <c r="C17" s="171">
        <v>855</v>
      </c>
      <c r="D17" s="171">
        <v>85516</v>
      </c>
      <c r="E17" s="172">
        <v>175</v>
      </c>
    </row>
    <row r="18" spans="1:6" s="183" customFormat="1" ht="36" outlineLevel="1">
      <c r="A18" s="173" t="s">
        <v>260</v>
      </c>
      <c r="B18" s="174" t="s">
        <v>261</v>
      </c>
      <c r="C18" s="171">
        <v>754</v>
      </c>
      <c r="D18" s="171">
        <v>75410</v>
      </c>
      <c r="E18" s="172">
        <v>1646</v>
      </c>
    </row>
    <row r="19" spans="1:6" outlineLevel="2">
      <c r="A19" s="491" t="s">
        <v>262</v>
      </c>
      <c r="B19" s="493" t="s">
        <v>236</v>
      </c>
      <c r="C19" s="171">
        <v>801</v>
      </c>
      <c r="D19" s="171">
        <v>80136</v>
      </c>
      <c r="E19" s="172">
        <v>226</v>
      </c>
      <c r="F19" s="184"/>
    </row>
    <row r="20" spans="1:6">
      <c r="A20" s="492"/>
      <c r="B20" s="494"/>
      <c r="C20" s="171">
        <v>801</v>
      </c>
      <c r="D20" s="171">
        <v>80195</v>
      </c>
      <c r="E20" s="172">
        <v>5414</v>
      </c>
    </row>
    <row r="21" spans="1:6" ht="33">
      <c r="A21" s="175" t="s">
        <v>263</v>
      </c>
      <c r="B21" s="176" t="s">
        <v>236</v>
      </c>
      <c r="C21" s="171">
        <v>855</v>
      </c>
      <c r="D21" s="171">
        <v>85516</v>
      </c>
      <c r="E21" s="172">
        <v>15210</v>
      </c>
    </row>
    <row r="33" spans="1:4" s="185" customFormat="1"/>
    <row r="35" spans="1:4" ht="18">
      <c r="A35" s="186"/>
      <c r="B35" s="186"/>
      <c r="C35" s="186"/>
      <c r="D35" s="186"/>
    </row>
    <row r="46" spans="1:4" ht="18">
      <c r="A46" s="183"/>
      <c r="B46" s="183"/>
      <c r="C46" s="183"/>
      <c r="D46" s="183"/>
    </row>
    <row r="49" spans="1:4" ht="18">
      <c r="A49" s="183"/>
      <c r="B49" s="183"/>
      <c r="C49" s="183"/>
      <c r="D49" s="183"/>
    </row>
    <row r="53" spans="1:4" ht="18">
      <c r="A53" s="183"/>
      <c r="B53" s="183"/>
      <c r="C53" s="183"/>
      <c r="D53" s="183"/>
    </row>
    <row r="56" spans="1:4" ht="18">
      <c r="A56" s="183"/>
      <c r="B56" s="183"/>
      <c r="C56" s="183"/>
      <c r="D56" s="183"/>
    </row>
    <row r="60" spans="1:4" ht="18">
      <c r="A60" s="183"/>
      <c r="B60" s="183"/>
      <c r="C60" s="183"/>
      <c r="D60" s="183"/>
    </row>
    <row r="67" spans="1:4" ht="18">
      <c r="A67" s="183"/>
      <c r="B67" s="183"/>
      <c r="C67" s="183"/>
      <c r="D67" s="183"/>
    </row>
    <row r="71" spans="1:4" ht="18">
      <c r="A71" s="183"/>
      <c r="B71" s="183"/>
      <c r="C71" s="183"/>
      <c r="D71" s="183"/>
    </row>
    <row r="74" spans="1:4" ht="18">
      <c r="A74" s="183"/>
      <c r="B74" s="183"/>
      <c r="C74" s="183"/>
      <c r="D74" s="183"/>
    </row>
    <row r="84" spans="1:4" ht="18">
      <c r="A84" s="183"/>
      <c r="B84" s="183"/>
      <c r="C84" s="183"/>
      <c r="D84" s="183"/>
    </row>
    <row r="87" spans="1:4" ht="18">
      <c r="A87" s="183"/>
      <c r="B87" s="183"/>
      <c r="C87" s="183"/>
      <c r="D87" s="183"/>
    </row>
    <row r="93" spans="1:4" ht="18">
      <c r="A93" s="183"/>
      <c r="B93" s="183"/>
      <c r="C93" s="183"/>
      <c r="D93" s="183"/>
    </row>
    <row r="98" spans="1:4" ht="18">
      <c r="A98" s="183"/>
      <c r="B98" s="183"/>
      <c r="C98" s="183"/>
      <c r="D98" s="183"/>
    </row>
    <row r="99" spans="1:4" ht="18">
      <c r="A99" s="183"/>
      <c r="B99" s="183"/>
      <c r="C99" s="183"/>
      <c r="D99" s="183"/>
    </row>
    <row r="105" spans="1:4" ht="18">
      <c r="A105" s="183"/>
      <c r="B105" s="183"/>
      <c r="C105" s="183"/>
      <c r="D105" s="183"/>
    </row>
    <row r="110" spans="1:4" ht="18">
      <c r="A110" s="183"/>
      <c r="B110" s="183"/>
      <c r="C110" s="183"/>
      <c r="D110" s="183"/>
    </row>
    <row r="114" spans="1:4" ht="18">
      <c r="A114" s="183"/>
      <c r="B114" s="183"/>
      <c r="C114" s="183"/>
      <c r="D114" s="183"/>
    </row>
    <row r="121" spans="1:4" ht="18">
      <c r="A121" s="183"/>
      <c r="B121" s="183"/>
      <c r="C121" s="183"/>
      <c r="D121" s="183"/>
    </row>
    <row r="128" spans="1:4" ht="18">
      <c r="A128" s="183"/>
      <c r="B128" s="183"/>
      <c r="C128" s="183"/>
      <c r="D128" s="183"/>
    </row>
    <row r="132" spans="1:4" ht="18">
      <c r="A132" s="183"/>
      <c r="B132" s="183"/>
      <c r="C132" s="183"/>
      <c r="D132" s="183"/>
    </row>
    <row r="136" spans="1:4" ht="18">
      <c r="A136" s="183"/>
      <c r="B136" s="183"/>
      <c r="C136" s="183"/>
      <c r="D136" s="183"/>
    </row>
    <row r="139" spans="1:4" ht="18">
      <c r="A139" s="183"/>
      <c r="B139" s="183"/>
      <c r="C139" s="183"/>
      <c r="D139" s="183"/>
    </row>
    <row r="146" spans="1:4" ht="18">
      <c r="A146" s="183"/>
      <c r="B146" s="183"/>
      <c r="C146" s="183"/>
      <c r="D146" s="183"/>
    </row>
    <row r="150" spans="1:4" ht="18">
      <c r="A150" s="183"/>
      <c r="B150" s="183"/>
      <c r="C150" s="183"/>
      <c r="D150" s="183"/>
    </row>
    <row r="153" spans="1:4" ht="18">
      <c r="A153" s="183"/>
      <c r="B153" s="183"/>
      <c r="C153" s="183"/>
      <c r="D153" s="183"/>
    </row>
    <row r="156" spans="1:4" ht="18">
      <c r="A156" s="183"/>
      <c r="B156" s="183"/>
      <c r="C156" s="183"/>
      <c r="D156" s="183"/>
    </row>
    <row r="160" spans="1:4" ht="18">
      <c r="A160" s="183"/>
      <c r="B160" s="183"/>
      <c r="C160" s="183"/>
      <c r="D160" s="183"/>
    </row>
    <row r="170" spans="1:4" ht="18">
      <c r="A170" s="187"/>
      <c r="B170" s="187"/>
      <c r="C170" s="187"/>
      <c r="D170" s="187"/>
    </row>
    <row r="171" spans="1:4" ht="18">
      <c r="A171" s="187"/>
      <c r="B171" s="187"/>
      <c r="C171" s="187"/>
      <c r="D171" s="187"/>
    </row>
    <row r="172" spans="1:4" ht="18">
      <c r="A172" s="188"/>
      <c r="B172" s="188"/>
      <c r="C172" s="188"/>
      <c r="D172" s="188"/>
    </row>
    <row r="173" spans="1:4">
      <c r="A173" s="189"/>
      <c r="B173" s="189"/>
      <c r="C173" s="189"/>
      <c r="D173" s="189"/>
    </row>
    <row r="175" spans="1:4">
      <c r="A175" s="179"/>
      <c r="B175" s="179"/>
      <c r="C175" s="179"/>
      <c r="D175" s="179"/>
    </row>
    <row r="176" spans="1:4">
      <c r="A176" s="179"/>
      <c r="B176" s="179"/>
      <c r="C176" s="179"/>
      <c r="D176" s="179"/>
    </row>
    <row r="177" spans="1:4">
      <c r="A177" s="179"/>
      <c r="B177" s="179"/>
      <c r="C177" s="179"/>
      <c r="D177" s="179"/>
    </row>
    <row r="178" spans="1:4">
      <c r="A178" s="179"/>
      <c r="B178" s="179"/>
      <c r="C178" s="179"/>
      <c r="D178" s="179"/>
    </row>
    <row r="179" spans="1:4">
      <c r="A179" s="179"/>
      <c r="B179" s="179"/>
      <c r="C179" s="179"/>
      <c r="D179" s="179"/>
    </row>
    <row r="180" spans="1:4">
      <c r="A180" s="179"/>
      <c r="B180" s="179"/>
      <c r="C180" s="179"/>
      <c r="D180" s="179"/>
    </row>
    <row r="182" spans="1:4">
      <c r="A182" s="190"/>
      <c r="B182" s="190"/>
      <c r="C182" s="190"/>
      <c r="D182" s="190"/>
    </row>
    <row r="184" spans="1:4" ht="18">
      <c r="A184" s="183"/>
      <c r="B184" s="183"/>
      <c r="C184" s="183"/>
      <c r="D184" s="183"/>
    </row>
    <row r="196" spans="1:4" ht="18">
      <c r="A196" s="183"/>
      <c r="B196" s="183"/>
      <c r="C196" s="183"/>
      <c r="D196" s="183"/>
    </row>
    <row r="200" spans="1:4" ht="18">
      <c r="A200" s="183"/>
      <c r="B200" s="183"/>
      <c r="C200" s="183"/>
      <c r="D200" s="183"/>
    </row>
    <row r="203" spans="1:4" ht="18">
      <c r="A203" s="183"/>
      <c r="B203" s="183"/>
      <c r="C203" s="183"/>
      <c r="D203" s="183"/>
    </row>
    <row r="206" spans="1:4" ht="18">
      <c r="A206" s="183"/>
      <c r="B206" s="183"/>
      <c r="C206" s="183"/>
      <c r="D206" s="183"/>
    </row>
    <row r="212" spans="1:4" ht="18">
      <c r="A212" s="183"/>
      <c r="B212" s="183"/>
      <c r="C212" s="183"/>
      <c r="D212" s="183"/>
    </row>
    <row r="215" spans="1:4" ht="18">
      <c r="A215" s="183"/>
      <c r="B215" s="183"/>
      <c r="C215" s="183"/>
      <c r="D215" s="183"/>
    </row>
    <row r="223" spans="1:4" ht="18">
      <c r="A223" s="183"/>
      <c r="B223" s="183"/>
      <c r="C223" s="183"/>
      <c r="D223" s="183"/>
    </row>
    <row r="230" spans="1:4" ht="18">
      <c r="A230" s="183"/>
      <c r="B230" s="183"/>
      <c r="C230" s="183"/>
      <c r="D230" s="183"/>
    </row>
    <row r="233" spans="1:4" ht="18">
      <c r="A233" s="183"/>
      <c r="B233" s="183"/>
      <c r="C233" s="183"/>
      <c r="D233" s="183"/>
    </row>
    <row r="241" spans="1:4" ht="18">
      <c r="A241" s="183"/>
      <c r="B241" s="183"/>
      <c r="C241" s="183"/>
      <c r="D241" s="183"/>
    </row>
    <row r="244" spans="1:4" ht="18">
      <c r="A244" s="183"/>
      <c r="B244" s="183"/>
      <c r="C244" s="183"/>
      <c r="D244" s="183"/>
    </row>
    <row r="248" spans="1:4" ht="18">
      <c r="A248" s="183"/>
      <c r="B248" s="183"/>
      <c r="C248" s="183"/>
      <c r="D248" s="183"/>
    </row>
    <row r="256" spans="1:4" ht="18">
      <c r="A256" s="183"/>
      <c r="B256" s="183"/>
      <c r="C256" s="183"/>
      <c r="D256" s="183"/>
    </row>
    <row r="261" spans="1:4">
      <c r="A261" s="191"/>
      <c r="B261" s="191"/>
      <c r="C261" s="191"/>
      <c r="D261" s="191"/>
    </row>
    <row r="273" spans="1:4" ht="18">
      <c r="A273" s="183"/>
      <c r="B273" s="183"/>
      <c r="C273" s="183"/>
      <c r="D273" s="183"/>
    </row>
    <row r="277" spans="1:4" ht="18">
      <c r="A277" s="183"/>
      <c r="B277" s="183"/>
      <c r="C277" s="183"/>
      <c r="D277" s="183"/>
    </row>
    <row r="283" spans="1:4" ht="18">
      <c r="A283" s="183"/>
      <c r="B283" s="183"/>
      <c r="C283" s="183"/>
      <c r="D283" s="183"/>
    </row>
    <row r="288" spans="1:4" ht="18">
      <c r="A288" s="183"/>
      <c r="B288" s="183"/>
      <c r="C288" s="183"/>
      <c r="D288" s="183"/>
    </row>
  </sheetData>
  <mergeCells count="7">
    <mergeCell ref="A16:A17"/>
    <mergeCell ref="B16:B17"/>
    <mergeCell ref="A19:A20"/>
    <mergeCell ref="B19:B20"/>
    <mergeCell ref="A6:E6"/>
    <mergeCell ref="A7:E7"/>
    <mergeCell ref="A8:E8"/>
  </mergeCells>
  <pageMargins left="0.43307086614173229" right="0.43307086614173229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6"/>
  <sheetViews>
    <sheetView zoomScaleNormal="100" zoomScaleSheetLayoutView="100" workbookViewId="0">
      <selection activeCell="E5" sqref="E5"/>
    </sheetView>
  </sheetViews>
  <sheetFormatPr defaultRowHeight="16.5"/>
  <cols>
    <col min="1" max="1" width="6.5703125" style="137" customWidth="1"/>
    <col min="2" max="2" width="8" style="137" customWidth="1"/>
    <col min="3" max="3" width="8.85546875" style="137" customWidth="1"/>
    <col min="4" max="4" width="101.7109375" style="137" customWidth="1"/>
    <col min="5" max="5" width="12.7109375" style="137" customWidth="1"/>
    <col min="6" max="256" width="9.140625" style="137"/>
    <col min="257" max="257" width="7.140625" style="137" customWidth="1"/>
    <col min="258" max="258" width="11.42578125" style="137" customWidth="1"/>
    <col min="259" max="259" width="11" style="137" customWidth="1"/>
    <col min="260" max="260" width="57.28515625" style="137" customWidth="1"/>
    <col min="261" max="261" width="19.5703125" style="137" customWidth="1"/>
    <col min="262" max="512" width="9.140625" style="137"/>
    <col min="513" max="513" width="7.140625" style="137" customWidth="1"/>
    <col min="514" max="514" width="11.42578125" style="137" customWidth="1"/>
    <col min="515" max="515" width="11" style="137" customWidth="1"/>
    <col min="516" max="516" width="57.28515625" style="137" customWidth="1"/>
    <col min="517" max="517" width="19.5703125" style="137" customWidth="1"/>
    <col min="518" max="768" width="9.140625" style="137"/>
    <col min="769" max="769" width="7.140625" style="137" customWidth="1"/>
    <col min="770" max="770" width="11.42578125" style="137" customWidth="1"/>
    <col min="771" max="771" width="11" style="137" customWidth="1"/>
    <col min="772" max="772" width="57.28515625" style="137" customWidth="1"/>
    <col min="773" max="773" width="19.5703125" style="137" customWidth="1"/>
    <col min="774" max="1024" width="9.140625" style="137"/>
    <col min="1025" max="1025" width="7.140625" style="137" customWidth="1"/>
    <col min="1026" max="1026" width="11.42578125" style="137" customWidth="1"/>
    <col min="1027" max="1027" width="11" style="137" customWidth="1"/>
    <col min="1028" max="1028" width="57.28515625" style="137" customWidth="1"/>
    <col min="1029" max="1029" width="19.5703125" style="137" customWidth="1"/>
    <col min="1030" max="1280" width="9.140625" style="137"/>
    <col min="1281" max="1281" width="7.140625" style="137" customWidth="1"/>
    <col min="1282" max="1282" width="11.42578125" style="137" customWidth="1"/>
    <col min="1283" max="1283" width="11" style="137" customWidth="1"/>
    <col min="1284" max="1284" width="57.28515625" style="137" customWidth="1"/>
    <col min="1285" max="1285" width="19.5703125" style="137" customWidth="1"/>
    <col min="1286" max="1536" width="9.140625" style="137"/>
    <col min="1537" max="1537" width="7.140625" style="137" customWidth="1"/>
    <col min="1538" max="1538" width="11.42578125" style="137" customWidth="1"/>
    <col min="1539" max="1539" width="11" style="137" customWidth="1"/>
    <col min="1540" max="1540" width="57.28515625" style="137" customWidth="1"/>
    <col min="1541" max="1541" width="19.5703125" style="137" customWidth="1"/>
    <col min="1542" max="1792" width="9.140625" style="137"/>
    <col min="1793" max="1793" width="7.140625" style="137" customWidth="1"/>
    <col min="1794" max="1794" width="11.42578125" style="137" customWidth="1"/>
    <col min="1795" max="1795" width="11" style="137" customWidth="1"/>
    <col min="1796" max="1796" width="57.28515625" style="137" customWidth="1"/>
    <col min="1797" max="1797" width="19.5703125" style="137" customWidth="1"/>
    <col min="1798" max="2048" width="9.140625" style="137"/>
    <col min="2049" max="2049" width="7.140625" style="137" customWidth="1"/>
    <col min="2050" max="2050" width="11.42578125" style="137" customWidth="1"/>
    <col min="2051" max="2051" width="11" style="137" customWidth="1"/>
    <col min="2052" max="2052" width="57.28515625" style="137" customWidth="1"/>
    <col min="2053" max="2053" width="19.5703125" style="137" customWidth="1"/>
    <col min="2054" max="2304" width="9.140625" style="137"/>
    <col min="2305" max="2305" width="7.140625" style="137" customWidth="1"/>
    <col min="2306" max="2306" width="11.42578125" style="137" customWidth="1"/>
    <col min="2307" max="2307" width="11" style="137" customWidth="1"/>
    <col min="2308" max="2308" width="57.28515625" style="137" customWidth="1"/>
    <col min="2309" max="2309" width="19.5703125" style="137" customWidth="1"/>
    <col min="2310" max="2560" width="9.140625" style="137"/>
    <col min="2561" max="2561" width="7.140625" style="137" customWidth="1"/>
    <col min="2562" max="2562" width="11.42578125" style="137" customWidth="1"/>
    <col min="2563" max="2563" width="11" style="137" customWidth="1"/>
    <col min="2564" max="2564" width="57.28515625" style="137" customWidth="1"/>
    <col min="2565" max="2565" width="19.5703125" style="137" customWidth="1"/>
    <col min="2566" max="2816" width="9.140625" style="137"/>
    <col min="2817" max="2817" width="7.140625" style="137" customWidth="1"/>
    <col min="2818" max="2818" width="11.42578125" style="137" customWidth="1"/>
    <col min="2819" max="2819" width="11" style="137" customWidth="1"/>
    <col min="2820" max="2820" width="57.28515625" style="137" customWidth="1"/>
    <col min="2821" max="2821" width="19.5703125" style="137" customWidth="1"/>
    <col min="2822" max="3072" width="9.140625" style="137"/>
    <col min="3073" max="3073" width="7.140625" style="137" customWidth="1"/>
    <col min="3074" max="3074" width="11.42578125" style="137" customWidth="1"/>
    <col min="3075" max="3075" width="11" style="137" customWidth="1"/>
    <col min="3076" max="3076" width="57.28515625" style="137" customWidth="1"/>
    <col min="3077" max="3077" width="19.5703125" style="137" customWidth="1"/>
    <col min="3078" max="3328" width="9.140625" style="137"/>
    <col min="3329" max="3329" width="7.140625" style="137" customWidth="1"/>
    <col min="3330" max="3330" width="11.42578125" style="137" customWidth="1"/>
    <col min="3331" max="3331" width="11" style="137" customWidth="1"/>
    <col min="3332" max="3332" width="57.28515625" style="137" customWidth="1"/>
    <col min="3333" max="3333" width="19.5703125" style="137" customWidth="1"/>
    <col min="3334" max="3584" width="9.140625" style="137"/>
    <col min="3585" max="3585" width="7.140625" style="137" customWidth="1"/>
    <col min="3586" max="3586" width="11.42578125" style="137" customWidth="1"/>
    <col min="3587" max="3587" width="11" style="137" customWidth="1"/>
    <col min="3588" max="3588" width="57.28515625" style="137" customWidth="1"/>
    <col min="3589" max="3589" width="19.5703125" style="137" customWidth="1"/>
    <col min="3590" max="3840" width="9.140625" style="137"/>
    <col min="3841" max="3841" width="7.140625" style="137" customWidth="1"/>
    <col min="3842" max="3842" width="11.42578125" style="137" customWidth="1"/>
    <col min="3843" max="3843" width="11" style="137" customWidth="1"/>
    <col min="3844" max="3844" width="57.28515625" style="137" customWidth="1"/>
    <col min="3845" max="3845" width="19.5703125" style="137" customWidth="1"/>
    <col min="3846" max="4096" width="9.140625" style="137"/>
    <col min="4097" max="4097" width="7.140625" style="137" customWidth="1"/>
    <col min="4098" max="4098" width="11.42578125" style="137" customWidth="1"/>
    <col min="4099" max="4099" width="11" style="137" customWidth="1"/>
    <col min="4100" max="4100" width="57.28515625" style="137" customWidth="1"/>
    <col min="4101" max="4101" width="19.5703125" style="137" customWidth="1"/>
    <col min="4102" max="4352" width="9.140625" style="137"/>
    <col min="4353" max="4353" width="7.140625" style="137" customWidth="1"/>
    <col min="4354" max="4354" width="11.42578125" style="137" customWidth="1"/>
    <col min="4355" max="4355" width="11" style="137" customWidth="1"/>
    <col min="4356" max="4356" width="57.28515625" style="137" customWidth="1"/>
    <col min="4357" max="4357" width="19.5703125" style="137" customWidth="1"/>
    <col min="4358" max="4608" width="9.140625" style="137"/>
    <col min="4609" max="4609" width="7.140625" style="137" customWidth="1"/>
    <col min="4610" max="4610" width="11.42578125" style="137" customWidth="1"/>
    <col min="4611" max="4611" width="11" style="137" customWidth="1"/>
    <col min="4612" max="4612" width="57.28515625" style="137" customWidth="1"/>
    <col min="4613" max="4613" width="19.5703125" style="137" customWidth="1"/>
    <col min="4614" max="4864" width="9.140625" style="137"/>
    <col min="4865" max="4865" width="7.140625" style="137" customWidth="1"/>
    <col min="4866" max="4866" width="11.42578125" style="137" customWidth="1"/>
    <col min="4867" max="4867" width="11" style="137" customWidth="1"/>
    <col min="4868" max="4868" width="57.28515625" style="137" customWidth="1"/>
    <col min="4869" max="4869" width="19.5703125" style="137" customWidth="1"/>
    <col min="4870" max="5120" width="9.140625" style="137"/>
    <col min="5121" max="5121" width="7.140625" style="137" customWidth="1"/>
    <col min="5122" max="5122" width="11.42578125" style="137" customWidth="1"/>
    <col min="5123" max="5123" width="11" style="137" customWidth="1"/>
    <col min="5124" max="5124" width="57.28515625" style="137" customWidth="1"/>
    <col min="5125" max="5125" width="19.5703125" style="137" customWidth="1"/>
    <col min="5126" max="5376" width="9.140625" style="137"/>
    <col min="5377" max="5377" width="7.140625" style="137" customWidth="1"/>
    <col min="5378" max="5378" width="11.42578125" style="137" customWidth="1"/>
    <col min="5379" max="5379" width="11" style="137" customWidth="1"/>
    <col min="5380" max="5380" width="57.28515625" style="137" customWidth="1"/>
    <col min="5381" max="5381" width="19.5703125" style="137" customWidth="1"/>
    <col min="5382" max="5632" width="9.140625" style="137"/>
    <col min="5633" max="5633" width="7.140625" style="137" customWidth="1"/>
    <col min="5634" max="5634" width="11.42578125" style="137" customWidth="1"/>
    <col min="5635" max="5635" width="11" style="137" customWidth="1"/>
    <col min="5636" max="5636" width="57.28515625" style="137" customWidth="1"/>
    <col min="5637" max="5637" width="19.5703125" style="137" customWidth="1"/>
    <col min="5638" max="5888" width="9.140625" style="137"/>
    <col min="5889" max="5889" width="7.140625" style="137" customWidth="1"/>
    <col min="5890" max="5890" width="11.42578125" style="137" customWidth="1"/>
    <col min="5891" max="5891" width="11" style="137" customWidth="1"/>
    <col min="5892" max="5892" width="57.28515625" style="137" customWidth="1"/>
    <col min="5893" max="5893" width="19.5703125" style="137" customWidth="1"/>
    <col min="5894" max="6144" width="9.140625" style="137"/>
    <col min="6145" max="6145" width="7.140625" style="137" customWidth="1"/>
    <col min="6146" max="6146" width="11.42578125" style="137" customWidth="1"/>
    <col min="6147" max="6147" width="11" style="137" customWidth="1"/>
    <col min="6148" max="6148" width="57.28515625" style="137" customWidth="1"/>
    <col min="6149" max="6149" width="19.5703125" style="137" customWidth="1"/>
    <col min="6150" max="6400" width="9.140625" style="137"/>
    <col min="6401" max="6401" width="7.140625" style="137" customWidth="1"/>
    <col min="6402" max="6402" width="11.42578125" style="137" customWidth="1"/>
    <col min="6403" max="6403" width="11" style="137" customWidth="1"/>
    <col min="6404" max="6404" width="57.28515625" style="137" customWidth="1"/>
    <col min="6405" max="6405" width="19.5703125" style="137" customWidth="1"/>
    <col min="6406" max="6656" width="9.140625" style="137"/>
    <col min="6657" max="6657" width="7.140625" style="137" customWidth="1"/>
    <col min="6658" max="6658" width="11.42578125" style="137" customWidth="1"/>
    <col min="6659" max="6659" width="11" style="137" customWidth="1"/>
    <col min="6660" max="6660" width="57.28515625" style="137" customWidth="1"/>
    <col min="6661" max="6661" width="19.5703125" style="137" customWidth="1"/>
    <col min="6662" max="6912" width="9.140625" style="137"/>
    <col min="6913" max="6913" width="7.140625" style="137" customWidth="1"/>
    <col min="6914" max="6914" width="11.42578125" style="137" customWidth="1"/>
    <col min="6915" max="6915" width="11" style="137" customWidth="1"/>
    <col min="6916" max="6916" width="57.28515625" style="137" customWidth="1"/>
    <col min="6917" max="6917" width="19.5703125" style="137" customWidth="1"/>
    <col min="6918" max="7168" width="9.140625" style="137"/>
    <col min="7169" max="7169" width="7.140625" style="137" customWidth="1"/>
    <col min="7170" max="7170" width="11.42578125" style="137" customWidth="1"/>
    <col min="7171" max="7171" width="11" style="137" customWidth="1"/>
    <col min="7172" max="7172" width="57.28515625" style="137" customWidth="1"/>
    <col min="7173" max="7173" width="19.5703125" style="137" customWidth="1"/>
    <col min="7174" max="7424" width="9.140625" style="137"/>
    <col min="7425" max="7425" width="7.140625" style="137" customWidth="1"/>
    <col min="7426" max="7426" width="11.42578125" style="137" customWidth="1"/>
    <col min="7427" max="7427" width="11" style="137" customWidth="1"/>
    <col min="7428" max="7428" width="57.28515625" style="137" customWidth="1"/>
    <col min="7429" max="7429" width="19.5703125" style="137" customWidth="1"/>
    <col min="7430" max="7680" width="9.140625" style="137"/>
    <col min="7681" max="7681" width="7.140625" style="137" customWidth="1"/>
    <col min="7682" max="7682" width="11.42578125" style="137" customWidth="1"/>
    <col min="7683" max="7683" width="11" style="137" customWidth="1"/>
    <col min="7684" max="7684" width="57.28515625" style="137" customWidth="1"/>
    <col min="7685" max="7685" width="19.5703125" style="137" customWidth="1"/>
    <col min="7686" max="7936" width="9.140625" style="137"/>
    <col min="7937" max="7937" width="7.140625" style="137" customWidth="1"/>
    <col min="7938" max="7938" width="11.42578125" style="137" customWidth="1"/>
    <col min="7939" max="7939" width="11" style="137" customWidth="1"/>
    <col min="7940" max="7940" width="57.28515625" style="137" customWidth="1"/>
    <col min="7941" max="7941" width="19.5703125" style="137" customWidth="1"/>
    <col min="7942" max="8192" width="9.140625" style="137"/>
    <col min="8193" max="8193" width="7.140625" style="137" customWidth="1"/>
    <col min="8194" max="8194" width="11.42578125" style="137" customWidth="1"/>
    <col min="8195" max="8195" width="11" style="137" customWidth="1"/>
    <col min="8196" max="8196" width="57.28515625" style="137" customWidth="1"/>
    <col min="8197" max="8197" width="19.5703125" style="137" customWidth="1"/>
    <col min="8198" max="8448" width="9.140625" style="137"/>
    <col min="8449" max="8449" width="7.140625" style="137" customWidth="1"/>
    <col min="8450" max="8450" width="11.42578125" style="137" customWidth="1"/>
    <col min="8451" max="8451" width="11" style="137" customWidth="1"/>
    <col min="8452" max="8452" width="57.28515625" style="137" customWidth="1"/>
    <col min="8453" max="8453" width="19.5703125" style="137" customWidth="1"/>
    <col min="8454" max="8704" width="9.140625" style="137"/>
    <col min="8705" max="8705" width="7.140625" style="137" customWidth="1"/>
    <col min="8706" max="8706" width="11.42578125" style="137" customWidth="1"/>
    <col min="8707" max="8707" width="11" style="137" customWidth="1"/>
    <col min="8708" max="8708" width="57.28515625" style="137" customWidth="1"/>
    <col min="8709" max="8709" width="19.5703125" style="137" customWidth="1"/>
    <col min="8710" max="8960" width="9.140625" style="137"/>
    <col min="8961" max="8961" width="7.140625" style="137" customWidth="1"/>
    <col min="8962" max="8962" width="11.42578125" style="137" customWidth="1"/>
    <col min="8963" max="8963" width="11" style="137" customWidth="1"/>
    <col min="8964" max="8964" width="57.28515625" style="137" customWidth="1"/>
    <col min="8965" max="8965" width="19.5703125" style="137" customWidth="1"/>
    <col min="8966" max="9216" width="9.140625" style="137"/>
    <col min="9217" max="9217" width="7.140625" style="137" customWidth="1"/>
    <col min="9218" max="9218" width="11.42578125" style="137" customWidth="1"/>
    <col min="9219" max="9219" width="11" style="137" customWidth="1"/>
    <col min="9220" max="9220" width="57.28515625" style="137" customWidth="1"/>
    <col min="9221" max="9221" width="19.5703125" style="137" customWidth="1"/>
    <col min="9222" max="9472" width="9.140625" style="137"/>
    <col min="9473" max="9473" width="7.140625" style="137" customWidth="1"/>
    <col min="9474" max="9474" width="11.42578125" style="137" customWidth="1"/>
    <col min="9475" max="9475" width="11" style="137" customWidth="1"/>
    <col min="9476" max="9476" width="57.28515625" style="137" customWidth="1"/>
    <col min="9477" max="9477" width="19.5703125" style="137" customWidth="1"/>
    <col min="9478" max="9728" width="9.140625" style="137"/>
    <col min="9729" max="9729" width="7.140625" style="137" customWidth="1"/>
    <col min="9730" max="9730" width="11.42578125" style="137" customWidth="1"/>
    <col min="9731" max="9731" width="11" style="137" customWidth="1"/>
    <col min="9732" max="9732" width="57.28515625" style="137" customWidth="1"/>
    <col min="9733" max="9733" width="19.5703125" style="137" customWidth="1"/>
    <col min="9734" max="9984" width="9.140625" style="137"/>
    <col min="9985" max="9985" width="7.140625" style="137" customWidth="1"/>
    <col min="9986" max="9986" width="11.42578125" style="137" customWidth="1"/>
    <col min="9987" max="9987" width="11" style="137" customWidth="1"/>
    <col min="9988" max="9988" width="57.28515625" style="137" customWidth="1"/>
    <col min="9989" max="9989" width="19.5703125" style="137" customWidth="1"/>
    <col min="9990" max="10240" width="9.140625" style="137"/>
    <col min="10241" max="10241" width="7.140625" style="137" customWidth="1"/>
    <col min="10242" max="10242" width="11.42578125" style="137" customWidth="1"/>
    <col min="10243" max="10243" width="11" style="137" customWidth="1"/>
    <col min="10244" max="10244" width="57.28515625" style="137" customWidth="1"/>
    <col min="10245" max="10245" width="19.5703125" style="137" customWidth="1"/>
    <col min="10246" max="10496" width="9.140625" style="137"/>
    <col min="10497" max="10497" width="7.140625" style="137" customWidth="1"/>
    <col min="10498" max="10498" width="11.42578125" style="137" customWidth="1"/>
    <col min="10499" max="10499" width="11" style="137" customWidth="1"/>
    <col min="10500" max="10500" width="57.28515625" style="137" customWidth="1"/>
    <col min="10501" max="10501" width="19.5703125" style="137" customWidth="1"/>
    <col min="10502" max="10752" width="9.140625" style="137"/>
    <col min="10753" max="10753" width="7.140625" style="137" customWidth="1"/>
    <col min="10754" max="10754" width="11.42578125" style="137" customWidth="1"/>
    <col min="10755" max="10755" width="11" style="137" customWidth="1"/>
    <col min="10756" max="10756" width="57.28515625" style="137" customWidth="1"/>
    <col min="10757" max="10757" width="19.5703125" style="137" customWidth="1"/>
    <col min="10758" max="11008" width="9.140625" style="137"/>
    <col min="11009" max="11009" width="7.140625" style="137" customWidth="1"/>
    <col min="11010" max="11010" width="11.42578125" style="137" customWidth="1"/>
    <col min="11011" max="11011" width="11" style="137" customWidth="1"/>
    <col min="11012" max="11012" width="57.28515625" style="137" customWidth="1"/>
    <col min="11013" max="11013" width="19.5703125" style="137" customWidth="1"/>
    <col min="11014" max="11264" width="9.140625" style="137"/>
    <col min="11265" max="11265" width="7.140625" style="137" customWidth="1"/>
    <col min="11266" max="11266" width="11.42578125" style="137" customWidth="1"/>
    <col min="11267" max="11267" width="11" style="137" customWidth="1"/>
    <col min="11268" max="11268" width="57.28515625" style="137" customWidth="1"/>
    <col min="11269" max="11269" width="19.5703125" style="137" customWidth="1"/>
    <col min="11270" max="11520" width="9.140625" style="137"/>
    <col min="11521" max="11521" width="7.140625" style="137" customWidth="1"/>
    <col min="11522" max="11522" width="11.42578125" style="137" customWidth="1"/>
    <col min="11523" max="11523" width="11" style="137" customWidth="1"/>
    <col min="11524" max="11524" width="57.28515625" style="137" customWidth="1"/>
    <col min="11525" max="11525" width="19.5703125" style="137" customWidth="1"/>
    <col min="11526" max="11776" width="9.140625" style="137"/>
    <col min="11777" max="11777" width="7.140625" style="137" customWidth="1"/>
    <col min="11778" max="11778" width="11.42578125" style="137" customWidth="1"/>
    <col min="11779" max="11779" width="11" style="137" customWidth="1"/>
    <col min="11780" max="11780" width="57.28515625" style="137" customWidth="1"/>
    <col min="11781" max="11781" width="19.5703125" style="137" customWidth="1"/>
    <col min="11782" max="12032" width="9.140625" style="137"/>
    <col min="12033" max="12033" width="7.140625" style="137" customWidth="1"/>
    <col min="12034" max="12034" width="11.42578125" style="137" customWidth="1"/>
    <col min="12035" max="12035" width="11" style="137" customWidth="1"/>
    <col min="12036" max="12036" width="57.28515625" style="137" customWidth="1"/>
    <col min="12037" max="12037" width="19.5703125" style="137" customWidth="1"/>
    <col min="12038" max="12288" width="9.140625" style="137"/>
    <col min="12289" max="12289" width="7.140625" style="137" customWidth="1"/>
    <col min="12290" max="12290" width="11.42578125" style="137" customWidth="1"/>
    <col min="12291" max="12291" width="11" style="137" customWidth="1"/>
    <col min="12292" max="12292" width="57.28515625" style="137" customWidth="1"/>
    <col min="12293" max="12293" width="19.5703125" style="137" customWidth="1"/>
    <col min="12294" max="12544" width="9.140625" style="137"/>
    <col min="12545" max="12545" width="7.140625" style="137" customWidth="1"/>
    <col min="12546" max="12546" width="11.42578125" style="137" customWidth="1"/>
    <col min="12547" max="12547" width="11" style="137" customWidth="1"/>
    <col min="12548" max="12548" width="57.28515625" style="137" customWidth="1"/>
    <col min="12549" max="12549" width="19.5703125" style="137" customWidth="1"/>
    <col min="12550" max="12800" width="9.140625" style="137"/>
    <col min="12801" max="12801" width="7.140625" style="137" customWidth="1"/>
    <col min="12802" max="12802" width="11.42578125" style="137" customWidth="1"/>
    <col min="12803" max="12803" width="11" style="137" customWidth="1"/>
    <col min="12804" max="12804" width="57.28515625" style="137" customWidth="1"/>
    <col min="12805" max="12805" width="19.5703125" style="137" customWidth="1"/>
    <col min="12806" max="13056" width="9.140625" style="137"/>
    <col min="13057" max="13057" width="7.140625" style="137" customWidth="1"/>
    <col min="13058" max="13058" width="11.42578125" style="137" customWidth="1"/>
    <col min="13059" max="13059" width="11" style="137" customWidth="1"/>
    <col min="13060" max="13060" width="57.28515625" style="137" customWidth="1"/>
    <col min="13061" max="13061" width="19.5703125" style="137" customWidth="1"/>
    <col min="13062" max="13312" width="9.140625" style="137"/>
    <col min="13313" max="13313" width="7.140625" style="137" customWidth="1"/>
    <col min="13314" max="13314" width="11.42578125" style="137" customWidth="1"/>
    <col min="13315" max="13315" width="11" style="137" customWidth="1"/>
    <col min="13316" max="13316" width="57.28515625" style="137" customWidth="1"/>
    <col min="13317" max="13317" width="19.5703125" style="137" customWidth="1"/>
    <col min="13318" max="13568" width="9.140625" style="137"/>
    <col min="13569" max="13569" width="7.140625" style="137" customWidth="1"/>
    <col min="13570" max="13570" width="11.42578125" style="137" customWidth="1"/>
    <col min="13571" max="13571" width="11" style="137" customWidth="1"/>
    <col min="13572" max="13572" width="57.28515625" style="137" customWidth="1"/>
    <col min="13573" max="13573" width="19.5703125" style="137" customWidth="1"/>
    <col min="13574" max="13824" width="9.140625" style="137"/>
    <col min="13825" max="13825" width="7.140625" style="137" customWidth="1"/>
    <col min="13826" max="13826" width="11.42578125" style="137" customWidth="1"/>
    <col min="13827" max="13827" width="11" style="137" customWidth="1"/>
    <col min="13828" max="13828" width="57.28515625" style="137" customWidth="1"/>
    <col min="13829" max="13829" width="19.5703125" style="137" customWidth="1"/>
    <col min="13830" max="14080" width="9.140625" style="137"/>
    <col min="14081" max="14081" width="7.140625" style="137" customWidth="1"/>
    <col min="14082" max="14082" width="11.42578125" style="137" customWidth="1"/>
    <col min="14083" max="14083" width="11" style="137" customWidth="1"/>
    <col min="14084" max="14084" width="57.28515625" style="137" customWidth="1"/>
    <col min="14085" max="14085" width="19.5703125" style="137" customWidth="1"/>
    <col min="14086" max="14336" width="9.140625" style="137"/>
    <col min="14337" max="14337" width="7.140625" style="137" customWidth="1"/>
    <col min="14338" max="14338" width="11.42578125" style="137" customWidth="1"/>
    <col min="14339" max="14339" width="11" style="137" customWidth="1"/>
    <col min="14340" max="14340" width="57.28515625" style="137" customWidth="1"/>
    <col min="14341" max="14341" width="19.5703125" style="137" customWidth="1"/>
    <col min="14342" max="14592" width="9.140625" style="137"/>
    <col min="14593" max="14593" width="7.140625" style="137" customWidth="1"/>
    <col min="14594" max="14594" width="11.42578125" style="137" customWidth="1"/>
    <col min="14595" max="14595" width="11" style="137" customWidth="1"/>
    <col min="14596" max="14596" width="57.28515625" style="137" customWidth="1"/>
    <col min="14597" max="14597" width="19.5703125" style="137" customWidth="1"/>
    <col min="14598" max="14848" width="9.140625" style="137"/>
    <col min="14849" max="14849" width="7.140625" style="137" customWidth="1"/>
    <col min="14850" max="14850" width="11.42578125" style="137" customWidth="1"/>
    <col min="14851" max="14851" width="11" style="137" customWidth="1"/>
    <col min="14852" max="14852" width="57.28515625" style="137" customWidth="1"/>
    <col min="14853" max="14853" width="19.5703125" style="137" customWidth="1"/>
    <col min="14854" max="15104" width="9.140625" style="137"/>
    <col min="15105" max="15105" width="7.140625" style="137" customWidth="1"/>
    <col min="15106" max="15106" width="11.42578125" style="137" customWidth="1"/>
    <col min="15107" max="15107" width="11" style="137" customWidth="1"/>
    <col min="15108" max="15108" width="57.28515625" style="137" customWidth="1"/>
    <col min="15109" max="15109" width="19.5703125" style="137" customWidth="1"/>
    <col min="15110" max="15360" width="9.140625" style="137"/>
    <col min="15361" max="15361" width="7.140625" style="137" customWidth="1"/>
    <col min="15362" max="15362" width="11.42578125" style="137" customWidth="1"/>
    <col min="15363" max="15363" width="11" style="137" customWidth="1"/>
    <col min="15364" max="15364" width="57.28515625" style="137" customWidth="1"/>
    <col min="15365" max="15365" width="19.5703125" style="137" customWidth="1"/>
    <col min="15366" max="15616" width="9.140625" style="137"/>
    <col min="15617" max="15617" width="7.140625" style="137" customWidth="1"/>
    <col min="15618" max="15618" width="11.42578125" style="137" customWidth="1"/>
    <col min="15619" max="15619" width="11" style="137" customWidth="1"/>
    <col min="15620" max="15620" width="57.28515625" style="137" customWidth="1"/>
    <col min="15621" max="15621" width="19.5703125" style="137" customWidth="1"/>
    <col min="15622" max="15872" width="9.140625" style="137"/>
    <col min="15873" max="15873" width="7.140625" style="137" customWidth="1"/>
    <col min="15874" max="15874" width="11.42578125" style="137" customWidth="1"/>
    <col min="15875" max="15875" width="11" style="137" customWidth="1"/>
    <col min="15876" max="15876" width="57.28515625" style="137" customWidth="1"/>
    <col min="15877" max="15877" width="19.5703125" style="137" customWidth="1"/>
    <col min="15878" max="16128" width="9.140625" style="137"/>
    <col min="16129" max="16129" width="7.140625" style="137" customWidth="1"/>
    <col min="16130" max="16130" width="11.42578125" style="137" customWidth="1"/>
    <col min="16131" max="16131" width="11" style="137" customWidth="1"/>
    <col min="16132" max="16132" width="57.28515625" style="137" customWidth="1"/>
    <col min="16133" max="16133" width="19.5703125" style="137" customWidth="1"/>
    <col min="16134" max="16384" width="9.140625" style="137"/>
  </cols>
  <sheetData>
    <row r="1" spans="1:9">
      <c r="A1" s="177"/>
      <c r="B1" s="177"/>
      <c r="C1" s="177"/>
      <c r="D1" s="177"/>
      <c r="E1" s="345" t="s">
        <v>241</v>
      </c>
    </row>
    <row r="2" spans="1:9">
      <c r="A2" s="177"/>
      <c r="B2" s="177"/>
      <c r="C2" s="177"/>
      <c r="D2" s="177"/>
      <c r="E2" s="125" t="s">
        <v>310</v>
      </c>
    </row>
    <row r="3" spans="1:9">
      <c r="A3" s="177"/>
      <c r="B3" s="177"/>
      <c r="C3" s="177"/>
      <c r="D3" s="177"/>
      <c r="E3" s="125" t="s">
        <v>255</v>
      </c>
    </row>
    <row r="4" spans="1:9">
      <c r="A4" s="177"/>
      <c r="B4" s="177"/>
      <c r="C4" s="177"/>
      <c r="D4" s="177"/>
      <c r="E4" s="125" t="s">
        <v>309</v>
      </c>
    </row>
    <row r="5" spans="1:9" ht="9.75" customHeight="1">
      <c r="A5" s="177"/>
      <c r="B5" s="177"/>
      <c r="C5" s="177"/>
      <c r="D5" s="177"/>
      <c r="E5" s="345"/>
    </row>
    <row r="6" spans="1:9" ht="19.5">
      <c r="A6" s="429" t="s">
        <v>258</v>
      </c>
      <c r="B6" s="429"/>
      <c r="C6" s="429"/>
      <c r="D6" s="429"/>
      <c r="E6" s="429"/>
      <c r="F6" s="138"/>
      <c r="G6" s="138"/>
      <c r="H6" s="138"/>
      <c r="I6" s="138"/>
    </row>
    <row r="7" spans="1:9" ht="19.5">
      <c r="A7" s="430" t="s">
        <v>231</v>
      </c>
      <c r="B7" s="430"/>
      <c r="C7" s="430"/>
      <c r="D7" s="430"/>
      <c r="E7" s="430"/>
      <c r="F7" s="138"/>
      <c r="G7" s="138"/>
      <c r="H7" s="138"/>
      <c r="I7" s="138"/>
    </row>
    <row r="8" spans="1:9" ht="19.5">
      <c r="A8" s="430" t="s">
        <v>307</v>
      </c>
      <c r="B8" s="430"/>
      <c r="C8" s="430"/>
      <c r="D8" s="430"/>
      <c r="E8" s="430"/>
      <c r="F8" s="138"/>
      <c r="G8" s="138"/>
      <c r="H8" s="138"/>
      <c r="I8" s="138"/>
    </row>
    <row r="9" spans="1:9" ht="9" customHeight="1">
      <c r="A9" s="346"/>
      <c r="B9" s="347"/>
      <c r="C9" s="347"/>
      <c r="D9" s="347"/>
      <c r="E9" s="346"/>
      <c r="F9" s="138"/>
      <c r="G9" s="138"/>
      <c r="H9" s="138"/>
      <c r="I9" s="138"/>
    </row>
    <row r="10" spans="1:9">
      <c r="A10" s="177"/>
      <c r="B10" s="177"/>
      <c r="C10" s="177"/>
      <c r="D10" s="177"/>
      <c r="E10" s="345" t="s">
        <v>229</v>
      </c>
    </row>
    <row r="11" spans="1:9">
      <c r="A11" s="348"/>
      <c r="B11" s="349"/>
      <c r="C11" s="349"/>
      <c r="D11" s="349"/>
      <c r="E11" s="350"/>
    </row>
    <row r="12" spans="1:9">
      <c r="A12" s="351" t="s">
        <v>0</v>
      </c>
      <c r="B12" s="352" t="s">
        <v>1</v>
      </c>
      <c r="C12" s="352" t="s">
        <v>232</v>
      </c>
      <c r="D12" s="352" t="s">
        <v>233</v>
      </c>
      <c r="E12" s="353" t="s">
        <v>12</v>
      </c>
    </row>
    <row r="13" spans="1:9">
      <c r="A13" s="354"/>
      <c r="B13" s="355"/>
      <c r="C13" s="355"/>
      <c r="D13" s="355"/>
      <c r="E13" s="356"/>
    </row>
    <row r="14" spans="1:9" s="140" customFormat="1" ht="9.75" customHeight="1">
      <c r="A14" s="357">
        <v>1</v>
      </c>
      <c r="B14" s="358">
        <v>2</v>
      </c>
      <c r="C14" s="358">
        <v>3</v>
      </c>
      <c r="D14" s="357">
        <v>4</v>
      </c>
      <c r="E14" s="358">
        <v>5</v>
      </c>
    </row>
    <row r="15" spans="1:9">
      <c r="A15" s="359"/>
      <c r="B15" s="360"/>
      <c r="C15" s="360"/>
      <c r="D15" s="360"/>
      <c r="E15" s="361"/>
    </row>
    <row r="16" spans="1:9" ht="20.25">
      <c r="A16" s="431" t="s">
        <v>234</v>
      </c>
      <c r="B16" s="424"/>
      <c r="C16" s="424"/>
      <c r="D16" s="362"/>
      <c r="E16" s="363">
        <f>E18+E47</f>
        <v>22980</v>
      </c>
    </row>
    <row r="17" spans="1:9">
      <c r="A17" s="359"/>
      <c r="B17" s="360"/>
      <c r="C17" s="360"/>
      <c r="D17" s="360"/>
      <c r="E17" s="361"/>
    </row>
    <row r="18" spans="1:9" ht="19.5">
      <c r="A18" s="423" t="s">
        <v>235</v>
      </c>
      <c r="B18" s="424"/>
      <c r="C18" s="424"/>
      <c r="D18" s="425"/>
      <c r="E18" s="364">
        <f>E20+E39</f>
        <v>15694</v>
      </c>
    </row>
    <row r="19" spans="1:9" ht="18">
      <c r="A19" s="432"/>
      <c r="B19" s="433"/>
      <c r="C19" s="433"/>
      <c r="D19" s="434"/>
      <c r="E19" s="365"/>
    </row>
    <row r="20" spans="1:9" ht="18">
      <c r="A20" s="435" t="s">
        <v>237</v>
      </c>
      <c r="B20" s="424"/>
      <c r="C20" s="424"/>
      <c r="D20" s="425"/>
      <c r="E20" s="366">
        <f>E22+E31</f>
        <v>484</v>
      </c>
    </row>
    <row r="21" spans="1:9">
      <c r="A21" s="359"/>
      <c r="B21" s="360"/>
      <c r="C21" s="360"/>
      <c r="D21" s="360"/>
      <c r="E21" s="361"/>
    </row>
    <row r="22" spans="1:9">
      <c r="A22" s="367">
        <v>750</v>
      </c>
      <c r="B22" s="368"/>
      <c r="C22" s="368"/>
      <c r="D22" s="369" t="s">
        <v>76</v>
      </c>
      <c r="E22" s="370">
        <f>E23</f>
        <v>309</v>
      </c>
    </row>
    <row r="23" spans="1:9">
      <c r="A23" s="352"/>
      <c r="B23" s="371">
        <v>75011</v>
      </c>
      <c r="C23" s="372"/>
      <c r="D23" s="373" t="s">
        <v>130</v>
      </c>
      <c r="E23" s="374">
        <f>SUM(E24:E29)</f>
        <v>309</v>
      </c>
    </row>
    <row r="24" spans="1:9">
      <c r="A24" s="352"/>
      <c r="B24" s="352"/>
      <c r="C24" s="352">
        <v>4007</v>
      </c>
      <c r="D24" s="375" t="s">
        <v>289</v>
      </c>
      <c r="E24" s="376">
        <v>5</v>
      </c>
      <c r="G24" s="139"/>
      <c r="I24" s="139"/>
    </row>
    <row r="25" spans="1:9">
      <c r="A25" s="352"/>
      <c r="B25" s="352"/>
      <c r="C25" s="352">
        <v>4027</v>
      </c>
      <c r="D25" s="375" t="s">
        <v>291</v>
      </c>
      <c r="E25" s="377">
        <v>243</v>
      </c>
      <c r="G25" s="139"/>
      <c r="I25" s="139"/>
    </row>
    <row r="26" spans="1:9">
      <c r="A26" s="352"/>
      <c r="B26" s="352"/>
      <c r="C26" s="352">
        <v>4117</v>
      </c>
      <c r="D26" s="375" t="s">
        <v>239</v>
      </c>
      <c r="E26" s="377">
        <v>41</v>
      </c>
      <c r="G26" s="139"/>
      <c r="I26" s="139"/>
    </row>
    <row r="27" spans="1:9">
      <c r="A27" s="352"/>
      <c r="B27" s="352"/>
      <c r="C27" s="352">
        <v>4127</v>
      </c>
      <c r="D27" s="375" t="s">
        <v>238</v>
      </c>
      <c r="E27" s="377">
        <v>5</v>
      </c>
      <c r="G27" s="139"/>
      <c r="I27" s="139"/>
    </row>
    <row r="28" spans="1:9">
      <c r="A28" s="352"/>
      <c r="B28" s="352"/>
      <c r="C28" s="352">
        <v>4417</v>
      </c>
      <c r="D28" s="375" t="s">
        <v>288</v>
      </c>
      <c r="E28" s="377">
        <v>12</v>
      </c>
      <c r="G28" s="139"/>
      <c r="I28" s="139"/>
    </row>
    <row r="29" spans="1:9">
      <c r="A29" s="352"/>
      <c r="B29" s="352"/>
      <c r="C29" s="352">
        <v>4557</v>
      </c>
      <c r="D29" s="375" t="s">
        <v>287</v>
      </c>
      <c r="E29" s="377">
        <v>3</v>
      </c>
      <c r="G29" s="139"/>
      <c r="I29" s="139"/>
    </row>
    <row r="30" spans="1:9">
      <c r="A30" s="352"/>
      <c r="B30" s="352"/>
      <c r="C30" s="352"/>
      <c r="D30" s="375"/>
      <c r="E30" s="377"/>
      <c r="G30" s="139"/>
      <c r="I30" s="139"/>
    </row>
    <row r="31" spans="1:9">
      <c r="A31" s="367">
        <v>855</v>
      </c>
      <c r="B31" s="368"/>
      <c r="C31" s="368"/>
      <c r="D31" s="369" t="s">
        <v>108</v>
      </c>
      <c r="E31" s="370">
        <f>E32</f>
        <v>175</v>
      </c>
    </row>
    <row r="32" spans="1:9">
      <c r="A32" s="352"/>
      <c r="B32" s="371">
        <v>85516</v>
      </c>
      <c r="C32" s="372"/>
      <c r="D32" s="373" t="s">
        <v>226</v>
      </c>
      <c r="E32" s="374">
        <f>SUM(E33:E36)</f>
        <v>175</v>
      </c>
    </row>
    <row r="33" spans="1:9">
      <c r="A33" s="352"/>
      <c r="B33" s="352"/>
      <c r="C33" s="352">
        <v>4027</v>
      </c>
      <c r="D33" s="375" t="s">
        <v>246</v>
      </c>
      <c r="E33" s="376">
        <v>137</v>
      </c>
      <c r="G33" s="139"/>
      <c r="I33" s="139"/>
    </row>
    <row r="34" spans="1:9">
      <c r="A34" s="352"/>
      <c r="B34" s="352"/>
      <c r="C34" s="352">
        <v>4047</v>
      </c>
      <c r="D34" s="375" t="s">
        <v>247</v>
      </c>
      <c r="E34" s="377">
        <v>10</v>
      </c>
      <c r="G34" s="139"/>
      <c r="I34" s="139"/>
    </row>
    <row r="35" spans="1:9">
      <c r="A35" s="352"/>
      <c r="B35" s="352"/>
      <c r="C35" s="352">
        <v>4117</v>
      </c>
      <c r="D35" s="375" t="s">
        <v>238</v>
      </c>
      <c r="E35" s="377">
        <v>25</v>
      </c>
      <c r="G35" s="139"/>
      <c r="I35" s="139"/>
    </row>
    <row r="36" spans="1:9">
      <c r="A36" s="352"/>
      <c r="B36" s="352"/>
      <c r="C36" s="352">
        <v>4127</v>
      </c>
      <c r="D36" s="375" t="s">
        <v>239</v>
      </c>
      <c r="E36" s="377">
        <v>3</v>
      </c>
      <c r="G36" s="139"/>
      <c r="I36" s="139"/>
    </row>
    <row r="37" spans="1:9">
      <c r="A37" s="378"/>
      <c r="B37" s="378"/>
      <c r="C37" s="378"/>
      <c r="D37" s="379"/>
      <c r="E37" s="380"/>
    </row>
    <row r="38" spans="1:9">
      <c r="A38" s="381"/>
      <c r="B38" s="382"/>
      <c r="C38" s="382"/>
      <c r="D38" s="383"/>
      <c r="E38" s="384"/>
    </row>
    <row r="39" spans="1:9" ht="18">
      <c r="A39" s="435" t="s">
        <v>273</v>
      </c>
      <c r="B39" s="424"/>
      <c r="C39" s="424"/>
      <c r="D39" s="425"/>
      <c r="E39" s="366">
        <f>E41</f>
        <v>15210</v>
      </c>
    </row>
    <row r="40" spans="1:9">
      <c r="A40" s="359"/>
      <c r="B40" s="360"/>
      <c r="C40" s="360"/>
      <c r="D40" s="360"/>
      <c r="E40" s="361"/>
    </row>
    <row r="41" spans="1:9">
      <c r="A41" s="367">
        <v>855</v>
      </c>
      <c r="B41" s="368"/>
      <c r="C41" s="368"/>
      <c r="D41" s="369" t="s">
        <v>83</v>
      </c>
      <c r="E41" s="370">
        <f>E42</f>
        <v>15210</v>
      </c>
    </row>
    <row r="42" spans="1:9">
      <c r="A42" s="352"/>
      <c r="B42" s="371">
        <v>85516</v>
      </c>
      <c r="C42" s="372"/>
      <c r="D42" s="373" t="s">
        <v>226</v>
      </c>
      <c r="E42" s="374">
        <f>SUM(E43:E45)</f>
        <v>15210</v>
      </c>
    </row>
    <row r="43" spans="1:9" ht="82.5">
      <c r="A43" s="352"/>
      <c r="B43" s="385"/>
      <c r="C43" s="352">
        <v>2007</v>
      </c>
      <c r="D43" s="386" t="s">
        <v>248</v>
      </c>
      <c r="E43" s="377">
        <v>4556</v>
      </c>
    </row>
    <row r="44" spans="1:9" ht="99">
      <c r="A44" s="352"/>
      <c r="B44" s="385"/>
      <c r="C44" s="352">
        <v>2057</v>
      </c>
      <c r="D44" s="386" t="s">
        <v>249</v>
      </c>
      <c r="E44" s="377">
        <v>9052</v>
      </c>
    </row>
    <row r="45" spans="1:9" ht="49.5">
      <c r="A45" s="378"/>
      <c r="B45" s="378"/>
      <c r="C45" s="378">
        <v>6207</v>
      </c>
      <c r="D45" s="387" t="s">
        <v>250</v>
      </c>
      <c r="E45" s="380">
        <v>1602</v>
      </c>
      <c r="G45" s="139"/>
      <c r="I45" s="139"/>
    </row>
    <row r="46" spans="1:9">
      <c r="A46" s="354"/>
      <c r="B46" s="177"/>
      <c r="C46" s="177"/>
      <c r="D46" s="177"/>
      <c r="E46" s="388"/>
    </row>
    <row r="47" spans="1:9" ht="19.5">
      <c r="A47" s="423" t="s">
        <v>274</v>
      </c>
      <c r="B47" s="424"/>
      <c r="C47" s="424"/>
      <c r="D47" s="425"/>
      <c r="E47" s="364">
        <f>E49+E55</f>
        <v>7286</v>
      </c>
    </row>
    <row r="48" spans="1:9" ht="19.5">
      <c r="A48" s="389"/>
      <c r="B48" s="390"/>
      <c r="C48" s="390"/>
      <c r="D48" s="391"/>
      <c r="E48" s="364"/>
    </row>
    <row r="49" spans="1:5" ht="18">
      <c r="A49" s="420" t="s">
        <v>284</v>
      </c>
      <c r="B49" s="421"/>
      <c r="C49" s="421"/>
      <c r="D49" s="422"/>
      <c r="E49" s="392">
        <f>E51</f>
        <v>1646</v>
      </c>
    </row>
    <row r="50" spans="1:5">
      <c r="A50" s="393"/>
      <c r="B50" s="394"/>
      <c r="C50" s="394"/>
      <c r="D50" s="395"/>
      <c r="E50" s="374"/>
    </row>
    <row r="51" spans="1:5">
      <c r="A51" s="396">
        <v>754</v>
      </c>
      <c r="B51" s="396"/>
      <c r="C51" s="397"/>
      <c r="D51" s="398" t="s">
        <v>35</v>
      </c>
      <c r="E51" s="399">
        <f>E52+E84</f>
        <v>1646</v>
      </c>
    </row>
    <row r="52" spans="1:5">
      <c r="A52" s="400"/>
      <c r="B52" s="396">
        <v>75410</v>
      </c>
      <c r="C52" s="397"/>
      <c r="D52" s="401" t="s">
        <v>86</v>
      </c>
      <c r="E52" s="399">
        <f>E53</f>
        <v>1646</v>
      </c>
    </row>
    <row r="53" spans="1:5">
      <c r="A53" s="402"/>
      <c r="B53" s="396"/>
      <c r="C53" s="403" t="s">
        <v>281</v>
      </c>
      <c r="D53" s="404" t="s">
        <v>290</v>
      </c>
      <c r="E53" s="405">
        <v>1646</v>
      </c>
    </row>
    <row r="54" spans="1:5">
      <c r="A54" s="354"/>
      <c r="B54" s="177"/>
      <c r="C54" s="177"/>
      <c r="D54" s="177"/>
      <c r="E54" s="388"/>
    </row>
    <row r="55" spans="1:5" ht="18">
      <c r="A55" s="426" t="s">
        <v>285</v>
      </c>
      <c r="B55" s="427"/>
      <c r="C55" s="427"/>
      <c r="D55" s="428"/>
      <c r="E55" s="406">
        <f>SUM(E57,E96)</f>
        <v>5640</v>
      </c>
    </row>
    <row r="56" spans="1:5">
      <c r="A56" s="393"/>
      <c r="B56" s="394"/>
      <c r="C56" s="394"/>
      <c r="D56" s="395"/>
      <c r="E56" s="374"/>
    </row>
    <row r="57" spans="1:5">
      <c r="A57" s="407">
        <v>801</v>
      </c>
      <c r="B57" s="407"/>
      <c r="C57" s="408"/>
      <c r="D57" s="409" t="s">
        <v>89</v>
      </c>
      <c r="E57" s="399">
        <f>E58+E64</f>
        <v>5640</v>
      </c>
    </row>
    <row r="58" spans="1:5">
      <c r="A58" s="410"/>
      <c r="B58" s="407">
        <v>80136</v>
      </c>
      <c r="C58" s="408"/>
      <c r="D58" s="409" t="s">
        <v>90</v>
      </c>
      <c r="E58" s="399">
        <f>SUM(E59:E62)</f>
        <v>226</v>
      </c>
    </row>
    <row r="59" spans="1:5">
      <c r="A59" s="410"/>
      <c r="B59" s="411"/>
      <c r="C59" s="412" t="s">
        <v>275</v>
      </c>
      <c r="D59" s="413" t="s">
        <v>286</v>
      </c>
      <c r="E59" s="414">
        <v>181</v>
      </c>
    </row>
    <row r="60" spans="1:5">
      <c r="A60" s="410"/>
      <c r="B60" s="411"/>
      <c r="C60" s="412" t="s">
        <v>276</v>
      </c>
      <c r="D60" s="415" t="s">
        <v>247</v>
      </c>
      <c r="E60" s="414">
        <v>7</v>
      </c>
    </row>
    <row r="61" spans="1:5">
      <c r="A61" s="410"/>
      <c r="B61" s="411"/>
      <c r="C61" s="412" t="s">
        <v>277</v>
      </c>
      <c r="D61" s="415" t="s">
        <v>238</v>
      </c>
      <c r="E61" s="414">
        <v>33</v>
      </c>
    </row>
    <row r="62" spans="1:5">
      <c r="A62" s="410"/>
      <c r="B62" s="411"/>
      <c r="C62" s="412" t="s">
        <v>278</v>
      </c>
      <c r="D62" s="416" t="s">
        <v>239</v>
      </c>
      <c r="E62" s="414">
        <v>5</v>
      </c>
    </row>
    <row r="63" spans="1:5">
      <c r="A63" s="417"/>
      <c r="B63" s="417"/>
      <c r="C63" s="403"/>
      <c r="D63" s="418"/>
      <c r="E63" s="405"/>
    </row>
    <row r="64" spans="1:5">
      <c r="A64" s="410"/>
      <c r="B64" s="407">
        <v>80195</v>
      </c>
      <c r="C64" s="397"/>
      <c r="D64" s="419" t="s">
        <v>25</v>
      </c>
      <c r="E64" s="399">
        <f>E65+E66</f>
        <v>5414</v>
      </c>
    </row>
    <row r="65" spans="1:5" ht="82.5">
      <c r="A65" s="400"/>
      <c r="B65" s="400"/>
      <c r="C65" s="412" t="s">
        <v>279</v>
      </c>
      <c r="D65" s="416" t="s">
        <v>282</v>
      </c>
      <c r="E65" s="414">
        <v>1566</v>
      </c>
    </row>
    <row r="66" spans="1:5" ht="99">
      <c r="A66" s="402"/>
      <c r="B66" s="402"/>
      <c r="C66" s="403" t="s">
        <v>280</v>
      </c>
      <c r="D66" s="404" t="s">
        <v>283</v>
      </c>
      <c r="E66" s="405">
        <v>3848</v>
      </c>
    </row>
  </sheetData>
  <mergeCells count="11">
    <mergeCell ref="A49:D49"/>
    <mergeCell ref="A47:D47"/>
    <mergeCell ref="A55:D55"/>
    <mergeCell ref="A6:E6"/>
    <mergeCell ref="A7:E7"/>
    <mergeCell ref="A8:E8"/>
    <mergeCell ref="A16:C16"/>
    <mergeCell ref="A18:D18"/>
    <mergeCell ref="A19:D19"/>
    <mergeCell ref="A20:D20"/>
    <mergeCell ref="A39:D39"/>
  </mergeCells>
  <pageMargins left="0.43307086614173229" right="0.43307086614173229" top="0.55118110236220474" bottom="0.55118110236220474" header="0.31496062992125984" footer="0.31496062992125984"/>
  <pageSetup paperSize="9" orientation="landscape" r:id="rId1"/>
  <headerFooter alignWithMargins="0"/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Zał. 1_korekta</vt:lpstr>
      <vt:lpstr>Zał.1</vt:lpstr>
      <vt:lpstr>Zał.1 (BP)</vt:lpstr>
      <vt:lpstr>Zał.1a (BP)</vt:lpstr>
      <vt:lpstr>Zał. 1b (BP) </vt:lpstr>
      <vt:lpstr>Zał. 1c (BŚE)</vt:lpstr>
      <vt:lpstr>Zał. 1d (BŚE)</vt:lpstr>
      <vt:lpstr>'Zał. 1b (BP) '!Obszar_wydruku</vt:lpstr>
      <vt:lpstr>'Zał. 1c (BŚE)'!Obszar_wydruku</vt:lpstr>
      <vt:lpstr>'Zał. 1d (BŚE)'!Obszar_wydruku</vt:lpstr>
      <vt:lpstr>'Zał.1 (BP)'!Obszar_wydruku</vt:lpstr>
      <vt:lpstr>'Zał.1a (BP)'!Obszar_wydruku</vt:lpstr>
      <vt:lpstr>'Zał. 1b (BP) '!Tytuły_wydruku</vt:lpstr>
      <vt:lpstr>'Zał. 1c (BŚE)'!Tytuły_wydruku</vt:lpstr>
      <vt:lpstr>'Zał. 1d (BŚE)'!Tytuły_wydruku</vt:lpstr>
      <vt:lpstr>'Zał.1a (BP)'!Tytuły_wydruku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Wieczorek</dc:creator>
  <cp:lastModifiedBy>Małgorzata Woźniak</cp:lastModifiedBy>
  <cp:lastPrinted>2026-02-03T13:49:46Z</cp:lastPrinted>
  <dcterms:created xsi:type="dcterms:W3CDTF">2006-10-11T08:10:34Z</dcterms:created>
  <dcterms:modified xsi:type="dcterms:W3CDTF">2026-02-10T11:49:39Z</dcterms:modified>
</cp:coreProperties>
</file>