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KS\2020\REJESTR umów i zamówień do BIP w 2020\12. BIP stan na 31.12.2020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zamówienia!$B$3:$F$103</definedName>
    <definedName name="_xlnm.Print_Area" localSheetId="0">zamówienia!$A$1:$F$103</definedName>
  </definedNames>
  <calcPr calcId="162913"/>
</workbook>
</file>

<file path=xl/calcChain.xml><?xml version="1.0" encoding="utf-8"?>
<calcChain xmlns="http://schemas.openxmlformats.org/spreadsheetml/2006/main">
  <c r="F42" i="2" l="1"/>
  <c r="F56" i="2"/>
  <c r="F44" i="2"/>
  <c r="F96" i="2" l="1"/>
  <c r="F84" i="2"/>
  <c r="F97" i="2"/>
  <c r="F15" i="2"/>
  <c r="F13" i="2"/>
  <c r="F27" i="2"/>
  <c r="F20" i="2"/>
  <c r="F93" i="2"/>
  <c r="F88" i="2"/>
  <c r="F83" i="2"/>
  <c r="F99" i="2"/>
  <c r="F24" i="2"/>
  <c r="F98" i="2"/>
  <c r="F45" i="2"/>
  <c r="F71" i="2"/>
  <c r="F70" i="2"/>
  <c r="F81" i="2"/>
  <c r="F63" i="2"/>
  <c r="F67" i="2"/>
  <c r="F21" i="2"/>
  <c r="F74" i="2" l="1"/>
  <c r="F43" i="2" l="1"/>
  <c r="F92" i="2"/>
  <c r="F85" i="2"/>
  <c r="F80" i="2"/>
  <c r="F79" i="2"/>
  <c r="F87" i="2"/>
  <c r="F69" i="2"/>
  <c r="F77" i="2"/>
  <c r="F75" i="2"/>
  <c r="F68" i="2" l="1"/>
  <c r="F66" i="2"/>
  <c r="F64" i="2"/>
  <c r="F62" i="2"/>
  <c r="F51" i="2"/>
  <c r="F50" i="2"/>
  <c r="F52" i="2"/>
  <c r="F76" i="2"/>
  <c r="F82" i="2"/>
  <c r="F78" i="2"/>
  <c r="F60" i="2"/>
  <c r="F65" i="2" l="1"/>
  <c r="F9" i="2"/>
  <c r="F61" i="2"/>
  <c r="F59" i="2" l="1"/>
  <c r="F55" i="2"/>
  <c r="F28" i="2"/>
  <c r="F58" i="2"/>
  <c r="F48" i="2"/>
  <c r="F39" i="2"/>
  <c r="F49" i="2"/>
  <c r="F53" i="2" l="1"/>
  <c r="F41" i="2" l="1"/>
  <c r="F14" i="2" l="1"/>
  <c r="F46" i="2"/>
  <c r="F47" i="2"/>
  <c r="F8" i="2"/>
  <c r="F36" i="2" l="1"/>
  <c r="F38" i="2"/>
  <c r="F29" i="2"/>
  <c r="F10" i="2"/>
  <c r="F12" i="2"/>
  <c r="F35" i="2"/>
  <c r="F23" i="2"/>
  <c r="F34" i="2" l="1"/>
  <c r="F37" i="2"/>
  <c r="F30" i="2"/>
  <c r="F26" i="2"/>
  <c r="F31" i="2"/>
  <c r="F33" i="2"/>
  <c r="F19" i="2"/>
  <c r="F25" i="2"/>
  <c r="F32" i="2"/>
  <c r="F16" i="2"/>
  <c r="F17" i="2" l="1"/>
  <c r="F22" i="2"/>
  <c r="F11" i="2"/>
  <c r="F7" i="2"/>
  <c r="F101" i="2" l="1"/>
</calcChain>
</file>

<file path=xl/sharedStrings.xml><?xml version="1.0" encoding="utf-8"?>
<sst xmlns="http://schemas.openxmlformats.org/spreadsheetml/2006/main" count="397" uniqueCount="339">
  <si>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</si>
  <si>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</si>
  <si>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</si>
  <si>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</si>
  <si>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</si>
  <si>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</si>
  <si>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</si>
  <si>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</si>
  <si>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</si>
  <si>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</si>
  <si>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2019 r.</t>
  </si>
  <si>
    <t>2019.03.13</t>
  </si>
  <si>
    <t>DF-WBO/2019/114</t>
  </si>
  <si>
    <t>Grupa Pracuj Sp. z o.o.</t>
  </si>
  <si>
    <t>Publikowanie ogłoszeń rekrutacyjnych w internetowych serwisach rekrutacyjnych</t>
  </si>
  <si>
    <t>2019.04.08</t>
  </si>
  <si>
    <t>DF-WBO/2019/137</t>
  </si>
  <si>
    <t>Zakup akcesoriów komputerowych, sprzętu komputerowego oraz szyfrowanych nośników danych.</t>
  </si>
  <si>
    <t>Zakup usługi płatnej promocji postów CPPC w kanałach social media</t>
  </si>
  <si>
    <t>2019.01.24</t>
  </si>
  <si>
    <t>Facebook</t>
  </si>
  <si>
    <t>DF-WBO/2019/16</t>
  </si>
  <si>
    <t>Media Markt Polska Sp. z o.o. Warszawa IV Sp. komandytowa; EURO-net Sp. z o.o.; MORELE.NET Sp. z o.o.; X-KOM Sp. z o.o.; RAD-WIK Radosław Krupiński, SPECKABLE Monika Modelska</t>
  </si>
  <si>
    <t xml:space="preserve"> Rejestr zamówień finansowanych przez Centrum Projektów Polska Cyfrowa w 2020 roku </t>
  </si>
  <si>
    <t>DF-WBO/2019/264</t>
  </si>
  <si>
    <t>2019.12.19</t>
  </si>
  <si>
    <t xml:space="preserve">Udział w kursie „Antropologia designu i nowych technologii” i „Człowiek w świecie Big Data i algorytmów” </t>
  </si>
  <si>
    <t>DF-WBO/2020/005</t>
  </si>
  <si>
    <t>Zakup akcesoriów na wyposażenie biur i pomieszczeń socjalnych CPPC. Zakupy będą realizowane na bieżąco w ramach zapotrzebowania CPPC.</t>
  </si>
  <si>
    <t>DF-WBO/2020/009</t>
  </si>
  <si>
    <t>DF-WBO/2020/010</t>
  </si>
  <si>
    <t>Roczna prenumerata czasopisma „Ubezpieczenia i Prawo Pracy” na potrzeby Departamentu Finansowego.</t>
  </si>
  <si>
    <t>Wydawnictwo Podatkowe GOFIN Sp. z o.o.</t>
  </si>
  <si>
    <t>DF-WBO/2020/012</t>
  </si>
  <si>
    <t>Stowarzyszenie Księgowych w Polsce</t>
  </si>
  <si>
    <t>DF-WBO/2020/019</t>
  </si>
  <si>
    <t>DF-WBO/2020/020</t>
  </si>
  <si>
    <t>Dostarczenie sprzętu do tworzenia materiałów wideo na potrzeby POPC</t>
  </si>
  <si>
    <t>DF-WBO/2020/022</t>
  </si>
  <si>
    <t>Zakup akcesoriów do tabletów służbowych</t>
  </si>
  <si>
    <t xml:space="preserve">Zakup artykułów spożywczych na potrzeby CPPC (szkolenia, konferencje, narady i spotkanie organizowane przez Departamenty i Dyrekcję CPPC) </t>
  </si>
  <si>
    <t>2020.01.20</t>
  </si>
  <si>
    <t>2020.02.20</t>
  </si>
  <si>
    <t>2020.01.10</t>
  </si>
  <si>
    <t>2020.01.09</t>
  </si>
  <si>
    <t>2020.01.22</t>
  </si>
  <si>
    <t>Udział w kursie „Antropologia designu i nowych technologii” i „Człowiek w świecie Big Data i algorytmów”</t>
  </si>
  <si>
    <t>2020.01.16</t>
  </si>
  <si>
    <t>Uniwersytet Warszawski</t>
  </si>
  <si>
    <t>Kurs Bilans 2019 – Moduł I – Zamknięcie roku i sporządzanie jednostkowych sprawozdań finansowych – udział w kursie pracowników WKK.</t>
  </si>
  <si>
    <t>DF-WBO/2020/025</t>
  </si>
  <si>
    <t>DF-WBO/2020/031</t>
  </si>
  <si>
    <t>Konferencja: Nowe technologie - nowe zagrożenia w zakresie bezpieczeństwa informacji i audytu IT dla 4 pracowników</t>
  </si>
  <si>
    <t>INTERNATIONAL DATA GROUP POLSKA SPÓŁKA  AKCYJNA</t>
  </si>
  <si>
    <t>DF-WBO/2020/032</t>
  </si>
  <si>
    <t>Zakup usługi przesyłania treści mailowych do 10 000 odbiorców co miesiąc, na okres roku.</t>
  </si>
  <si>
    <t>FRESHMAIL SP. Z O.O.</t>
  </si>
  <si>
    <t>DF-WBO/2020/035</t>
  </si>
  <si>
    <t>Zakup 100 szt. biletów ZTM.</t>
  </si>
  <si>
    <t>Miasto Stołeczne Warszawa</t>
  </si>
  <si>
    <t>DF-WBO/2020/037</t>
  </si>
  <si>
    <t>Zakup elementu sprzętu filmowego</t>
  </si>
  <si>
    <t>F.H.U. MIDI MICHAŁ BREWCZYŃSKI</t>
  </si>
  <si>
    <t>DF-WBO/2020/038</t>
  </si>
  <si>
    <t>Zakup 25 szt. etui na telefony komórkowe dostarczone do CPPC w ramach realizacji umowy 2019/09 z dnia 18.09.2019 r.</t>
  </si>
  <si>
    <t>MaxiMedia Bartosz Woźniak</t>
  </si>
  <si>
    <t>2020.01.28</t>
  </si>
  <si>
    <t>BYSTYLE Przemysław Górny, Lukus Trainig &amp; Services</t>
  </si>
  <si>
    <t>DF-WBO/2020/015</t>
  </si>
  <si>
    <t>Wykonanie i dostawa pieczątek (automaty samotuszujące, gumki z tekstem), datowników oraz wizytówek zgodnie z ustalonymi parametrami.</t>
  </si>
  <si>
    <t>Bazarnik Sp.z o.o.</t>
  </si>
  <si>
    <t>2020.01.13</t>
  </si>
  <si>
    <t>2020.01.27</t>
  </si>
  <si>
    <t>Udział w kursie „Człowiek w świecie Big Data i algorytmów”</t>
  </si>
  <si>
    <t>DF-WBO/2020/043</t>
  </si>
  <si>
    <t>2020.02.13</t>
  </si>
  <si>
    <t>Refundacja za kurs języka angielskiego</t>
  </si>
  <si>
    <t>2020.01.29</t>
  </si>
  <si>
    <t>2020.02.06</t>
  </si>
  <si>
    <t>Akademia SJO Sylwia Kozak</t>
  </si>
  <si>
    <t>TALOS Tomasz Trzcionka, Muziker a.s., FOTOAPARACIKI SP.J. MEDYŃSCY; M99 Sp z o.o. Sp.k.</t>
  </si>
  <si>
    <t>Szkolenie pn. "Zamówienia publiczne dla zaawansowanych. Kompleksowy kurs" dla jednego pracownika DP/WZP.</t>
  </si>
  <si>
    <t>DF-WBO/2020/039</t>
  </si>
  <si>
    <t>ApexNet Sp. z o.o. S.k.</t>
  </si>
  <si>
    <t>DF-WBO/2020/003</t>
  </si>
  <si>
    <t>Szkolenie: Architektura Korporacyjna – termin 07.02.2020 Warszawa, 10 osób.</t>
  </si>
  <si>
    <t>SAGES Sp. z o.o.</t>
  </si>
  <si>
    <t>2020.01.08</t>
  </si>
  <si>
    <t>DF-WBO/2019/160</t>
  </si>
  <si>
    <t>DF-WBO/2020/030</t>
  </si>
  <si>
    <t>Zakup subskrypcji rocznej w aplikacji do wizualizacji danych</t>
  </si>
  <si>
    <t>2020.01.24</t>
  </si>
  <si>
    <t>Easy WebContent, Inc.DBAVisme</t>
  </si>
  <si>
    <t>DF-WBO/2020/014</t>
  </si>
  <si>
    <t>Zniszczenie dokumentów CPPC</t>
  </si>
  <si>
    <t>Rhenus Data Office Polska Sp. z o.o.</t>
  </si>
  <si>
    <t>DF-WBO/2020/028</t>
  </si>
  <si>
    <t>2020.01.23</t>
  </si>
  <si>
    <t>DF-WBO/2020/045</t>
  </si>
  <si>
    <t>Udział w szkoleniu pn. „Reforma KPC w praktyce. Nowe rozwiązania i zmiany regulacji procesowych” dla 2 pracowników DP</t>
  </si>
  <si>
    <t>2020.02.25</t>
  </si>
  <si>
    <t>Wydawnictwo C.H.Beck Sp. z o.o.</t>
  </si>
  <si>
    <t>DF-WBO/2020/006</t>
  </si>
  <si>
    <t>Zakup niezbędnych akcesoriów technicznych. Zakupy będą realizowane na bieżąco w ramach zapotrzebowania CPPC.</t>
  </si>
  <si>
    <t>2020.01.06</t>
  </si>
  <si>
    <t>DF-WBO/2020/042</t>
  </si>
  <si>
    <t>Zakup akumulatora i ładowarki do sprzętu fotograficznego na potrzeby tworzenia materiałów informacyjno-promocyjnych na potrzeby POPC.</t>
  </si>
  <si>
    <t>2020.02.10</t>
  </si>
  <si>
    <t>Wniosek o dofinansowanie studiów podyplomowych z Zarządzania Projektami (Project Management)  (II semestry)</t>
  </si>
  <si>
    <t>Szkoła Głowna Handlowa</t>
  </si>
  <si>
    <t>CYFROWE PL Sp. z o.o.</t>
  </si>
  <si>
    <t>Archibald Sp. z o.o.</t>
  </si>
  <si>
    <t xml:space="preserve">Opłata </t>
  </si>
  <si>
    <t>Naukowa i Akademicka Sieć Komputerowa</t>
  </si>
  <si>
    <t>Usługa udostępnienia domeny wwpe.gov.pl od 14.03.2020 do 13.03.2021</t>
  </si>
  <si>
    <t>2Zakup usługi płatnej promocji postów CPPC w kanałach social media3</t>
  </si>
  <si>
    <t>DF-WBO/2020/018</t>
  </si>
  <si>
    <t>Monitoring mediów na potrzeby POPC</t>
  </si>
  <si>
    <t>Instytut Monitorowania Mediów Sp. z o.o. sp.k.</t>
  </si>
  <si>
    <t>ROLNET Michał Kowalczyk; FolmEx Damian Żuchowski Radosław Bierzgalski;Leobert Sp. z o.o. Sp. k.;  Lidl Sp. z o.o. sp.k.; Leroy Merlin Polska Sp. z o.o., Tchibo Warszawa Sp. z o.o., IKEA Retail Sp. z o.o., MERIDA SP. Z O.O., Empik S.A., AUCHAN POLSKA SP. Z O.O., HM Carrefour, DecoPrint Magdalena Balakowska, Firma Handlowo Usługowa Megakuchnia Kamil Boczek, Duka International S.A., Drogeria HEBE R159</t>
  </si>
  <si>
    <t>DF-WBO/2020/026</t>
  </si>
  <si>
    <t>Zakup niezbędnych środków ochrony osobistej dla pracowników CPPC</t>
  </si>
  <si>
    <t>2020.04.24</t>
  </si>
  <si>
    <t>DF-WBO/2020/061</t>
  </si>
  <si>
    <t>Usługa udostępnienia domeny cppc.gov.pl od 8.04.2020 do 7.04.2021</t>
  </si>
  <si>
    <t>DF-WBO/2020/062</t>
  </si>
  <si>
    <t>DF-WBO/2020/072</t>
  </si>
  <si>
    <t>Adobe Systems Software</t>
  </si>
  <si>
    <t>Zakup programów do obróbki graficznej fotografii na potrzeby POPC</t>
  </si>
  <si>
    <t>2020.05.19</t>
  </si>
  <si>
    <t>Zakup akcesoriów technicznych niezbędnych do przeciwdziałania COVID-19</t>
  </si>
  <si>
    <t>2020.04.25</t>
  </si>
  <si>
    <t>Wystawa Klocków Sp. z o.o. Sp. k., PRINTSOFT Maciej Chorzępa, R.M.P Sp. z o.o.</t>
  </si>
  <si>
    <t>DF-WBO/2020/066</t>
  </si>
  <si>
    <t>Sukcesywny zakup akcesoriów komputerowych, sprzętu komputerowego oraz szyfrowanych nośników danych celem zabezpieczenia prawidłowego funkcjonowania komórek organizacyjnych CPPC.</t>
  </si>
  <si>
    <t>DF-WBO/2020/055</t>
  </si>
  <si>
    <t>Udział w kursie "Człowiek w świecie Big Data i algorytmów".</t>
  </si>
  <si>
    <t>DF-WBO/2020/071</t>
  </si>
  <si>
    <t>Kurs językowego pn. "About LIFE – konwersacyjny kurs języka angielskiego – część II (poziom B1/B2)"</t>
  </si>
  <si>
    <t>2020.05.11</t>
  </si>
  <si>
    <t>2020.05.12</t>
  </si>
  <si>
    <t>DF-WBO/2020/078</t>
  </si>
  <si>
    <t xml:space="preserve">Publikacja ogłoszeń rekrutacyjnych na potrzeby CPPC </t>
  </si>
  <si>
    <t>2020.06.05</t>
  </si>
  <si>
    <t>Leroy Merlin Polska Sp. z o.o., Carrefuour Polska Sp. z o.o.</t>
  </si>
  <si>
    <t>HM Carrefour, F.H.U. JUSTYNA SOLARSKA;EwTrade Ewa Marzec; Lidl Sp. z o.o. sp.k.; F.H.U. JUSTYNA SOLARSKA, AUCHAN POLSKA SP. Z O.O., Piotr i Paweł w restrukturyzacji, Sklep Żabka F.H.U. Justyna Solarska, Frisco s.a.</t>
  </si>
  <si>
    <t>DF-WBO/2020/083</t>
  </si>
  <si>
    <t>DF-WBO/2020/085</t>
  </si>
  <si>
    <t>DF-WBO/2020/089</t>
  </si>
  <si>
    <t>DF-WBO/2020/092</t>
  </si>
  <si>
    <t>Zakup prenumeraty w wersji papierowej i elektronicznej na potrzeby CPPC.</t>
  </si>
  <si>
    <t>2020.07.02</t>
  </si>
  <si>
    <t>Wymiana kół z wyważeniem i zamontowaniem na samochodzie. Usługa dotyczy samochodu służbowego CPPC - Skoda Rapid nr rejestracyjny WY 2031H.</t>
  </si>
  <si>
    <t>2020.07.01</t>
  </si>
  <si>
    <t>Szkolenie on-line pn. Team work w czasie pracy zdalnej - 2 osoby</t>
  </si>
  <si>
    <t>2020.06.25</t>
  </si>
  <si>
    <t>Szkolenie dla 8 osób online Księgowość i kontrola dotacji unijnych.</t>
  </si>
  <si>
    <t>2020.06.24</t>
  </si>
  <si>
    <t>Akademia MDDP sp. z o.o. sp.k.</t>
  </si>
  <si>
    <t>AVENHANSEN Sp. z o.o.</t>
  </si>
  <si>
    <t>AUTO WIMAR CENTRUM Sp.z o.o.</t>
  </si>
  <si>
    <t>PRESSCOM Sp. z o.o.</t>
  </si>
  <si>
    <t>DF-WBO/2020/047</t>
  </si>
  <si>
    <t>Usługa przeprowadzenia audytu strony CPPC pod względem zgodności z wymogami WCAG 2.1 określonymi w ustawie z dnia 4 kwietnia 2019 r. o dostępności cyfrowej stron internetowych i aplikacji mobilnych podmiotów publicznych</t>
  </si>
  <si>
    <t>2020.03.02</t>
  </si>
  <si>
    <t>Akces Lab Mateusz Ciborowski</t>
  </si>
  <si>
    <t>DF-WBO/2020/075</t>
  </si>
  <si>
    <t>Zakup materiałów eksploatacyjnych - tonery</t>
  </si>
  <si>
    <t>2020.05.25</t>
  </si>
  <si>
    <t>PRYZMAT sp.z o.o. sp.k.</t>
  </si>
  <si>
    <t>DF-WBO/2020/096</t>
  </si>
  <si>
    <t xml:space="preserve">Refundacja za studia magisterskie II semestr (IV-IX 2020) "Zarządzanie specjalizacja HR manager i coaching biznesowy" </t>
  </si>
  <si>
    <t>2020.07.24</t>
  </si>
  <si>
    <t>Uczelnia Techniczno-Handlowa im. Heleny Chodkowskiej</t>
  </si>
  <si>
    <t>DF-WBO/2020/091</t>
  </si>
  <si>
    <t>Zakup 2 licencji FortiCare 24x7 na 3 lata.</t>
  </si>
  <si>
    <t>NASK S.A.</t>
  </si>
  <si>
    <t>DF-WBO/2020/097</t>
  </si>
  <si>
    <t>Usługa aktualizacji profesjonalnego oprogramowania Jira Confluance do planowania, śledzenia i raportowania wszelkich projektów biznesowych, oraz szybszego wyszukiwania informacji i dokumentów na potrzeby CPPC oraz oprogramowania do obsługi zgłoszeń serwisowych Jira ServiceDesk na okres 12 miesięcy.</t>
  </si>
  <si>
    <t>2020.08.04</t>
  </si>
  <si>
    <t>TRANSITION Technologies PSC sp. z o.o.</t>
  </si>
  <si>
    <t>DF-WBO/2020/095</t>
  </si>
  <si>
    <t>Kompleksowe sprzątanie wnętrza samochodów służbowych</t>
  </si>
  <si>
    <t>2020.07.17</t>
  </si>
  <si>
    <t>ROBO WASH s.a.</t>
  </si>
  <si>
    <t>DF-WBO/2020/100</t>
  </si>
  <si>
    <t>CAMBRIDGE SCHOOL OF ENGLISH SPÓŁKA Z
OGRANICZONĄ ODPOWIEDZIALNOŚCIĄ</t>
  </si>
  <si>
    <t>2020.08.19</t>
  </si>
  <si>
    <t>DF-WBO/2020/107</t>
  </si>
  <si>
    <t>Refundacja kosztów kursu "Antropologia designu i nowych technologii" pracownika CPPC</t>
  </si>
  <si>
    <t>2020.09.09</t>
  </si>
  <si>
    <t>DF-WBO/2020/108</t>
  </si>
  <si>
    <t>Refundacja kosztów kursu "Mów jak lider - warsztat retoryki przywódcy" pracownika CPPC</t>
  </si>
  <si>
    <t>DF-WBO/2020/117</t>
  </si>
  <si>
    <t>DF-WBO/2020/118</t>
  </si>
  <si>
    <t>Refundacja kursu pn. „Trening twórczego myślenia, czyli czego możemy się nauczyć od psychologii twórczości” - dla pracownika CPPC</t>
  </si>
  <si>
    <t>Refundacja kosztów za kurs "Design Thinking START" - dla pracownika CPPC</t>
  </si>
  <si>
    <t>2020.09.07</t>
  </si>
  <si>
    <t>2020.09.08</t>
  </si>
  <si>
    <t>DF-WBO/2020/049</t>
  </si>
  <si>
    <t>Udział w Konferencji SEMAFOR - 2 pracowników CPPC</t>
  </si>
  <si>
    <t>INTERNATIONAL DATA GROUP POLAND SPÓŁKA
AKCYJNA</t>
  </si>
  <si>
    <t>2020.03.05</t>
  </si>
  <si>
    <t>2020.03.06</t>
  </si>
  <si>
    <t>DF-WBO/2020/098</t>
  </si>
  <si>
    <t>Archibald sp. z o.o.</t>
  </si>
  <si>
    <t>DF-WBO/2020/123</t>
  </si>
  <si>
    <t>DF-WBO/2020/125</t>
  </si>
  <si>
    <t>DF-WBO/2020/130</t>
  </si>
  <si>
    <t>Udział w szkoleniu online "Będę menedżerem" pracownika CPPC</t>
  </si>
  <si>
    <t>Refundacja kosztów nauki j. hiszpańskiego</t>
  </si>
  <si>
    <t>2020.09.14</t>
  </si>
  <si>
    <t>2020.09.17</t>
  </si>
  <si>
    <t>2020.09.25</t>
  </si>
  <si>
    <t>Szkolenie dla 2 osób: „Zmiany w obszarze postępowań egzekucyjnych w administracji. Spojrzenie ze strony organów administracji publicznej pełniących rolę organów wierzycielskich".</t>
  </si>
  <si>
    <t>Ernst &amp; Young spółka z ograniczoną odpowiedzialnością Academy of Business sp. k.</t>
  </si>
  <si>
    <t>Szkolenia Prawne Agnieszka Kuźdub</t>
  </si>
  <si>
    <t>DF-WBO/2020/079</t>
  </si>
  <si>
    <t>2020.06.15</t>
  </si>
  <si>
    <t>Cherry School Agnieszka Malinowska</t>
  </si>
  <si>
    <t>DF-WBO/2020/082</t>
  </si>
  <si>
    <t>DF-WBO/2020/105</t>
  </si>
  <si>
    <t>Udział w szkoleniu "Rewolucja w systemie emerytalnym. Jak wdrożyć i zastosować PPK w praktyce? Kurs kompleksowy online"- 4 pracowników DF</t>
  </si>
  <si>
    <t>2020.08.27</t>
  </si>
  <si>
    <t>DF-WBO/2020/109</t>
  </si>
  <si>
    <t xml:space="preserve"> Usługa dostępu do serwisu internetowego SzuKIO.pl z zakresu zamówień publicznych dla 8 uzytkowsników na okres 12 miesięcy</t>
  </si>
  <si>
    <t>2020.09.03</t>
  </si>
  <si>
    <t>LSLABS Maciej Tomaka</t>
  </si>
  <si>
    <t>DF-WBO/2020/017</t>
  </si>
  <si>
    <t>Zakup usług drukarskich i poligraficznych na potrzeby informacji i promocji Programu Operacyjnego Polska Cyfrowa</t>
  </si>
  <si>
    <t>DF-WBO/2020/111</t>
  </si>
  <si>
    <t>Refundacja za studia magisterskie III i IV sem. "Zarządzanie specjalizacja HR manager i coaching biznesowy"</t>
  </si>
  <si>
    <t>Gaspar Campos 759 - Vicente Lopez, Buenos Aires</t>
  </si>
  <si>
    <t>DF-WBO/2020/120</t>
  </si>
  <si>
    <t>Udział w kursie „MS SQL - poziom podstawowy" pracownika CPPC</t>
  </si>
  <si>
    <t>2020.09.02</t>
  </si>
  <si>
    <t>DF-WBO/2020/122</t>
  </si>
  <si>
    <t xml:space="preserve">Refundacja dwóch kursów: „Say it right! – kurs konwersacyjny z wykorzystaniem edukacyjnych materiałów wideo TED-ED” i „Nie daj się zhakować lub podsłuchać – warsztaty cybersamoobrony dla humanistów” </t>
  </si>
  <si>
    <t>2020.09.11</t>
  </si>
  <si>
    <t>DF-WBO/2020/124</t>
  </si>
  <si>
    <t>Szkolenie online dla jednego pracownika CPPC w terminie 12-14 października 2020 r. Szkolenie o nazwie Office 365 Administracja i rozwiązywanie problemów.</t>
  </si>
  <si>
    <t>2020.09.16</t>
  </si>
  <si>
    <t>DAGMA Sp.z o.o.</t>
  </si>
  <si>
    <t>DF-WBO/2020/114</t>
  </si>
  <si>
    <t>Refundacja za studia podyplomowe: Prawo pracy i ubezpieczeń społecznych - kadry i płace pracownika CPPC</t>
  </si>
  <si>
    <t>UCZELNIA ŁAZARSKIEGO</t>
  </si>
  <si>
    <t xml:space="preserve">Avendi Rafał Lelusz, Akademia Leona Koźmińskiego </t>
  </si>
  <si>
    <t>DF-WBO/2020/142</t>
  </si>
  <si>
    <t>Udział w szkoleniu „Tarcza 4.0-zmiany w ZFŚS 2020/2021, ZFŚS - a koronawirus”</t>
  </si>
  <si>
    <t>Univers Konsulting - Edukacja Jacyno i Modzelewski Sp. z o.o.</t>
  </si>
  <si>
    <t>2020.10.26</t>
  </si>
  <si>
    <t>DF-WBO/2020/126</t>
  </si>
  <si>
    <t>DF-WBO/2020/127</t>
  </si>
  <si>
    <t>2020.09.18</t>
  </si>
  <si>
    <t>FUNDACJA ROZWOJU DEMOKRACJI LOKALNEJ</t>
  </si>
  <si>
    <t>APEX.IT Sp.z o.o.</t>
  </si>
  <si>
    <t>Udział w szkoleniu "Commvault-Kurs administratorów systemu backupu". Szkolenie online - 2 pracowników BIT</t>
  </si>
  <si>
    <t>Udział dwóch pracowników w szkoleniu "Koordynator ds. dostępności w urzędzie"</t>
  </si>
  <si>
    <t>DF-WBO/2020/106</t>
  </si>
  <si>
    <t>Refundacja kosztów nauki j. francuskiego</t>
  </si>
  <si>
    <t>2020.08.28</t>
  </si>
  <si>
    <t>Notre école de français - Szkoła języka francuskiego
Jolanty i Bartosza Kapcia Spółka Cywilna</t>
  </si>
  <si>
    <t>DF-WBO/2020/139</t>
  </si>
  <si>
    <t>Refundacja za studia podyplomowe „Ochrona danych osobowych i informacji niejawnych" pracownika CPPC</t>
  </si>
  <si>
    <t>2020.10.15</t>
  </si>
  <si>
    <t>Uniwersytet Kardynała Stefana Wyszyńskiego</t>
  </si>
  <si>
    <t>DF-WBO/2020/149</t>
  </si>
  <si>
    <t>Udział w szkoleniu online pn "Efektywna praca zdalna" - 8 pracowników CPPC</t>
  </si>
  <si>
    <t>2020.11.10</t>
  </si>
  <si>
    <t xml:space="preserve">AVENHANSEN Sp. z o.o.
</t>
  </si>
  <si>
    <t>Z.P.H.U "FEBA" Janusz Fajferek, Kastell Systemy Szczotek Przemysłowych J.Poschlod,P.Maj Sp. z o.o. Sp. k., Transferek Paweł Lemieszek, Super-Pharm sp. z o.o.; Mercator Medical S.A.; CEDAR Sp. z o.o.;  FolmEx Damian Żuchowski Radosław Bierzgalski</t>
  </si>
  <si>
    <t>DF-WBO/2020/110</t>
  </si>
  <si>
    <t>Szkolenie dla 4 osób z Wydziału Kontroli z zakresu zaawansowanych narzędzi i funkcji MS Excel dostępne na platformie e-learningowej.</t>
  </si>
  <si>
    <t>Imperium Szkoleniowe Kamil Targosiński</t>
  </si>
  <si>
    <t>DF-WBO/2020/129</t>
  </si>
  <si>
    <t xml:space="preserve">Studia Podyplomowe “Podyplomowe Studia Rachunkowości i Rewizji Finansowej” </t>
  </si>
  <si>
    <t>2020.09.23</t>
  </si>
  <si>
    <t>DF-WBO/2020/140</t>
  </si>
  <si>
    <t>DF-WBO/2020/143</t>
  </si>
  <si>
    <t>DF-WBO/2020/147</t>
  </si>
  <si>
    <t xml:space="preserve">Udział w szkoleniu „ZDALNA PRACA, REALNY SZEF. JAK SKUTECZNIE ZARZĄDZAĆ NA ODLEGŁOŚĆ?” pracownika CPPC </t>
  </si>
  <si>
    <t>2020.10.23</t>
  </si>
  <si>
    <t>2020.11.06</t>
  </si>
  <si>
    <t xml:space="preserve">Mazowieckie Centrum Doskonalenia Kadr s.c. Małgorzata Reisch, Agnieszka Maciejewska </t>
  </si>
  <si>
    <t>DF-WBO/2020/150</t>
  </si>
  <si>
    <t>DF-WBO/2020/151</t>
  </si>
  <si>
    <t>Badanie techniczne wykonywane corocznie - dotyczy Skody Rapid nr rej: WY2031H.</t>
  </si>
  <si>
    <t>2020.11.17</t>
  </si>
  <si>
    <t xml:space="preserve">SKP NAGRABA DAWID NAGRABA </t>
  </si>
  <si>
    <t>DF-WBO/2020/115</t>
  </si>
  <si>
    <t>DF-WBO/2020/116</t>
  </si>
  <si>
    <t>Refundacja kosztów nauki j. angielskiego</t>
  </si>
  <si>
    <t>DF-WBO/2020/144</t>
  </si>
  <si>
    <t>2020.11.04</t>
  </si>
  <si>
    <t>DF-WBO/2020/132</t>
  </si>
  <si>
    <t>2020.10.05</t>
  </si>
  <si>
    <t xml:space="preserve">X-KOM Sp. z o.o., Aplauz Sp. z o.o., Centrumelektroniki Arkadiusz Wlazłowski, Rafał Wlazłowski Sp.j.; Media Centrum Arkadiusz Kłopotowski; DB CONCEPT Sp. z o. o. Sp. k. </t>
  </si>
  <si>
    <t>DF-WBO/2020/152</t>
  </si>
  <si>
    <t>DF-WBO/2020/153</t>
  </si>
  <si>
    <t>DF-WBO/2020/155</t>
  </si>
  <si>
    <t>Centrum Serwisowe GP s.c.</t>
  </si>
  <si>
    <t>2020.11.18</t>
  </si>
  <si>
    <t>Wymiana kół z wyważeniem i zamontowaniem na samochodzie służbowym Skoda Rapid.</t>
  </si>
  <si>
    <t>Szkolenie online: „Dokumenty i podpisy elektroniczne w praktyce radcy prawnego i adwokata” - 3 pracowników DP</t>
  </si>
  <si>
    <t>2020.11.20</t>
  </si>
  <si>
    <t>DF-WBO/2020/021</t>
  </si>
  <si>
    <t xml:space="preserve">Kurs "Człowiek w świecie Big Data i algorytmów" </t>
  </si>
  <si>
    <t>2020.01.17</t>
  </si>
  <si>
    <t>DF-WBO/2020/156</t>
  </si>
  <si>
    <t>DF-WBO/2020/157</t>
  </si>
  <si>
    <t>Szkolenie on-line pn. Trwałość projektów współfinansowanych ze środków UE</t>
  </si>
  <si>
    <t>Szkolenie on-line pn. Kontrola wdrażania instrumentów finansowych</t>
  </si>
  <si>
    <t>2020.11.30</t>
  </si>
  <si>
    <t>J.G.Training Jadwiga Gwoźdź</t>
  </si>
  <si>
    <t>J.W.Consulting Jędrzej Wciślak</t>
  </si>
  <si>
    <t>DF-WBO/2020/136</t>
  </si>
  <si>
    <t>Refundacja kosztów nauki j. hiszpańskiego i angielskiego</t>
  </si>
  <si>
    <t>Szkolenie Akademia Zarządzania Projektami w Administracji Publicznej.</t>
  </si>
  <si>
    <t>2020.10.28</t>
  </si>
  <si>
    <t>Krajowa Szkoła Administracji Publicznej im.Prezedenta Rzeczypospolitej Lecha Kaczyńskiego</t>
  </si>
  <si>
    <t>2020.11.12</t>
  </si>
  <si>
    <t>Szkolenie: Kontrola i audyt projektów współfinansowanych z UE – termin: 01-02.12.2020 Warszawa, 6 pracowników DEA</t>
  </si>
  <si>
    <t>DF-WBO/2020/154</t>
  </si>
  <si>
    <t>DF-WBO/2020/146</t>
  </si>
  <si>
    <t>Zajęcia doskonalące dla koordynatorów czynności kancelaryjno-archiwalnych oraz archiwistów zakładowych.</t>
  </si>
  <si>
    <t>Peru Joy</t>
  </si>
  <si>
    <t>Jrk Jacek Kłodnicki; CAMBRIDGE SCHOOL OF ENGLISH SPÓŁKA Z
OGRANICZONĄ ODPOWIEDZIALNOŚCIĄ</t>
  </si>
  <si>
    <t>ASAPLanguage Ewa Rozkwitalska-Zielińska</t>
  </si>
  <si>
    <t>Agnieszka Kostrzewa-Nowak</t>
  </si>
  <si>
    <t>SKULE PIOTR WDOWIARSKI</t>
  </si>
  <si>
    <t>Stan na 31-12-2020</t>
  </si>
  <si>
    <t>G &amp; G Studio Sp. z o.o. Sp.k., Advert Studio Marcin Wilk</t>
  </si>
  <si>
    <t>ELDOM Arkadiusz Gawełko</t>
  </si>
  <si>
    <t>stan na 31.12.2020</t>
  </si>
  <si>
    <t>DF-WBO/2020/059</t>
  </si>
  <si>
    <t>Zakup certyfikatu SSL typu OV wildcard dla Centrum Projektów Polska Cyfrowa</t>
  </si>
  <si>
    <t>2020.03.24</t>
  </si>
  <si>
    <t>MSERWIS Sp.z o.o. sp. k.</t>
  </si>
  <si>
    <t>PRESSCOM Sp. z o.o., Forum Media Poska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</si>
</sst>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0" borderId="0"/>
    <xf numFmtId="0" fontId="46" fillId="0" borderId="0"/>
  </cellStyleXfs>
  <cellXfs count="2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14" fontId="20" fillId="0" borderId="18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19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0935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3"/>
  <sheetViews>
    <sheetView tabSelected="1" topLeftCell="A51" zoomScaleNormal="100" workbookViewId="0">
      <selection activeCell="F108" sqref="F108"/>
    </sheetView>
  </sheetViews>
  <sheetFormatPr defaultRowHeight="16.5"/>
  <cols>
    <col min="1" max="1" width="6.125" style="9" customWidth="1"/>
    <col min="2" max="2" width="19.375" style="9" customWidth="1"/>
    <col min="3" max="3" width="35.75" style="2" customWidth="1"/>
    <col min="4" max="4" width="13.875" style="1" customWidth="1"/>
    <col min="5" max="5" width="53.125" style="9" customWidth="1"/>
    <col min="6" max="6" width="19.875" style="19" customWidth="1"/>
    <col min="7" max="16384" width="9" style="9"/>
  </cols>
  <sheetData>
    <row r="1" spans="1:29" ht="108" customHeight="1">
      <c r="A1" s="27"/>
      <c r="B1" s="27"/>
      <c r="C1" s="27"/>
      <c r="D1" s="27"/>
      <c r="E1" s="27"/>
      <c r="F1" s="27"/>
    </row>
    <row r="2" spans="1:29" ht="25.5" customHeight="1" thickBot="1">
      <c r="A2" s="28" t="s">
        <v>23</v>
      </c>
      <c r="B2" s="28"/>
      <c r="C2" s="28"/>
      <c r="D2" s="28"/>
      <c r="E2" s="28"/>
      <c r="F2" s="18" t="s">
        <v>330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7" customFormat="1">
      <c r="A4" s="11">
        <v>1</v>
      </c>
      <c r="B4" s="12" t="s">
        <v>8</v>
      </c>
      <c r="C4" s="13" t="s">
        <v>9</v>
      </c>
      <c r="D4" s="20" t="s">
        <v>6</v>
      </c>
      <c r="E4" s="13" t="s">
        <v>10</v>
      </c>
      <c r="F4" s="21">
        <v>764.95</v>
      </c>
    </row>
    <row r="5" spans="1:29" s="17" customFormat="1" ht="30">
      <c r="A5" s="11">
        <v>2</v>
      </c>
      <c r="B5" s="12" t="s">
        <v>112</v>
      </c>
      <c r="C5" s="13" t="s">
        <v>113</v>
      </c>
      <c r="D5" s="20" t="s">
        <v>6</v>
      </c>
      <c r="E5" s="13" t="s">
        <v>114</v>
      </c>
      <c r="F5" s="21">
        <v>184.5</v>
      </c>
    </row>
    <row r="6" spans="1:29" s="17" customFormat="1">
      <c r="A6" s="11">
        <v>3</v>
      </c>
      <c r="B6" s="12" t="s">
        <v>112</v>
      </c>
      <c r="C6" s="13" t="s">
        <v>113</v>
      </c>
      <c r="D6" s="20" t="s">
        <v>6</v>
      </c>
      <c r="E6" s="13" t="s">
        <v>124</v>
      </c>
      <c r="F6" s="21">
        <v>184.5</v>
      </c>
    </row>
    <row r="7" spans="1:29" s="17" customFormat="1" ht="30">
      <c r="A7" s="11">
        <v>4</v>
      </c>
      <c r="B7" s="12" t="s">
        <v>21</v>
      </c>
      <c r="C7" s="13" t="s">
        <v>20</v>
      </c>
      <c r="D7" s="20" t="s">
        <v>19</v>
      </c>
      <c r="E7" s="13" t="s">
        <v>115</v>
      </c>
      <c r="F7" s="21">
        <f>10.86+59.74</f>
        <v>70.599999999999994</v>
      </c>
    </row>
    <row r="8" spans="1:29" s="17" customFormat="1" ht="30">
      <c r="A8" s="11">
        <v>5</v>
      </c>
      <c r="B8" s="12" t="s">
        <v>12</v>
      </c>
      <c r="C8" s="13" t="s">
        <v>13</v>
      </c>
      <c r="D8" s="20" t="s">
        <v>11</v>
      </c>
      <c r="E8" s="13" t="s">
        <v>14</v>
      </c>
      <c r="F8" s="21">
        <f>452.81+82.24+452.81+82.24+452.81+82.24+452.81+82.24+452.81+82.24+452.81+82.24+452.81+82.24+452.81+82.24</f>
        <v>4280.3999999999987</v>
      </c>
    </row>
    <row r="9" spans="1:29" s="17" customFormat="1" ht="75">
      <c r="A9" s="11">
        <v>6</v>
      </c>
      <c r="B9" s="12" t="s">
        <v>16</v>
      </c>
      <c r="C9" s="13" t="s">
        <v>22</v>
      </c>
      <c r="D9" s="20" t="s">
        <v>15</v>
      </c>
      <c r="E9" s="13" t="s">
        <v>17</v>
      </c>
      <c r="F9" s="21">
        <f>44.43+390.18+2148.39</f>
        <v>2583</v>
      </c>
    </row>
    <row r="10" spans="1:29" s="17" customFormat="1" ht="30">
      <c r="A10" s="11">
        <v>7</v>
      </c>
      <c r="B10" s="12" t="s">
        <v>88</v>
      </c>
      <c r="C10" s="13" t="s">
        <v>109</v>
      </c>
      <c r="D10" s="26">
        <v>43609</v>
      </c>
      <c r="E10" s="13" t="s">
        <v>108</v>
      </c>
      <c r="F10" s="21">
        <f>2538.9+461.1</f>
        <v>3000</v>
      </c>
    </row>
    <row r="11" spans="1:29" s="17" customFormat="1" ht="30">
      <c r="A11" s="11">
        <v>8</v>
      </c>
      <c r="B11" s="12" t="s">
        <v>24</v>
      </c>
      <c r="C11" s="13" t="s">
        <v>48</v>
      </c>
      <c r="D11" s="20" t="s">
        <v>25</v>
      </c>
      <c r="E11" s="13" t="s">
        <v>26</v>
      </c>
      <c r="F11" s="21">
        <f>571.25+103.75+232.73+42.27</f>
        <v>950</v>
      </c>
    </row>
    <row r="12" spans="1:29" s="17" customFormat="1" ht="30">
      <c r="A12" s="11">
        <v>9</v>
      </c>
      <c r="B12" s="12" t="s">
        <v>84</v>
      </c>
      <c r="C12" s="13" t="s">
        <v>86</v>
      </c>
      <c r="D12" s="20" t="s">
        <v>87</v>
      </c>
      <c r="E12" s="13" t="s">
        <v>85</v>
      </c>
      <c r="F12" s="21">
        <f>6186.45+1123.55</f>
        <v>7310</v>
      </c>
    </row>
    <row r="13" spans="1:29" s="17" customFormat="1" ht="150">
      <c r="A13" s="11">
        <v>10</v>
      </c>
      <c r="B13" s="12" t="s">
        <v>27</v>
      </c>
      <c r="C13" s="13" t="s">
        <v>119</v>
      </c>
      <c r="D13" s="20" t="s">
        <v>44</v>
      </c>
      <c r="E13" s="13" t="s">
        <v>28</v>
      </c>
      <c r="F13" s="21">
        <f>39.98+29.72+189.8+74.98+145.3+50.69+848.38+79.8+8.67+1259.21+30.26+50.94+63.45+32.9+89.48+20.97+69.93+80.15+130.34+336.53+4999+39.99+201.49+124.39+65.85+10.98+39.99+102.08+55+702.9+169.9+411.99+259.94+317.8+35.23+62.97+249.9+24+60.54</f>
        <v>11565.419999999996</v>
      </c>
    </row>
    <row r="14" spans="1:29" s="17" customFormat="1" ht="30">
      <c r="A14" s="11">
        <v>11</v>
      </c>
      <c r="B14" s="12" t="s">
        <v>102</v>
      </c>
      <c r="C14" s="13" t="s">
        <v>144</v>
      </c>
      <c r="D14" s="20" t="s">
        <v>104</v>
      </c>
      <c r="E14" s="13" t="s">
        <v>103</v>
      </c>
      <c r="F14" s="21">
        <f>297.5+131.9</f>
        <v>429.4</v>
      </c>
    </row>
    <row r="15" spans="1:29" s="17" customFormat="1" ht="90">
      <c r="A15" s="11">
        <v>12</v>
      </c>
      <c r="B15" s="12" t="s">
        <v>29</v>
      </c>
      <c r="C15" s="13" t="s">
        <v>145</v>
      </c>
      <c r="D15" s="20" t="s">
        <v>41</v>
      </c>
      <c r="E15" s="13" t="s">
        <v>40</v>
      </c>
      <c r="F15" s="21">
        <f>500+16+19.47+1.33+47.98+182.99+513+7.2+292.83+115.67+30+412+2060+20.5+78.78+53.8+58.64+86.93+20.95+30+7.58+395.38+64.19+311.69+1284+582.78+166+616.76+399.4+140.91+2600+370.54</f>
        <v>11487.300000000001</v>
      </c>
    </row>
    <row r="16" spans="1:29" s="17" customFormat="1" ht="30">
      <c r="A16" s="11">
        <v>13</v>
      </c>
      <c r="B16" s="12" t="s">
        <v>30</v>
      </c>
      <c r="C16" s="13" t="s">
        <v>32</v>
      </c>
      <c r="D16" s="20" t="s">
        <v>43</v>
      </c>
      <c r="E16" s="13" t="s">
        <v>31</v>
      </c>
      <c r="F16" s="21">
        <f>58.1+319.9</f>
        <v>378</v>
      </c>
    </row>
    <row r="17" spans="1:6" s="17" customFormat="1" ht="45">
      <c r="A17" s="11">
        <v>14</v>
      </c>
      <c r="B17" s="12" t="s">
        <v>33</v>
      </c>
      <c r="C17" s="13" t="s">
        <v>34</v>
      </c>
      <c r="D17" s="20" t="s">
        <v>43</v>
      </c>
      <c r="E17" s="13" t="s">
        <v>49</v>
      </c>
      <c r="F17" s="21">
        <f>1523.34+276.66</f>
        <v>1800</v>
      </c>
    </row>
    <row r="18" spans="1:6" s="17" customFormat="1">
      <c r="A18" s="11">
        <v>15</v>
      </c>
      <c r="B18" s="12" t="s">
        <v>93</v>
      </c>
      <c r="C18" s="13" t="s">
        <v>95</v>
      </c>
      <c r="D18" s="20" t="s">
        <v>43</v>
      </c>
      <c r="E18" s="13" t="s">
        <v>94</v>
      </c>
      <c r="F18" s="21">
        <v>405.9</v>
      </c>
    </row>
    <row r="19" spans="1:6" s="17" customFormat="1" ht="45">
      <c r="A19" s="11">
        <v>16</v>
      </c>
      <c r="B19" s="12" t="s">
        <v>68</v>
      </c>
      <c r="C19" s="13" t="s">
        <v>70</v>
      </c>
      <c r="D19" s="20" t="s">
        <v>71</v>
      </c>
      <c r="E19" s="13" t="s">
        <v>69</v>
      </c>
      <c r="F19" s="21">
        <f>57</f>
        <v>57</v>
      </c>
    </row>
    <row r="20" spans="1:6" s="17" customFormat="1" ht="30">
      <c r="A20" s="11">
        <v>17</v>
      </c>
      <c r="B20" s="12" t="s">
        <v>228</v>
      </c>
      <c r="C20" s="13" t="s">
        <v>331</v>
      </c>
      <c r="D20" s="20" t="s">
        <v>47</v>
      </c>
      <c r="E20" s="13" t="s">
        <v>229</v>
      </c>
      <c r="F20" s="21">
        <f>2031.12+368.88+245.92+1354.08</f>
        <v>4000</v>
      </c>
    </row>
    <row r="21" spans="1:6" s="17" customFormat="1" ht="30">
      <c r="A21" s="11">
        <v>18</v>
      </c>
      <c r="B21" s="12" t="s">
        <v>116</v>
      </c>
      <c r="C21" s="13" t="s">
        <v>118</v>
      </c>
      <c r="D21" s="20" t="s">
        <v>47</v>
      </c>
      <c r="E21" s="13" t="s">
        <v>117</v>
      </c>
      <c r="F21" s="21">
        <f>1092.99+198.51+2113.12+383.78+2113.12+383.78+2113.12+383.78+2113.12+383.78+2113.12+383.78+2113.12+383.78+2113.12+383.78+2113.12+383.78+2113.12+383.78+1092.99+198.51</f>
        <v>25055.1</v>
      </c>
    </row>
    <row r="22" spans="1:6" s="17" customFormat="1" ht="30">
      <c r="A22" s="11">
        <v>19</v>
      </c>
      <c r="B22" s="12" t="s">
        <v>35</v>
      </c>
      <c r="C22" s="13" t="s">
        <v>48</v>
      </c>
      <c r="D22" s="20" t="s">
        <v>47</v>
      </c>
      <c r="E22" s="13" t="s">
        <v>46</v>
      </c>
      <c r="F22" s="21">
        <f>571.25+103.75+232.73+42.27</f>
        <v>950</v>
      </c>
    </row>
    <row r="23" spans="1:6" s="17" customFormat="1" ht="45">
      <c r="A23" s="11">
        <v>20</v>
      </c>
      <c r="B23" s="12" t="s">
        <v>36</v>
      </c>
      <c r="C23" s="13" t="s">
        <v>80</v>
      </c>
      <c r="D23" s="20" t="s">
        <v>42</v>
      </c>
      <c r="E23" s="13" t="s">
        <v>37</v>
      </c>
      <c r="F23" s="21">
        <f>2027+310+780+16</f>
        <v>3133</v>
      </c>
    </row>
    <row r="24" spans="1:6" s="17" customFormat="1">
      <c r="A24" s="11">
        <v>21</v>
      </c>
      <c r="B24" s="12" t="s">
        <v>305</v>
      </c>
      <c r="C24" s="13" t="s">
        <v>48</v>
      </c>
      <c r="D24" s="20" t="s">
        <v>307</v>
      </c>
      <c r="E24" s="13" t="s">
        <v>306</v>
      </c>
      <c r="F24" s="21">
        <f>275</f>
        <v>275</v>
      </c>
    </row>
    <row r="25" spans="1:6" s="17" customFormat="1" ht="30">
      <c r="A25" s="11">
        <v>22</v>
      </c>
      <c r="B25" s="12" t="s">
        <v>38</v>
      </c>
      <c r="C25" s="13" t="s">
        <v>67</v>
      </c>
      <c r="D25" s="20" t="s">
        <v>45</v>
      </c>
      <c r="E25" s="13" t="s">
        <v>39</v>
      </c>
      <c r="F25" s="21">
        <f>102.9+156.9</f>
        <v>259.8</v>
      </c>
    </row>
    <row r="26" spans="1:6" s="17" customFormat="1">
      <c r="A26" s="11">
        <v>23</v>
      </c>
      <c r="B26" s="12" t="s">
        <v>50</v>
      </c>
      <c r="C26" s="13" t="s">
        <v>48</v>
      </c>
      <c r="D26" s="20" t="s">
        <v>45</v>
      </c>
      <c r="E26" s="13" t="s">
        <v>73</v>
      </c>
      <c r="F26" s="21">
        <f>232.73+42.27</f>
        <v>275</v>
      </c>
    </row>
    <row r="27" spans="1:6" s="17" customFormat="1">
      <c r="A27" s="11">
        <v>24</v>
      </c>
      <c r="B27" s="12" t="s">
        <v>120</v>
      </c>
      <c r="C27" s="13" t="s">
        <v>20</v>
      </c>
      <c r="D27" s="20" t="s">
        <v>45</v>
      </c>
      <c r="E27" s="13" t="s">
        <v>18</v>
      </c>
      <c r="F27" s="21">
        <f>253.89+46.11+169.26+30.74+25.38+4.62+253.89+46.11+253.89+46.11+253.89+46.11+533.16+96.84</f>
        <v>2060</v>
      </c>
    </row>
    <row r="28" spans="1:6" s="17" customFormat="1">
      <c r="A28" s="11">
        <v>25</v>
      </c>
      <c r="B28" s="12" t="s">
        <v>96</v>
      </c>
      <c r="C28" s="13" t="s">
        <v>111</v>
      </c>
      <c r="D28" s="20" t="s">
        <v>97</v>
      </c>
      <c r="E28" s="13" t="s">
        <v>76</v>
      </c>
      <c r="F28" s="21">
        <f>860.68+156.32+573.79+104.21+842.06+152.94+66.85+12.15</f>
        <v>2769</v>
      </c>
    </row>
    <row r="29" spans="1:6" s="17" customFormat="1">
      <c r="A29" s="11">
        <v>26</v>
      </c>
      <c r="B29" s="12" t="s">
        <v>89</v>
      </c>
      <c r="C29" s="13" t="s">
        <v>92</v>
      </c>
      <c r="D29" s="20" t="s">
        <v>91</v>
      </c>
      <c r="E29" s="13" t="s">
        <v>90</v>
      </c>
      <c r="F29" s="21">
        <f>972.6+176.64+49.44+8.98</f>
        <v>1207.6600000000001</v>
      </c>
    </row>
    <row r="30" spans="1:6" s="17" customFormat="1" ht="30">
      <c r="A30" s="11">
        <v>27</v>
      </c>
      <c r="B30" s="12" t="s">
        <v>51</v>
      </c>
      <c r="C30" s="13" t="s">
        <v>53</v>
      </c>
      <c r="D30" s="20" t="s">
        <v>72</v>
      </c>
      <c r="E30" s="13" t="s">
        <v>52</v>
      </c>
      <c r="F30" s="21">
        <f>5243.67+952.33</f>
        <v>6196</v>
      </c>
    </row>
    <row r="31" spans="1:6" s="17" customFormat="1" ht="30">
      <c r="A31" s="11">
        <v>28</v>
      </c>
      <c r="B31" s="12" t="s">
        <v>54</v>
      </c>
      <c r="C31" s="13" t="s">
        <v>56</v>
      </c>
      <c r="D31" s="20" t="s">
        <v>72</v>
      </c>
      <c r="E31" s="13" t="s">
        <v>55</v>
      </c>
      <c r="F31" s="21">
        <f>2335.88+424.24</f>
        <v>2760.12</v>
      </c>
    </row>
    <row r="32" spans="1:6" s="17" customFormat="1">
      <c r="A32" s="11">
        <v>29</v>
      </c>
      <c r="B32" s="12" t="s">
        <v>57</v>
      </c>
      <c r="C32" s="13" t="s">
        <v>59</v>
      </c>
      <c r="D32" s="20" t="s">
        <v>66</v>
      </c>
      <c r="E32" s="13" t="s">
        <v>58</v>
      </c>
      <c r="F32" s="21">
        <f>372.37+67.63</f>
        <v>440</v>
      </c>
    </row>
    <row r="33" spans="1:6" s="17" customFormat="1">
      <c r="A33" s="11">
        <v>30</v>
      </c>
      <c r="B33" s="12" t="s">
        <v>60</v>
      </c>
      <c r="C33" s="13" t="s">
        <v>62</v>
      </c>
      <c r="D33" s="20" t="s">
        <v>77</v>
      </c>
      <c r="E33" s="13" t="s">
        <v>61</v>
      </c>
      <c r="F33" s="21">
        <f>114</f>
        <v>114</v>
      </c>
    </row>
    <row r="34" spans="1:6" s="17" customFormat="1" ht="30">
      <c r="A34" s="11">
        <v>31</v>
      </c>
      <c r="B34" s="12" t="s">
        <v>63</v>
      </c>
      <c r="C34" s="13" t="s">
        <v>65</v>
      </c>
      <c r="D34" s="20" t="s">
        <v>78</v>
      </c>
      <c r="E34" s="13" t="s">
        <v>64</v>
      </c>
      <c r="F34" s="21">
        <f>637.5</f>
        <v>637.5</v>
      </c>
    </row>
    <row r="35" spans="1:6" s="17" customFormat="1" ht="30">
      <c r="A35" s="11">
        <v>32</v>
      </c>
      <c r="B35" s="12" t="s">
        <v>82</v>
      </c>
      <c r="C35" s="13" t="s">
        <v>83</v>
      </c>
      <c r="D35" s="20" t="s">
        <v>78</v>
      </c>
      <c r="E35" s="13" t="s">
        <v>81</v>
      </c>
      <c r="F35" s="21">
        <f>842.06+152.94</f>
        <v>995</v>
      </c>
    </row>
    <row r="36" spans="1:6" s="17" customFormat="1" ht="45">
      <c r="A36" s="11">
        <v>33</v>
      </c>
      <c r="B36" s="12" t="s">
        <v>105</v>
      </c>
      <c r="C36" s="13" t="s">
        <v>110</v>
      </c>
      <c r="D36" s="20" t="s">
        <v>107</v>
      </c>
      <c r="E36" s="13" t="s">
        <v>106</v>
      </c>
      <c r="F36" s="21">
        <f>194</f>
        <v>194</v>
      </c>
    </row>
    <row r="37" spans="1:6" s="17" customFormat="1">
      <c r="A37" s="11">
        <v>34</v>
      </c>
      <c r="B37" s="12" t="s">
        <v>74</v>
      </c>
      <c r="C37" s="13" t="s">
        <v>79</v>
      </c>
      <c r="D37" s="20" t="s">
        <v>75</v>
      </c>
      <c r="E37" s="13" t="s">
        <v>76</v>
      </c>
      <c r="F37" s="21">
        <f>2505.04+454.96</f>
        <v>2960</v>
      </c>
    </row>
    <row r="38" spans="1:6" s="17" customFormat="1" ht="30">
      <c r="A38" s="11">
        <v>35</v>
      </c>
      <c r="B38" s="12" t="s">
        <v>98</v>
      </c>
      <c r="C38" s="13" t="s">
        <v>101</v>
      </c>
      <c r="D38" s="20" t="s">
        <v>100</v>
      </c>
      <c r="E38" s="13" t="s">
        <v>99</v>
      </c>
      <c r="F38" s="21">
        <f>1114.64+202.44</f>
        <v>1317.0800000000002</v>
      </c>
    </row>
    <row r="39" spans="1:6" s="17" customFormat="1" ht="60">
      <c r="A39" s="11">
        <v>36</v>
      </c>
      <c r="B39" s="12" t="s">
        <v>162</v>
      </c>
      <c r="C39" s="13" t="s">
        <v>165</v>
      </c>
      <c r="D39" s="20" t="s">
        <v>164</v>
      </c>
      <c r="E39" s="13" t="s">
        <v>163</v>
      </c>
      <c r="F39" s="21">
        <f>930.08+168.92</f>
        <v>1099</v>
      </c>
    </row>
    <row r="40" spans="1:6" s="17" customFormat="1" ht="45">
      <c r="A40" s="11">
        <v>37</v>
      </c>
      <c r="B40" s="12" t="s">
        <v>199</v>
      </c>
      <c r="C40" s="13" t="s">
        <v>201</v>
      </c>
      <c r="D40" s="20" t="s">
        <v>202</v>
      </c>
      <c r="E40" s="13" t="s">
        <v>200</v>
      </c>
      <c r="F40" s="21">
        <v>3441.54</v>
      </c>
    </row>
    <row r="41" spans="1:6" s="17" customFormat="1">
      <c r="A41" s="11">
        <v>38</v>
      </c>
      <c r="B41" s="12" t="s">
        <v>135</v>
      </c>
      <c r="C41" s="13" t="s">
        <v>48</v>
      </c>
      <c r="D41" s="26" t="s">
        <v>203</v>
      </c>
      <c r="E41" s="13" t="s">
        <v>136</v>
      </c>
      <c r="F41" s="21">
        <f>232.73+42.27+232.73+42.27</f>
        <v>550</v>
      </c>
    </row>
    <row r="42" spans="1:6" s="17" customFormat="1" ht="30">
      <c r="A42" s="11">
        <v>39</v>
      </c>
      <c r="B42" s="12" t="s">
        <v>334</v>
      </c>
      <c r="C42" s="13" t="s">
        <v>337</v>
      </c>
      <c r="D42" s="26" t="s">
        <v>336</v>
      </c>
      <c r="E42" s="13" t="s">
        <v>335</v>
      </c>
      <c r="F42" s="21">
        <f>37.39+2402.3+436.3</f>
        <v>2875.9900000000002</v>
      </c>
    </row>
    <row r="43" spans="1:6" s="17" customFormat="1" ht="105">
      <c r="A43" s="11">
        <v>40</v>
      </c>
      <c r="B43" s="12" t="s">
        <v>123</v>
      </c>
      <c r="C43" s="13" t="s">
        <v>270</v>
      </c>
      <c r="D43" s="20" t="s">
        <v>122</v>
      </c>
      <c r="E43" s="13" t="s">
        <v>121</v>
      </c>
      <c r="F43" s="21">
        <f>599.99+6909.02+1771.2+29.97+281.89+296.71+265.14+443+61.75+281.89+148.97</f>
        <v>11089.529999999997</v>
      </c>
    </row>
    <row r="44" spans="1:6" s="17" customFormat="1" ht="30">
      <c r="A44" s="11">
        <v>41</v>
      </c>
      <c r="B44" s="12" t="s">
        <v>125</v>
      </c>
      <c r="C44" s="13" t="s">
        <v>132</v>
      </c>
      <c r="D44" s="20" t="s">
        <v>131</v>
      </c>
      <c r="E44" s="13" t="s">
        <v>130</v>
      </c>
      <c r="F44" s="21">
        <f>12800+1542.42+2880+1828+20</f>
        <v>19070.419999999998</v>
      </c>
    </row>
    <row r="45" spans="1:6" s="17" customFormat="1" ht="75">
      <c r="A45" s="11">
        <v>42</v>
      </c>
      <c r="B45" s="12" t="s">
        <v>133</v>
      </c>
      <c r="C45" s="13" t="s">
        <v>296</v>
      </c>
      <c r="D45" s="20" t="s">
        <v>140</v>
      </c>
      <c r="E45" s="13" t="s">
        <v>134</v>
      </c>
      <c r="F45" s="21">
        <f>400.1+6.23+72.67+77.34+4969.61+902.56+29.51+1896.12+344.37+40.3+2589.5+470.29+23.4+1503.53+273.07+0.95+61.02+11.09+2.47+158.7+28.83+68.27+375.88+5.85+41.25+2650.73+481.42</f>
        <v>17485.060000000001</v>
      </c>
    </row>
    <row r="46" spans="1:6" s="17" customFormat="1" ht="30">
      <c r="A46" s="11">
        <v>43</v>
      </c>
      <c r="B46" s="12" t="s">
        <v>137</v>
      </c>
      <c r="C46" s="13" t="s">
        <v>48</v>
      </c>
      <c r="D46" s="20" t="s">
        <v>139</v>
      </c>
      <c r="E46" s="13" t="s">
        <v>138</v>
      </c>
      <c r="F46" s="21">
        <f>232.73+42.27</f>
        <v>275</v>
      </c>
    </row>
    <row r="47" spans="1:6" s="17" customFormat="1">
      <c r="A47" s="11">
        <v>44</v>
      </c>
      <c r="B47" s="12" t="s">
        <v>126</v>
      </c>
      <c r="C47" s="13" t="s">
        <v>127</v>
      </c>
      <c r="D47" s="20" t="s">
        <v>129</v>
      </c>
      <c r="E47" s="13" t="s">
        <v>128</v>
      </c>
      <c r="F47" s="21">
        <f>45.82+8.33+48.37+8.79+218.12+39.62</f>
        <v>369.05</v>
      </c>
    </row>
    <row r="48" spans="1:6" s="17" customFormat="1">
      <c r="A48" s="11">
        <v>45</v>
      </c>
      <c r="B48" s="12" t="s">
        <v>166</v>
      </c>
      <c r="C48" s="13" t="s">
        <v>169</v>
      </c>
      <c r="D48" s="20" t="s">
        <v>168</v>
      </c>
      <c r="E48" s="13" t="s">
        <v>167</v>
      </c>
      <c r="F48" s="21">
        <f>441.61+28375.19+5153.34</f>
        <v>33970.14</v>
      </c>
    </row>
    <row r="49" spans="1:6" s="17" customFormat="1">
      <c r="A49" s="11">
        <v>46</v>
      </c>
      <c r="B49" s="12" t="s">
        <v>141</v>
      </c>
      <c r="C49" s="13" t="s">
        <v>13</v>
      </c>
      <c r="D49" s="20" t="s">
        <v>143</v>
      </c>
      <c r="E49" s="13" t="s">
        <v>142</v>
      </c>
      <c r="F49" s="21">
        <f>519.43+94.34+519.43+94.34+519.43+94.34+519.43+94.34+519.43+94.34</f>
        <v>3068.85</v>
      </c>
    </row>
    <row r="50" spans="1:6" s="17" customFormat="1">
      <c r="A50" s="11">
        <v>47</v>
      </c>
      <c r="B50" s="12" t="s">
        <v>217</v>
      </c>
      <c r="C50" s="13" t="s">
        <v>219</v>
      </c>
      <c r="D50" s="20" t="s">
        <v>218</v>
      </c>
      <c r="E50" s="13" t="s">
        <v>76</v>
      </c>
      <c r="F50" s="21">
        <f>2513.51+456.49</f>
        <v>2970</v>
      </c>
    </row>
    <row r="51" spans="1:6" s="17" customFormat="1">
      <c r="A51" s="11">
        <v>48</v>
      </c>
      <c r="B51" s="12" t="s">
        <v>220</v>
      </c>
      <c r="C51" s="13" t="s">
        <v>219</v>
      </c>
      <c r="D51" s="20" t="s">
        <v>157</v>
      </c>
      <c r="E51" s="13" t="s">
        <v>76</v>
      </c>
      <c r="F51" s="21">
        <f>2513.51+456.49</f>
        <v>2970</v>
      </c>
    </row>
    <row r="52" spans="1:6" s="17" customFormat="1">
      <c r="A52" s="11">
        <v>49</v>
      </c>
      <c r="B52" s="12" t="s">
        <v>146</v>
      </c>
      <c r="C52" s="13" t="s">
        <v>158</v>
      </c>
      <c r="D52" s="20" t="s">
        <v>157</v>
      </c>
      <c r="E52" s="13" t="s">
        <v>156</v>
      </c>
      <c r="F52" s="21">
        <f>2653.99+482.01</f>
        <v>3136</v>
      </c>
    </row>
    <row r="53" spans="1:6" s="17" customFormat="1">
      <c r="A53" s="11">
        <v>50</v>
      </c>
      <c r="B53" s="12" t="s">
        <v>147</v>
      </c>
      <c r="C53" s="13" t="s">
        <v>159</v>
      </c>
      <c r="D53" s="20" t="s">
        <v>155</v>
      </c>
      <c r="E53" s="13" t="s">
        <v>154</v>
      </c>
      <c r="F53" s="21">
        <f>660.11+119.89</f>
        <v>780</v>
      </c>
    </row>
    <row r="54" spans="1:6" s="17" customFormat="1" ht="45">
      <c r="A54" s="11">
        <v>51</v>
      </c>
      <c r="B54" s="12" t="s">
        <v>148</v>
      </c>
      <c r="C54" s="13" t="s">
        <v>160</v>
      </c>
      <c r="D54" s="20" t="s">
        <v>153</v>
      </c>
      <c r="E54" s="13" t="s">
        <v>152</v>
      </c>
      <c r="F54" s="21">
        <v>99</v>
      </c>
    </row>
    <row r="55" spans="1:6" s="17" customFormat="1">
      <c r="A55" s="11">
        <v>52</v>
      </c>
      <c r="B55" s="12" t="s">
        <v>174</v>
      </c>
      <c r="C55" s="13" t="s">
        <v>176</v>
      </c>
      <c r="D55" s="20" t="s">
        <v>151</v>
      </c>
      <c r="E55" s="13" t="s">
        <v>175</v>
      </c>
      <c r="F55" s="21">
        <f>502.18+32267.13+5860.17</f>
        <v>38629.479999999996</v>
      </c>
    </row>
    <row r="56" spans="1:6" s="17" customFormat="1" ht="30">
      <c r="A56" s="11">
        <v>53</v>
      </c>
      <c r="B56" s="12" t="s">
        <v>149</v>
      </c>
      <c r="C56" s="13" t="s">
        <v>338</v>
      </c>
      <c r="D56" s="20" t="s">
        <v>151</v>
      </c>
      <c r="E56" s="13" t="s">
        <v>150</v>
      </c>
      <c r="F56" s="21">
        <f>432+497.67</f>
        <v>929.67000000000007</v>
      </c>
    </row>
    <row r="57" spans="1:6" s="17" customFormat="1">
      <c r="A57" s="11">
        <v>54</v>
      </c>
      <c r="B57" s="12" t="s">
        <v>181</v>
      </c>
      <c r="C57" s="13" t="s">
        <v>184</v>
      </c>
      <c r="D57" s="20" t="s">
        <v>183</v>
      </c>
      <c r="E57" s="13" t="s">
        <v>182</v>
      </c>
      <c r="F57" s="21">
        <v>1258</v>
      </c>
    </row>
    <row r="58" spans="1:6" s="17" customFormat="1" ht="30">
      <c r="A58" s="11">
        <v>55</v>
      </c>
      <c r="B58" s="12" t="s">
        <v>170</v>
      </c>
      <c r="C58" s="13" t="s">
        <v>173</v>
      </c>
      <c r="D58" s="20" t="s">
        <v>172</v>
      </c>
      <c r="E58" s="13" t="s">
        <v>171</v>
      </c>
      <c r="F58" s="21">
        <f>453.42+2496.58</f>
        <v>2950</v>
      </c>
    </row>
    <row r="59" spans="1:6" s="17" customFormat="1" ht="75">
      <c r="A59" s="11">
        <v>56</v>
      </c>
      <c r="B59" s="12" t="s">
        <v>177</v>
      </c>
      <c r="C59" s="13" t="s">
        <v>180</v>
      </c>
      <c r="D59" s="20" t="s">
        <v>179</v>
      </c>
      <c r="E59" s="13" t="s">
        <v>178</v>
      </c>
      <c r="F59" s="21">
        <f>136.6+8777.09+1594.05</f>
        <v>10507.74</v>
      </c>
    </row>
    <row r="60" spans="1:6" s="17" customFormat="1">
      <c r="A60" s="11">
        <v>57</v>
      </c>
      <c r="B60" s="12" t="s">
        <v>204</v>
      </c>
      <c r="C60" s="13" t="s">
        <v>205</v>
      </c>
      <c r="D60" s="20" t="s">
        <v>179</v>
      </c>
      <c r="E60" s="13" t="s">
        <v>76</v>
      </c>
      <c r="F60" s="21">
        <f>1545+580.55+105.45</f>
        <v>2231</v>
      </c>
    </row>
    <row r="61" spans="1:6" s="17" customFormat="1" ht="30">
      <c r="A61" s="11">
        <v>58</v>
      </c>
      <c r="B61" s="12" t="s">
        <v>185</v>
      </c>
      <c r="C61" s="13" t="s">
        <v>186</v>
      </c>
      <c r="D61" s="20" t="s">
        <v>187</v>
      </c>
      <c r="E61" s="13" t="s">
        <v>76</v>
      </c>
      <c r="F61" s="21">
        <f>1183.97+215.03</f>
        <v>1399</v>
      </c>
    </row>
    <row r="62" spans="1:6" s="17" customFormat="1" ht="45">
      <c r="A62" s="11">
        <v>59</v>
      </c>
      <c r="B62" s="12" t="s">
        <v>221</v>
      </c>
      <c r="C62" s="13" t="s">
        <v>83</v>
      </c>
      <c r="D62" s="20" t="s">
        <v>223</v>
      </c>
      <c r="E62" s="13" t="s">
        <v>222</v>
      </c>
      <c r="F62" s="21">
        <f>4028.38+731.62</f>
        <v>4760</v>
      </c>
    </row>
    <row r="63" spans="1:6" s="17" customFormat="1" ht="45">
      <c r="A63" s="11">
        <v>60</v>
      </c>
      <c r="B63" s="12" t="s">
        <v>258</v>
      </c>
      <c r="C63" s="13" t="s">
        <v>261</v>
      </c>
      <c r="D63" s="20" t="s">
        <v>260</v>
      </c>
      <c r="E63" s="13" t="s">
        <v>259</v>
      </c>
      <c r="F63" s="21">
        <f>1354.08+245.92+837.83+152.17</f>
        <v>2590</v>
      </c>
    </row>
    <row r="64" spans="1:6" s="17" customFormat="1" ht="30">
      <c r="A64" s="11">
        <v>61</v>
      </c>
      <c r="B64" s="12" t="s">
        <v>188</v>
      </c>
      <c r="C64" s="13" t="s">
        <v>48</v>
      </c>
      <c r="D64" s="20" t="s">
        <v>190</v>
      </c>
      <c r="E64" s="13" t="s">
        <v>189</v>
      </c>
      <c r="F64" s="21">
        <f>571.25+103.75</f>
        <v>675</v>
      </c>
    </row>
    <row r="65" spans="1:6" s="17" customFormat="1" ht="28.5" customHeight="1">
      <c r="A65" s="11">
        <v>62</v>
      </c>
      <c r="B65" s="12" t="s">
        <v>191</v>
      </c>
      <c r="C65" s="13" t="s">
        <v>48</v>
      </c>
      <c r="D65" s="20" t="s">
        <v>190</v>
      </c>
      <c r="E65" s="13" t="s">
        <v>192</v>
      </c>
      <c r="F65" s="21">
        <f>232.73+42.27</f>
        <v>275</v>
      </c>
    </row>
    <row r="66" spans="1:6" s="17" customFormat="1" ht="28.5" customHeight="1">
      <c r="A66" s="11">
        <v>63</v>
      </c>
      <c r="B66" s="12" t="s">
        <v>224</v>
      </c>
      <c r="C66" s="13" t="s">
        <v>227</v>
      </c>
      <c r="D66" s="20" t="s">
        <v>226</v>
      </c>
      <c r="E66" s="13" t="s">
        <v>225</v>
      </c>
      <c r="F66" s="21">
        <f>1353.23+245.77</f>
        <v>1599</v>
      </c>
    </row>
    <row r="67" spans="1:6" s="17" customFormat="1" ht="28.5" customHeight="1">
      <c r="A67" s="11">
        <v>64</v>
      </c>
      <c r="B67" s="12" t="s">
        <v>271</v>
      </c>
      <c r="C67" s="13" t="s">
        <v>273</v>
      </c>
      <c r="D67" s="20" t="s">
        <v>197</v>
      </c>
      <c r="E67" s="13" t="s">
        <v>272</v>
      </c>
      <c r="F67" s="21">
        <f>335.13+60.87</f>
        <v>396</v>
      </c>
    </row>
    <row r="68" spans="1:6" s="17" customFormat="1" ht="28.5" customHeight="1">
      <c r="A68" s="11">
        <v>65</v>
      </c>
      <c r="B68" s="12" t="s">
        <v>230</v>
      </c>
      <c r="C68" s="13" t="s">
        <v>173</v>
      </c>
      <c r="D68" s="20" t="s">
        <v>226</v>
      </c>
      <c r="E68" s="13" t="s">
        <v>231</v>
      </c>
      <c r="F68" s="21">
        <f>622.49+3427.51</f>
        <v>4050</v>
      </c>
    </row>
    <row r="69" spans="1:6" s="17" customFormat="1" ht="28.5" customHeight="1">
      <c r="A69" s="11">
        <v>66</v>
      </c>
      <c r="B69" s="12" t="s">
        <v>243</v>
      </c>
      <c r="C69" s="13" t="s">
        <v>245</v>
      </c>
      <c r="D69" s="20" t="s">
        <v>226</v>
      </c>
      <c r="E69" s="13" t="s">
        <v>244</v>
      </c>
      <c r="F69" s="21">
        <f>461.1+2538.9</f>
        <v>3000</v>
      </c>
    </row>
    <row r="70" spans="1:6" s="17" customFormat="1" ht="28.5" customHeight="1">
      <c r="A70" s="11">
        <v>67</v>
      </c>
      <c r="B70" s="12" t="s">
        <v>289</v>
      </c>
      <c r="C70" s="13" t="s">
        <v>332</v>
      </c>
      <c r="D70" s="20" t="s">
        <v>211</v>
      </c>
      <c r="E70" s="13" t="s">
        <v>291</v>
      </c>
      <c r="F70" s="21">
        <f>2538.9+461.1</f>
        <v>3000</v>
      </c>
    </row>
    <row r="71" spans="1:6" s="17" customFormat="1" ht="28.5" customHeight="1">
      <c r="A71" s="11">
        <v>68</v>
      </c>
      <c r="B71" s="12" t="s">
        <v>290</v>
      </c>
      <c r="C71" s="13" t="s">
        <v>325</v>
      </c>
      <c r="D71" s="20" t="s">
        <v>238</v>
      </c>
      <c r="E71" s="13" t="s">
        <v>291</v>
      </c>
      <c r="F71" s="21">
        <f>2538.9+461.1</f>
        <v>3000</v>
      </c>
    </row>
    <row r="72" spans="1:6" s="17" customFormat="1" ht="28.5" customHeight="1">
      <c r="A72" s="11">
        <v>69</v>
      </c>
      <c r="B72" s="12" t="s">
        <v>193</v>
      </c>
      <c r="C72" s="13" t="s">
        <v>48</v>
      </c>
      <c r="D72" s="20" t="s">
        <v>197</v>
      </c>
      <c r="E72" s="13" t="s">
        <v>195</v>
      </c>
      <c r="F72" s="21">
        <v>293</v>
      </c>
    </row>
    <row r="73" spans="1:6" s="17" customFormat="1" ht="28.5" customHeight="1">
      <c r="A73" s="11">
        <v>70</v>
      </c>
      <c r="B73" s="12" t="s">
        <v>194</v>
      </c>
      <c r="C73" s="13" t="s">
        <v>48</v>
      </c>
      <c r="D73" s="20" t="s">
        <v>198</v>
      </c>
      <c r="E73" s="13" t="s">
        <v>196</v>
      </c>
      <c r="F73" s="21">
        <v>450</v>
      </c>
    </row>
    <row r="74" spans="1:6" s="17" customFormat="1" ht="28.5" customHeight="1">
      <c r="A74" s="11">
        <v>71</v>
      </c>
      <c r="B74" s="12" t="s">
        <v>233</v>
      </c>
      <c r="C74" s="13" t="s">
        <v>246</v>
      </c>
      <c r="D74" s="20" t="s">
        <v>235</v>
      </c>
      <c r="E74" s="13" t="s">
        <v>234</v>
      </c>
      <c r="F74" s="21">
        <f>926.44+168.26+2056.5+373.5</f>
        <v>3524.7</v>
      </c>
    </row>
    <row r="75" spans="1:6" s="17" customFormat="1" ht="60">
      <c r="A75" s="11">
        <v>72</v>
      </c>
      <c r="B75" s="12" t="s">
        <v>236</v>
      </c>
      <c r="C75" s="13" t="s">
        <v>48</v>
      </c>
      <c r="D75" s="20" t="s">
        <v>238</v>
      </c>
      <c r="E75" s="13" t="s">
        <v>237</v>
      </c>
      <c r="F75" s="21">
        <f>754.05+136.95</f>
        <v>891</v>
      </c>
    </row>
    <row r="76" spans="1:6" s="17" customFormat="1" ht="51.75" customHeight="1">
      <c r="A76" s="11">
        <v>73</v>
      </c>
      <c r="B76" s="12" t="s">
        <v>206</v>
      </c>
      <c r="C76" s="13" t="s">
        <v>216</v>
      </c>
      <c r="D76" s="20" t="s">
        <v>211</v>
      </c>
      <c r="E76" s="13" t="s">
        <v>214</v>
      </c>
      <c r="F76" s="21">
        <f>1007.09+182.91+837.83+152.17</f>
        <v>2180</v>
      </c>
    </row>
    <row r="77" spans="1:6" s="17" customFormat="1" ht="51.75" customHeight="1">
      <c r="A77" s="11">
        <v>74</v>
      </c>
      <c r="B77" s="12" t="s">
        <v>239</v>
      </c>
      <c r="C77" s="13" t="s">
        <v>242</v>
      </c>
      <c r="D77" s="20" t="s">
        <v>241</v>
      </c>
      <c r="E77" s="13" t="s">
        <v>240</v>
      </c>
      <c r="F77" s="21">
        <f>1938.03+351.97</f>
        <v>2290</v>
      </c>
    </row>
    <row r="78" spans="1:6" s="17" customFormat="1" ht="28.5" customHeight="1">
      <c r="A78" s="11">
        <v>75</v>
      </c>
      <c r="B78" s="12" t="s">
        <v>207</v>
      </c>
      <c r="C78" s="13" t="s">
        <v>215</v>
      </c>
      <c r="D78" s="20" t="s">
        <v>212</v>
      </c>
      <c r="E78" s="13" t="s">
        <v>209</v>
      </c>
      <c r="F78" s="21">
        <f>1777.23+322.77</f>
        <v>2100</v>
      </c>
    </row>
    <row r="79" spans="1:6" s="17" customFormat="1" ht="28.5" customHeight="1">
      <c r="A79" s="11">
        <v>76</v>
      </c>
      <c r="B79" s="12" t="s">
        <v>251</v>
      </c>
      <c r="C79" s="13" t="s">
        <v>254</v>
      </c>
      <c r="D79" s="20" t="s">
        <v>253</v>
      </c>
      <c r="E79" s="13" t="s">
        <v>257</v>
      </c>
      <c r="F79" s="21">
        <f>900+900</f>
        <v>1800</v>
      </c>
    </row>
    <row r="80" spans="1:6" s="17" customFormat="1" ht="28.5" customHeight="1">
      <c r="A80" s="11">
        <v>77</v>
      </c>
      <c r="B80" s="12" t="s">
        <v>252</v>
      </c>
      <c r="C80" s="13" t="s">
        <v>255</v>
      </c>
      <c r="D80" s="20" t="s">
        <v>212</v>
      </c>
      <c r="E80" s="13" t="s">
        <v>256</v>
      </c>
      <c r="F80" s="21">
        <f>6770.4+1229.6</f>
        <v>8000</v>
      </c>
    </row>
    <row r="81" spans="1:6" s="17" customFormat="1" ht="28.5" customHeight="1">
      <c r="A81" s="11">
        <v>78</v>
      </c>
      <c r="B81" s="12" t="s">
        <v>274</v>
      </c>
      <c r="C81" s="13" t="s">
        <v>48</v>
      </c>
      <c r="D81" s="20" t="s">
        <v>276</v>
      </c>
      <c r="E81" s="13" t="s">
        <v>275</v>
      </c>
      <c r="F81" s="21">
        <f>5800</f>
        <v>5800</v>
      </c>
    </row>
    <row r="82" spans="1:6" s="17" customFormat="1" ht="28.5" customHeight="1">
      <c r="A82" s="11">
        <v>79</v>
      </c>
      <c r="B82" s="12" t="s">
        <v>208</v>
      </c>
      <c r="C82" s="13" t="s">
        <v>232</v>
      </c>
      <c r="D82" s="20" t="s">
        <v>213</v>
      </c>
      <c r="E82" s="13" t="s">
        <v>210</v>
      </c>
      <c r="F82" s="21">
        <f>3000</f>
        <v>3000</v>
      </c>
    </row>
    <row r="83" spans="1:6" s="17" customFormat="1" ht="28.5" customHeight="1">
      <c r="A83" s="11">
        <v>80</v>
      </c>
      <c r="B83" s="12" t="s">
        <v>294</v>
      </c>
      <c r="C83" s="13" t="s">
        <v>326</v>
      </c>
      <c r="D83" s="20" t="s">
        <v>295</v>
      </c>
      <c r="E83" s="13" t="s">
        <v>316</v>
      </c>
      <c r="F83" s="21">
        <f>863.22+156.78+1387.93+252.07</f>
        <v>2660.0000000000005</v>
      </c>
    </row>
    <row r="84" spans="1:6" s="17" customFormat="1" ht="28.5" customHeight="1">
      <c r="A84" s="11">
        <v>81</v>
      </c>
      <c r="B84" s="12" t="s">
        <v>315</v>
      </c>
      <c r="C84" s="13" t="s">
        <v>186</v>
      </c>
      <c r="D84" s="20" t="s">
        <v>295</v>
      </c>
      <c r="E84" s="13" t="s">
        <v>291</v>
      </c>
      <c r="F84" s="21">
        <f>2014</f>
        <v>2014</v>
      </c>
    </row>
    <row r="85" spans="1:6" s="17" customFormat="1" ht="28.5" customHeight="1">
      <c r="A85" s="11">
        <v>82</v>
      </c>
      <c r="B85" s="12" t="s">
        <v>262</v>
      </c>
      <c r="C85" s="13" t="s">
        <v>265</v>
      </c>
      <c r="D85" s="20" t="s">
        <v>264</v>
      </c>
      <c r="E85" s="13" t="s">
        <v>263</v>
      </c>
      <c r="F85" s="21">
        <f>461.1+2538.9</f>
        <v>3000</v>
      </c>
    </row>
    <row r="86" spans="1:6" s="17" customFormat="1" ht="28.5" customHeight="1">
      <c r="A86" s="11">
        <v>83</v>
      </c>
      <c r="B86" s="12" t="s">
        <v>277</v>
      </c>
      <c r="C86" s="13" t="s">
        <v>283</v>
      </c>
      <c r="D86" s="20" t="s">
        <v>281</v>
      </c>
      <c r="E86" s="13" t="s">
        <v>280</v>
      </c>
      <c r="F86" s="21">
        <v>490</v>
      </c>
    </row>
    <row r="87" spans="1:6" s="17" customFormat="1" ht="28.5" customHeight="1">
      <c r="A87" s="11">
        <v>84</v>
      </c>
      <c r="B87" s="12" t="s">
        <v>247</v>
      </c>
      <c r="C87" s="13" t="s">
        <v>249</v>
      </c>
      <c r="D87" s="20" t="s">
        <v>250</v>
      </c>
      <c r="E87" s="13" t="s">
        <v>248</v>
      </c>
      <c r="F87" s="21">
        <f>658.42+119.58</f>
        <v>778</v>
      </c>
    </row>
    <row r="88" spans="1:6" s="17" customFormat="1" ht="28.5" customHeight="1">
      <c r="A88" s="11">
        <v>85</v>
      </c>
      <c r="B88" s="12" t="s">
        <v>278</v>
      </c>
      <c r="C88" s="13" t="s">
        <v>319</v>
      </c>
      <c r="D88" s="20" t="s">
        <v>318</v>
      </c>
      <c r="E88" s="13" t="s">
        <v>317</v>
      </c>
      <c r="F88" s="21">
        <f>2500</f>
        <v>2500</v>
      </c>
    </row>
    <row r="89" spans="1:6" s="17" customFormat="1" ht="28.5" customHeight="1">
      <c r="A89" s="11">
        <v>86</v>
      </c>
      <c r="B89" s="12" t="s">
        <v>292</v>
      </c>
      <c r="C89" s="13" t="s">
        <v>329</v>
      </c>
      <c r="D89" s="20" t="s">
        <v>293</v>
      </c>
      <c r="E89" s="13" t="s">
        <v>291</v>
      </c>
      <c r="F89" s="21">
        <v>3000</v>
      </c>
    </row>
    <row r="90" spans="1:6" s="17" customFormat="1" ht="28.5" customHeight="1">
      <c r="A90" s="11">
        <v>87</v>
      </c>
      <c r="B90" s="12" t="s">
        <v>323</v>
      </c>
      <c r="C90" s="13" t="s">
        <v>254</v>
      </c>
      <c r="D90" s="20" t="s">
        <v>282</v>
      </c>
      <c r="E90" s="13" t="s">
        <v>324</v>
      </c>
      <c r="F90" s="21">
        <v>980</v>
      </c>
    </row>
    <row r="91" spans="1:6" s="17" customFormat="1" ht="28.5" customHeight="1">
      <c r="A91" s="11">
        <v>88</v>
      </c>
      <c r="B91" s="12" t="s">
        <v>279</v>
      </c>
      <c r="C91" s="13" t="s">
        <v>283</v>
      </c>
      <c r="D91" s="20" t="s">
        <v>282</v>
      </c>
      <c r="E91" s="13" t="s">
        <v>280</v>
      </c>
      <c r="F91" s="21">
        <v>490</v>
      </c>
    </row>
    <row r="92" spans="1:6" s="17" customFormat="1" ht="28.5" customHeight="1">
      <c r="A92" s="11">
        <v>89</v>
      </c>
      <c r="B92" s="12" t="s">
        <v>266</v>
      </c>
      <c r="C92" s="13" t="s">
        <v>269</v>
      </c>
      <c r="D92" s="20" t="s">
        <v>268</v>
      </c>
      <c r="E92" s="13" t="s">
        <v>267</v>
      </c>
      <c r="F92" s="21">
        <f>3351.34+608.66</f>
        <v>3960</v>
      </c>
    </row>
    <row r="93" spans="1:6" s="17" customFormat="1" ht="28.5" customHeight="1">
      <c r="A93" s="11">
        <v>90</v>
      </c>
      <c r="B93" s="12" t="s">
        <v>284</v>
      </c>
      <c r="C93" s="13" t="s">
        <v>319</v>
      </c>
      <c r="D93" s="20" t="s">
        <v>320</v>
      </c>
      <c r="E93" s="13" t="s">
        <v>321</v>
      </c>
      <c r="F93" s="21">
        <f>2538.9+461.1</f>
        <v>3000</v>
      </c>
    </row>
    <row r="94" spans="1:6" s="17" customFormat="1" ht="28.5" customHeight="1">
      <c r="A94" s="11">
        <v>91</v>
      </c>
      <c r="B94" s="12" t="s">
        <v>285</v>
      </c>
      <c r="C94" s="13" t="s">
        <v>288</v>
      </c>
      <c r="D94" s="20" t="s">
        <v>287</v>
      </c>
      <c r="E94" s="13" t="s">
        <v>286</v>
      </c>
      <c r="F94" s="21">
        <v>99</v>
      </c>
    </row>
    <row r="95" spans="1:6" s="17" customFormat="1" ht="28.5" customHeight="1">
      <c r="A95" s="11">
        <v>92</v>
      </c>
      <c r="B95" s="12" t="s">
        <v>297</v>
      </c>
      <c r="C95" s="13" t="s">
        <v>300</v>
      </c>
      <c r="D95" s="20" t="s">
        <v>301</v>
      </c>
      <c r="E95" s="13" t="s">
        <v>302</v>
      </c>
      <c r="F95" s="21">
        <v>70</v>
      </c>
    </row>
    <row r="96" spans="1:6" s="17" customFormat="1" ht="28.5" customHeight="1">
      <c r="A96" s="11">
        <v>93</v>
      </c>
      <c r="B96" s="12" t="s">
        <v>298</v>
      </c>
      <c r="C96" s="13" t="s">
        <v>327</v>
      </c>
      <c r="D96" s="20" t="s">
        <v>304</v>
      </c>
      <c r="E96" s="13" t="s">
        <v>291</v>
      </c>
      <c r="F96" s="21">
        <f>2500</f>
        <v>2500</v>
      </c>
    </row>
    <row r="97" spans="1:51" s="17" customFormat="1" ht="28.5" customHeight="1">
      <c r="A97" s="11">
        <v>94</v>
      </c>
      <c r="B97" s="12" t="s">
        <v>322</v>
      </c>
      <c r="C97" s="13" t="s">
        <v>328</v>
      </c>
      <c r="D97" s="20" t="s">
        <v>304</v>
      </c>
      <c r="E97" s="13" t="s">
        <v>291</v>
      </c>
      <c r="F97" s="21">
        <f>3000</f>
        <v>3000</v>
      </c>
    </row>
    <row r="98" spans="1:51" s="17" customFormat="1" ht="28.5" customHeight="1">
      <c r="A98" s="11">
        <v>95</v>
      </c>
      <c r="B98" s="12" t="s">
        <v>299</v>
      </c>
      <c r="C98" s="13" t="s">
        <v>161</v>
      </c>
      <c r="D98" s="20" t="s">
        <v>304</v>
      </c>
      <c r="E98" s="13" t="s">
        <v>303</v>
      </c>
      <c r="F98" s="21">
        <f>914+166</f>
        <v>1080</v>
      </c>
    </row>
    <row r="99" spans="1:51" s="17" customFormat="1" ht="28.5" customHeight="1">
      <c r="A99" s="11">
        <v>96</v>
      </c>
      <c r="B99" s="12" t="s">
        <v>308</v>
      </c>
      <c r="C99" s="13" t="s">
        <v>313</v>
      </c>
      <c r="D99" s="20" t="s">
        <v>312</v>
      </c>
      <c r="E99" s="13" t="s">
        <v>310</v>
      </c>
      <c r="F99" s="21">
        <f>8568</f>
        <v>8568</v>
      </c>
    </row>
    <row r="100" spans="1:51" s="17" customFormat="1" ht="28.5" customHeight="1">
      <c r="A100" s="11">
        <v>97</v>
      </c>
      <c r="B100" s="12" t="s">
        <v>309</v>
      </c>
      <c r="C100" s="13" t="s">
        <v>314</v>
      </c>
      <c r="D100" s="20" t="s">
        <v>312</v>
      </c>
      <c r="E100" s="13" t="s">
        <v>311</v>
      </c>
      <c r="F100" s="21">
        <v>4720</v>
      </c>
    </row>
    <row r="101" spans="1:51" s="3" customFormat="1" ht="17.25" thickBot="1">
      <c r="A101" s="14"/>
      <c r="B101" s="16" t="s">
        <v>7</v>
      </c>
      <c r="C101" s="15"/>
      <c r="D101" s="15"/>
      <c r="E101" s="15"/>
      <c r="F101" s="22">
        <f>SUM(F4:F100)</f>
        <v>358786.40000000008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</row>
    <row r="102" spans="1:51" s="3" customFormat="1">
      <c r="A102" s="25"/>
      <c r="B102" s="24"/>
      <c r="C102" s="24"/>
      <c r="D102" s="24"/>
      <c r="E102" s="24"/>
      <c r="F102" s="23"/>
      <c r="G102" s="24"/>
      <c r="H102" s="24"/>
      <c r="I102" s="24"/>
      <c r="J102" s="24"/>
      <c r="K102" s="24"/>
      <c r="L102" s="25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</row>
    <row r="103" spans="1:51" s="3" customFormat="1" ht="17.25">
      <c r="A103" s="10" t="s">
        <v>333</v>
      </c>
      <c r="B103" s="10"/>
      <c r="C103" s="2"/>
      <c r="D103" s="1"/>
      <c r="E103" s="9"/>
      <c r="F103" s="1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</row>
  </sheetData>
  <autoFilter ref="B3:F103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2020-03-13T09:42:22Z</cp:lastPrinted>
  <dcterms:created xsi:type="dcterms:W3CDTF">2015-06-22T15:06:47Z</dcterms:created>
  <dcterms:modified xsi:type="dcterms:W3CDTF">2021-02-19T14:04:21Z</dcterms:modified>
</cp:coreProperties>
</file>