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codeName="ThisWorkbook" defaultThemeVersion="124226"/>
  <bookViews>
    <workbookView xWindow="480" yWindow="150" windowWidth="14910" windowHeight="5100" activeTab="2"/>
  </bookViews>
  <sheets>
    <sheet name="Formularz oceny" sheetId="1" r:id="rId1"/>
    <sheet name="Wartość kursu euro" sheetId="2" state="hidden" r:id="rId2"/>
    <sheet name="Inne kryteria" sheetId="3" r:id="rId3"/>
  </sheets>
  <definedNames>
    <definedName name="_xlnm._FilterDatabase" localSheetId="0" hidden="1">'Formularz oceny'!$A$18:$H$18</definedName>
    <definedName name="_xlnm.Print_Area" localSheetId="0">'Formularz oceny'!$A$1:$I$82</definedName>
    <definedName name="stawka_vat">#REF!</definedName>
    <definedName name="stawka_vat_0">#REF!</definedName>
    <definedName name="stawka_vat_23">#REF!</definedName>
    <definedName name="stawka_vat_8">#REF!</definedName>
    <definedName name="stawka_vat_zw">#REF!</definedName>
    <definedName name="temp3a">'Formularz oceny'!$D$7</definedName>
    <definedName name="Z_83C59C0B_2A48_4AD8_83C9_CEEB8AF131E3_.wvu.FilterData" localSheetId="0" hidden="1">'Formularz oceny'!$A$18:$H$18</definedName>
    <definedName name="Z_83C59C0B_2A48_4AD8_83C9_CEEB8AF131E3_.wvu.PrintArea" localSheetId="0" hidden="1">'Formularz oceny'!$A$1:$I$82</definedName>
    <definedName name="Z_83C59C0B_2A48_4AD8_83C9_CEEB8AF131E3_.wvu.Rows" localSheetId="0" hidden="1">'Formularz oceny'!$2:$2</definedName>
  </definedNames>
  <calcPr calcId="145621"/>
  <customWorkbookViews>
    <customWorkbookView name="Anna Grabarczyk - Widok osobisty" guid="{83C59C0B-2A48-4AD8-83C9-CEEB8AF131E3}" mergeInterval="0" personalView="1" maximized="1" windowWidth="1596" windowHeight="655" activeSheetId="1" showComments="commIndAndComment"/>
  </customWorkbookViews>
</workbook>
</file>

<file path=xl/calcChain.xml><?xml version="1.0" encoding="utf-8"?>
<calcChain xmlns="http://schemas.openxmlformats.org/spreadsheetml/2006/main">
  <c r="H18" i="1"/>
  <c r="D14" l="1"/>
  <c r="E14"/>
  <c r="A3" i="3"/>
  <c r="D11" i="1" l="1"/>
  <c r="G92" i="3"/>
  <c r="F92"/>
  <c r="E92"/>
  <c r="D92"/>
  <c r="C92"/>
  <c r="I91"/>
  <c r="H91"/>
  <c r="G91"/>
  <c r="F91"/>
  <c r="I90"/>
  <c r="H90"/>
  <c r="G90"/>
  <c r="F90"/>
  <c r="I89"/>
  <c r="H89"/>
  <c r="G89"/>
  <c r="F89"/>
  <c r="I88"/>
  <c r="H88"/>
  <c r="G88"/>
  <c r="F88"/>
  <c r="I87"/>
  <c r="I92" s="1"/>
  <c r="H87"/>
  <c r="H92" s="1"/>
  <c r="G87"/>
  <c r="F87"/>
  <c r="A87"/>
  <c r="G86"/>
  <c r="F86"/>
  <c r="E86"/>
  <c r="D86"/>
  <c r="C86"/>
  <c r="I85"/>
  <c r="H85"/>
  <c r="G85"/>
  <c r="F85"/>
  <c r="I84"/>
  <c r="H84"/>
  <c r="G84"/>
  <c r="F84"/>
  <c r="I83"/>
  <c r="H83"/>
  <c r="G83"/>
  <c r="F83"/>
  <c r="I82"/>
  <c r="H82"/>
  <c r="G82"/>
  <c r="F82"/>
  <c r="I81"/>
  <c r="I86" s="1"/>
  <c r="H81"/>
  <c r="H86" s="1"/>
  <c r="G81"/>
  <c r="F81"/>
  <c r="A81"/>
  <c r="G80"/>
  <c r="F80"/>
  <c r="E80"/>
  <c r="D80"/>
  <c r="C80"/>
  <c r="I79"/>
  <c r="H79"/>
  <c r="G79"/>
  <c r="F79"/>
  <c r="I78"/>
  <c r="H78"/>
  <c r="G78"/>
  <c r="F78"/>
  <c r="I77"/>
  <c r="H77"/>
  <c r="G77"/>
  <c r="F77"/>
  <c r="I76"/>
  <c r="H76"/>
  <c r="G76"/>
  <c r="F76"/>
  <c r="H75"/>
  <c r="H80" s="1"/>
  <c r="G75"/>
  <c r="F75"/>
  <c r="A75"/>
  <c r="E74"/>
  <c r="D74"/>
  <c r="C74"/>
  <c r="I73"/>
  <c r="H73"/>
  <c r="G73"/>
  <c r="F73"/>
  <c r="H72"/>
  <c r="G72"/>
  <c r="F72"/>
  <c r="H71"/>
  <c r="I71" s="1"/>
  <c r="G71"/>
  <c r="F71"/>
  <c r="H70"/>
  <c r="I70" s="1"/>
  <c r="G70"/>
  <c r="F70"/>
  <c r="H69"/>
  <c r="I69" s="1"/>
  <c r="G69"/>
  <c r="F69"/>
  <c r="A69"/>
  <c r="E68"/>
  <c r="D68"/>
  <c r="C68"/>
  <c r="I67" s="1"/>
  <c r="H67"/>
  <c r="G67"/>
  <c r="F67"/>
  <c r="I66"/>
  <c r="H66"/>
  <c r="G66"/>
  <c r="F66"/>
  <c r="I65"/>
  <c r="H65"/>
  <c r="G65"/>
  <c r="F65"/>
  <c r="I64"/>
  <c r="H64"/>
  <c r="G64"/>
  <c r="F64"/>
  <c r="I63"/>
  <c r="I68" s="1"/>
  <c r="H63"/>
  <c r="H68" s="1"/>
  <c r="G68" s="1"/>
  <c r="F68" s="1"/>
  <c r="G63"/>
  <c r="F63"/>
  <c r="A63"/>
  <c r="E62"/>
  <c r="D62"/>
  <c r="C62"/>
  <c r="H61"/>
  <c r="I61" s="1"/>
  <c r="G61"/>
  <c r="F61"/>
  <c r="H60"/>
  <c r="G60"/>
  <c r="F60"/>
  <c r="H59"/>
  <c r="G59"/>
  <c r="I59" s="1"/>
  <c r="F59"/>
  <c r="H58"/>
  <c r="G58"/>
  <c r="F58"/>
  <c r="H57"/>
  <c r="H62" s="1"/>
  <c r="G62" s="1"/>
  <c r="G57"/>
  <c r="F57"/>
  <c r="I57" s="1"/>
  <c r="A57"/>
  <c r="E56"/>
  <c r="D56"/>
  <c r="C56"/>
  <c r="H55"/>
  <c r="G55"/>
  <c r="F55"/>
  <c r="H54"/>
  <c r="G54"/>
  <c r="F54"/>
  <c r="I54" s="1"/>
  <c r="H53"/>
  <c r="G53"/>
  <c r="F53"/>
  <c r="H52"/>
  <c r="G52"/>
  <c r="F52"/>
  <c r="I51" s="1"/>
  <c r="H51"/>
  <c r="G51"/>
  <c r="F51"/>
  <c r="F56" s="1"/>
  <c r="A51"/>
  <c r="H74" l="1"/>
  <c r="G74" s="1"/>
  <c r="F74" s="1"/>
  <c r="F62"/>
  <c r="I75"/>
  <c r="I80" s="1"/>
  <c r="I55"/>
  <c r="I60"/>
  <c r="I72"/>
  <c r="I74" s="1"/>
  <c r="I52"/>
  <c r="I56" s="1"/>
  <c r="H56" s="1"/>
  <c r="G56" s="1"/>
  <c r="I53"/>
  <c r="I58"/>
  <c r="I62" s="1"/>
  <c r="E50"/>
  <c r="D50"/>
  <c r="C50"/>
  <c r="H49"/>
  <c r="G49"/>
  <c r="F49"/>
  <c r="I49" s="1"/>
  <c r="H48"/>
  <c r="G48"/>
  <c r="F48"/>
  <c r="I48" s="1"/>
  <c r="H47"/>
  <c r="G47"/>
  <c r="F47"/>
  <c r="H46"/>
  <c r="G46"/>
  <c r="F46"/>
  <c r="I46" s="1"/>
  <c r="H45"/>
  <c r="H50" s="1"/>
  <c r="G50" s="1"/>
  <c r="F50" s="1"/>
  <c r="G45"/>
  <c r="F45"/>
  <c r="I45" s="1"/>
  <c r="A45"/>
  <c r="E44"/>
  <c r="D44"/>
  <c r="C44"/>
  <c r="H43"/>
  <c r="G43"/>
  <c r="F43"/>
  <c r="H42"/>
  <c r="G42"/>
  <c r="F42"/>
  <c r="H41"/>
  <c r="G41"/>
  <c r="F41"/>
  <c r="I40" s="1"/>
  <c r="H40"/>
  <c r="G40"/>
  <c r="F40"/>
  <c r="I39"/>
  <c r="H39"/>
  <c r="G39"/>
  <c r="G44" s="1"/>
  <c r="F44" s="1"/>
  <c r="F39"/>
  <c r="A39"/>
  <c r="E38"/>
  <c r="D38"/>
  <c r="C38"/>
  <c r="I37" s="1"/>
  <c r="H37"/>
  <c r="G37"/>
  <c r="F37"/>
  <c r="I36"/>
  <c r="H36"/>
  <c r="G36"/>
  <c r="F36"/>
  <c r="H35"/>
  <c r="G35"/>
  <c r="F35"/>
  <c r="H34"/>
  <c r="G34"/>
  <c r="F34"/>
  <c r="I34" s="1"/>
  <c r="H33"/>
  <c r="H38" s="1"/>
  <c r="G38" s="1"/>
  <c r="F38" s="1"/>
  <c r="G33"/>
  <c r="F33"/>
  <c r="I33" s="1"/>
  <c r="A33"/>
  <c r="E32"/>
  <c r="D32"/>
  <c r="C32"/>
  <c r="H31"/>
  <c r="G31"/>
  <c r="F31"/>
  <c r="I30" s="1"/>
  <c r="H30"/>
  <c r="G30"/>
  <c r="F30"/>
  <c r="H29"/>
  <c r="G29"/>
  <c r="F29"/>
  <c r="H28"/>
  <c r="G28"/>
  <c r="I28" s="1"/>
  <c r="F28"/>
  <c r="H27"/>
  <c r="H32" s="1"/>
  <c r="G32" s="1"/>
  <c r="F32" s="1"/>
  <c r="G27"/>
  <c r="I27" s="1"/>
  <c r="F27"/>
  <c r="A27"/>
  <c r="E26"/>
  <c r="D26"/>
  <c r="C26"/>
  <c r="H25"/>
  <c r="G25"/>
  <c r="F25"/>
  <c r="I24" s="1"/>
  <c r="H24"/>
  <c r="G24"/>
  <c r="F24"/>
  <c r="K23"/>
  <c r="L23" s="1"/>
  <c r="I32" l="1"/>
  <c r="I29"/>
  <c r="I35"/>
  <c r="I43"/>
  <c r="I38"/>
  <c r="I25"/>
  <c r="I31"/>
  <c r="I41"/>
  <c r="I44" s="1"/>
  <c r="H44" s="1"/>
  <c r="I42"/>
  <c r="I47"/>
  <c r="I50" s="1"/>
  <c r="H23"/>
  <c r="G23"/>
  <c r="F23"/>
  <c r="I23" s="1"/>
  <c r="K22"/>
  <c r="L22" s="1"/>
  <c r="H22"/>
  <c r="G22"/>
  <c r="F22"/>
  <c r="I22" s="1"/>
  <c r="K21"/>
  <c r="L21" s="1"/>
  <c r="I21"/>
  <c r="H21"/>
  <c r="G21"/>
  <c r="F21"/>
  <c r="A21"/>
  <c r="K20"/>
  <c r="L20" s="1"/>
  <c r="E20"/>
  <c r="D20"/>
  <c r="C20"/>
  <c r="K19"/>
  <c r="L19" s="1"/>
  <c r="H19"/>
  <c r="G19"/>
  <c r="F19"/>
  <c r="I19" s="1"/>
  <c r="K18"/>
  <c r="L18" s="1"/>
  <c r="H18"/>
  <c r="G18"/>
  <c r="I18" s="1"/>
  <c r="F18"/>
  <c r="K17"/>
  <c r="L17" s="1"/>
  <c r="I26" l="1"/>
  <c r="H26" s="1"/>
  <c r="G26"/>
  <c r="F26" s="1"/>
  <c r="H17"/>
  <c r="G17"/>
  <c r="F17"/>
  <c r="I17" s="1"/>
  <c r="K16"/>
  <c r="L16" s="1"/>
  <c r="H16"/>
  <c r="I16" s="1"/>
  <c r="G16"/>
  <c r="F16"/>
  <c r="K15"/>
  <c r="L15" s="1"/>
  <c r="I15"/>
  <c r="H15"/>
  <c r="G15"/>
  <c r="F15"/>
  <c r="F20" s="1"/>
  <c r="A15"/>
  <c r="K14"/>
  <c r="L14" s="1"/>
  <c r="E14"/>
  <c r="D14"/>
  <c r="C14"/>
  <c r="K13"/>
  <c r="L13" s="1"/>
  <c r="G20" l="1"/>
  <c r="I20"/>
  <c r="H20"/>
  <c r="H13"/>
  <c r="I13" s="1"/>
  <c r="G13"/>
  <c r="F13"/>
  <c r="K12" l="1"/>
  <c r="L12" s="1"/>
  <c r="I12" l="1"/>
  <c r="H12"/>
  <c r="G12"/>
  <c r="F12"/>
  <c r="H11"/>
  <c r="G11"/>
  <c r="F11" l="1"/>
  <c r="I11" s="1"/>
  <c r="H10"/>
  <c r="G10"/>
  <c r="F10"/>
  <c r="I10" s="1"/>
  <c r="H9" l="1"/>
  <c r="H14" s="1"/>
  <c r="G9"/>
  <c r="G14" s="1"/>
  <c r="F14" s="1"/>
  <c r="F9"/>
  <c r="A9"/>
  <c r="F8"/>
  <c r="E8"/>
  <c r="D8"/>
  <c r="C8"/>
  <c r="H7"/>
  <c r="G7"/>
  <c r="I7" s="1"/>
  <c r="F7"/>
  <c r="H6"/>
  <c r="G6"/>
  <c r="I6" s="1"/>
  <c r="F6"/>
  <c r="H5"/>
  <c r="G5"/>
  <c r="I5" s="1"/>
  <c r="F5"/>
  <c r="H4"/>
  <c r="G4"/>
  <c r="I4" s="1"/>
  <c r="F4"/>
  <c r="H3"/>
  <c r="H8" s="1"/>
  <c r="G3"/>
  <c r="G8" s="1"/>
  <c r="F3"/>
  <c r="I3" l="1"/>
  <c r="I8" s="1"/>
  <c r="I9"/>
  <c r="I14" s="1"/>
  <c r="I33" i="1"/>
  <c r="G33"/>
  <c r="E33"/>
  <c r="B33" l="1"/>
  <c r="M23" i="3"/>
  <c r="I32" i="1"/>
  <c r="G32"/>
  <c r="E32"/>
  <c r="I31"/>
  <c r="G31"/>
  <c r="E31"/>
  <c r="I30"/>
  <c r="G30"/>
  <c r="E30"/>
  <c r="I29"/>
  <c r="G29"/>
  <c r="E29"/>
  <c r="I28"/>
  <c r="G28"/>
  <c r="E28"/>
  <c r="I27"/>
  <c r="G27"/>
  <c r="E27"/>
  <c r="I26"/>
  <c r="G26"/>
  <c r="E26"/>
  <c r="B27" l="1"/>
  <c r="B29"/>
  <c r="B31"/>
  <c r="B26"/>
  <c r="B28"/>
  <c r="B30"/>
  <c r="B32"/>
  <c r="M16" i="3"/>
  <c r="M17"/>
  <c r="M19"/>
  <c r="M21"/>
  <c r="M18"/>
  <c r="M20"/>
  <c r="M22"/>
  <c r="I25" i="1"/>
  <c r="G25"/>
  <c r="E25"/>
  <c r="I24"/>
  <c r="G24"/>
  <c r="E24"/>
  <c r="I23"/>
  <c r="G23"/>
  <c r="E23"/>
  <c r="I22"/>
  <c r="G22"/>
  <c r="E22"/>
  <c r="B22" l="1"/>
  <c r="B24"/>
  <c r="B23"/>
  <c r="B25"/>
  <c r="M13" i="3"/>
  <c r="M12"/>
  <c r="M14"/>
  <c r="M15"/>
  <c r="E21" i="1"/>
  <c r="E20"/>
  <c r="E19"/>
  <c r="F16" l="1"/>
  <c r="C16" l="1"/>
  <c r="G15"/>
  <c r="D15"/>
  <c r="G21" s="1"/>
  <c r="M11" i="3" s="1"/>
  <c r="E5" i="1"/>
  <c r="D4" s="1"/>
  <c r="N12" i="3"/>
  <c r="N13"/>
  <c r="O13" s="1"/>
  <c r="H23" i="1" s="1"/>
  <c r="N14" i="3"/>
  <c r="O14" s="1"/>
  <c r="H24" i="1" s="1"/>
  <c r="N15" i="3"/>
  <c r="O15" s="1"/>
  <c r="H25" i="1" s="1"/>
  <c r="N16" i="3"/>
  <c r="O16" s="1"/>
  <c r="H26" i="1" s="1"/>
  <c r="N17" i="3"/>
  <c r="O17" s="1"/>
  <c r="H27" i="1" s="1"/>
  <c r="N18" i="3"/>
  <c r="O18" s="1"/>
  <c r="H28" i="1" s="1"/>
  <c r="N19" i="3"/>
  <c r="O19" s="1"/>
  <c r="H29" i="1" s="1"/>
  <c r="N20" i="3"/>
  <c r="O20" s="1"/>
  <c r="H30" i="1" s="1"/>
  <c r="N21" i="3"/>
  <c r="O21" s="1"/>
  <c r="H31" i="1" s="1"/>
  <c r="N22" i="3"/>
  <c r="O22" s="1"/>
  <c r="H32" i="1" s="1"/>
  <c r="N23" i="3"/>
  <c r="O23" s="1"/>
  <c r="H33" i="1" s="1"/>
  <c r="O12" i="3"/>
  <c r="H22" i="1" s="1"/>
  <c r="G20" l="1"/>
  <c r="M10" i="3" s="1"/>
  <c r="G19" i="1"/>
  <c r="M9" i="3" s="1"/>
  <c r="K10"/>
  <c r="L10" s="1"/>
  <c r="K9"/>
  <c r="L9" s="1"/>
  <c r="K11"/>
  <c r="L11" s="1"/>
  <c r="N11" s="1"/>
  <c r="D16" i="1" l="1"/>
  <c r="N9" i="3"/>
  <c r="N10"/>
  <c r="Q12" l="1"/>
  <c r="G16" i="1" s="1"/>
  <c r="O11" i="3"/>
  <c r="H21" i="1" s="1"/>
  <c r="I21" s="1"/>
  <c r="O9" i="3" l="1"/>
  <c r="H19" i="1" s="1"/>
  <c r="I19" s="1"/>
  <c r="B21" s="1"/>
  <c r="O10" i="3"/>
  <c r="H20" i="1" s="1"/>
  <c r="I20" s="1"/>
  <c r="B20"/>
  <c r="D35" l="1"/>
  <c r="E35" s="1"/>
  <c r="D36"/>
  <c r="B19"/>
  <c r="D37" s="1"/>
</calcChain>
</file>

<file path=xl/comments1.xml><?xml version="1.0" encoding="utf-8"?>
<comments xmlns="http://schemas.openxmlformats.org/spreadsheetml/2006/main">
  <authors>
    <author>Dell</author>
    <author>Grzegorz Romańczuk</author>
  </authors>
  <commentList>
    <comment ref="D3" authorId="0">
      <text>
        <r>
          <rPr>
            <sz val="9"/>
            <color indexed="81"/>
            <rFont val="Tahoma"/>
            <family val="2"/>
            <charset val="238"/>
          </rPr>
          <t xml:space="preserve">Należy wpisać znak sprawy nadanej dla urzędu.
</t>
        </r>
      </text>
    </comment>
    <comment ref="D4" authorId="0">
      <text>
        <r>
          <rPr>
            <sz val="9"/>
            <color indexed="81"/>
            <rFont val="Tahoma"/>
            <family val="2"/>
            <charset val="238"/>
          </rPr>
          <t>Jeżeli wartość netto w euro jest większa niż 14 000, zapis zmienia się automatycznie na Przetarg nieograniczony, w innym przypadku pozostaje: Zapytanie ofertowe wystarczy przetarg.</t>
        </r>
      </text>
    </comment>
    <comment ref="D5" authorId="0">
      <text>
        <r>
          <rPr>
            <sz val="9"/>
            <color indexed="81"/>
            <rFont val="Tahoma"/>
            <family val="2"/>
            <charset val="238"/>
          </rPr>
          <t xml:space="preserve"> Należy podać wartość w PLN.</t>
        </r>
      </text>
    </comment>
    <comment ref="E5" authorId="0">
      <text>
        <r>
          <rPr>
            <sz val="9"/>
            <color indexed="81"/>
            <rFont val="Tahoma"/>
            <family val="2"/>
            <charset val="238"/>
          </rPr>
          <t>Wartość PLN netto jest przeliczana na euro netto wg aktualnego kursu podanego na stronie UZP i została zapisana w ukrytej zakładce: Wartość kursu euro.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D7" authorId="1">
      <text>
        <r>
          <rPr>
            <sz val="9"/>
            <color indexed="81"/>
            <rFont val="Tahoma"/>
            <family val="2"/>
            <charset val="238"/>
          </rPr>
          <t>Pole wyboru stawki VAT, VAT jest zapisany 
w komórkach
 od I3 do I7.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E13" authorId="0">
      <text>
        <r>
          <rPr>
            <sz val="9"/>
            <color indexed="81"/>
            <rFont val="Tahoma"/>
            <family val="2"/>
            <charset val="238"/>
          </rPr>
          <t>Należy wpisać, ile punktów w ocenie stanowi cena (0-100).</t>
        </r>
      </text>
    </comment>
    <comment ref="D14" authorId="0">
      <text>
        <r>
          <rPr>
            <sz val="9"/>
            <color indexed="81"/>
            <rFont val="Tahoma"/>
            <family val="2"/>
            <charset val="238"/>
          </rPr>
          <t>Jeżeli cena nie stanowi 100 punktów, w komórce D8, wyświetli się zapis: "Inne kryteria", natomiast w komórce E8 wyświetli się wynik odejmowania 100-E8 (liczba punktów za cenę).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>Wyświetla się cena najniższa z zakresu wypełnionych komórek w tabeli poniżej w kolumnie cena netto.</t>
        </r>
      </text>
    </comment>
    <comment ref="G15" authorId="0">
      <text>
        <r>
          <rPr>
            <sz val="9"/>
            <color indexed="81"/>
            <rFont val="Tahoma"/>
            <family val="2"/>
            <charset val="238"/>
          </rPr>
          <t>Wyświetla się cena najwyższa z zakresu wypełnionych komórek w tabeli, poniżej w kolumnie cena netto.</t>
        </r>
      </text>
    </comment>
    <comment ref="C16" authorId="0">
      <text>
        <r>
          <rPr>
            <sz val="9"/>
            <color indexed="81"/>
            <rFont val="Tahoma"/>
            <family val="2"/>
            <charset val="238"/>
          </rPr>
          <t xml:space="preserve">W zakresie komórek C11:G11, w przypadku gdy komórka E7&lt;100, wyświetlają się w komórce:
C10 - "Najniżej oceniane kryterium";
D10 - Wartość minimalna z zakresu komórek z arkusza Inne kryteria L8:L22;
F10 - "Najwyżej oceniane kryterium";
G10 - Wartość z zakresu komórek Inne kryteria'!Q11.
</t>
        </r>
      </text>
    </comment>
    <comment ref="H18" authorId="0">
      <text>
        <r>
          <rPr>
            <sz val="9"/>
            <color indexed="81"/>
            <rFont val="Tahoma"/>
            <family val="2"/>
            <charset val="238"/>
          </rPr>
          <t xml:space="preserve">Jeżeli cena (E7)=100 w komórce H12 wyświetla się "Uwagi"; w przypadku gdy cena (E7)&lt;100, komórka E7 zmienia się na "Liczba punktów za inne kryteria".
</t>
        </r>
      </text>
    </comment>
    <comment ref="B19" authorId="0">
      <text>
        <r>
          <rPr>
            <sz val="9"/>
            <color indexed="81"/>
            <rFont val="Tahoma"/>
            <family val="2"/>
            <charset val="238"/>
          </rPr>
          <t xml:space="preserve">W komórkach B13:B27 wyświetla się ranking ofert według przyznanych punktów. Oferta z najwyższą liczbą punktów otrzymuje pozycję 1 
i formatuje tło na kolor jasnozielony i czcionkę na kolor zielony. Jeżeli oferta nie podlega ocenie ze względu na przekroczoną wartość, automatycznie w odpowiednich komórkach wyświetla się "nie podlega ocenie" i formatuje na kolor jasnoczerwony tło oraz na czerwony czcionkę. </t>
        </r>
      </text>
    </comment>
    <comment ref="C19" authorId="0">
      <text>
        <r>
          <rPr>
            <sz val="9"/>
            <color indexed="81"/>
            <rFont val="Tahoma"/>
            <family val="2"/>
            <charset val="238"/>
          </rPr>
          <t>Wypełnienie odpowiedniej komórki od C13:C27 jest niezbędne, aby uruchomić obliczenia w wierszach, w których dane komórki są położone.</t>
        </r>
      </text>
    </comment>
    <comment ref="E19" authorId="0">
      <text>
        <r>
          <rPr>
            <sz val="9"/>
            <color indexed="81"/>
            <rFont val="Tahoma"/>
            <family val="2"/>
            <charset val="238"/>
          </rPr>
          <t>Jeżeli cena (E7)=100, w komórkach od E13:E27 wyświetla się napis "Cena"; w przypadku gdy E7&lt;100, wyświetla się napis "Cena i inne".</t>
        </r>
      </text>
    </comment>
    <comment ref="F19" authorId="0">
      <text>
        <r>
          <rPr>
            <sz val="9"/>
            <color indexed="81"/>
            <rFont val="Tahoma"/>
            <family val="2"/>
            <charset val="238"/>
          </rPr>
          <t>Wprowadzamy wartość netto, którą zaoferował dany Oferent.</t>
        </r>
      </text>
    </comment>
    <comment ref="G19" authorId="0">
      <text>
        <r>
          <rPr>
            <sz val="9"/>
            <color indexed="81"/>
            <rFont val="Tahoma"/>
            <family val="2"/>
            <charset val="238"/>
          </rPr>
          <t>W komórkach od G13:G27, w przypadku gdy wartość netto zaoferowana przez Oferenta jest większa niż przeznaczona kwota netto w PLN, wyświetla się "za wysoka wartość netto" i komórka zmienia format na komórkę z jasnoczerwonym tłem i czerwoną czcionką.</t>
        </r>
      </text>
    </comment>
    <comment ref="H19" authorId="0">
      <text>
        <r>
          <rPr>
            <sz val="9"/>
            <color indexed="81"/>
            <rFont val="Tahoma"/>
            <family val="2"/>
            <charset val="238"/>
          </rPr>
          <t xml:space="preserve">Jeżeli cena (E7)=100, komórki H13:H27 pozostają puste. Jeżeli cena (E7)&gt;100, to w komórce od H13:H27 wyświetla się "nie podlega ocenie". Jeżeli cena (E7)=100 lub jest mniejsza od 100, to wartości do komórek H13:H27 są pobierane odpowiednio z komórek O8:O22 z arkusza Inne kryteria.
</t>
        </r>
      </text>
    </comment>
    <comment ref="I19" authorId="0">
      <text>
        <r>
          <rPr>
            <sz val="9"/>
            <color indexed="81"/>
            <rFont val="Tahoma"/>
            <family val="2"/>
            <charset val="238"/>
          </rPr>
          <t>Jeżeli cena (E7)=100, do odpowiednich komórek I13:I27 pobierane są dane z komórek G13:G27. Jeżeli odpowiednie komórki z zakresu G13:G27= "za wysoka wartość netto", w odpowiednich komórkach wyświetla się "nie podlega ocenie" 
i formatuje na kolor jasnoczerwony tło oraz na czerwony czcionkę. Jeżeli cena (E7)&lt;100, w komórkach następuje sumowanie odpowiednich komórek G13:G27 
z odpowiednimi komórkami H13:H27. Komórka z najwyższą liczbą punktów formatuje się automatycznie na komórkę z jasnozielonym tłem oraz zieloną czcionką.</t>
        </r>
      </text>
    </comment>
    <comment ref="D35" authorId="0">
      <text>
        <r>
          <rPr>
            <sz val="9"/>
            <color indexed="81"/>
            <rFont val="Tahoma"/>
            <family val="2"/>
            <charset val="238"/>
          </rPr>
          <t>Jeżeli cena (E7)=100, w komórce D29 wyświetla się najniższa cena, w komórce E29 wyświetla się "zł". Jeżeli cena (E7)&lt;100, wyświetla się najwyższa liczba punktów za ofertę.</t>
        </r>
      </text>
    </comment>
    <comment ref="D36" authorId="0">
      <text>
        <r>
          <rPr>
            <sz val="9"/>
            <color indexed="81"/>
            <rFont val="Tahoma"/>
            <family val="2"/>
            <charset val="238"/>
          </rPr>
          <t>Wyświetla największą liczbę punktów za ofertę.</t>
        </r>
      </text>
    </comment>
    <comment ref="D37" authorId="0">
      <text>
        <r>
          <rPr>
            <sz val="9"/>
            <color indexed="81"/>
            <rFont val="Tahoma"/>
            <family val="2"/>
            <charset val="238"/>
          </rPr>
          <t>Zliczane są oferty spełniające warunki.</t>
        </r>
      </text>
    </comment>
  </commentList>
</comments>
</file>

<file path=xl/comments2.xml><?xml version="1.0" encoding="utf-8"?>
<comments xmlns="http://schemas.openxmlformats.org/spreadsheetml/2006/main">
  <authors>
    <author>Dell</author>
  </authors>
  <commentList>
    <comment ref="C3" authorId="0">
      <text>
        <r>
          <rPr>
            <sz val="9"/>
            <color indexed="81"/>
            <rFont val="Tahoma"/>
            <family val="2"/>
            <charset val="238"/>
          </rPr>
          <t>Wpisujemy wartość punktówą przyznaną przez członka komisji w poszczególne kryterium.</t>
        </r>
      </text>
    </comment>
    <comment ref="K3" authorId="0">
      <text>
        <r>
          <rPr>
            <sz val="9"/>
            <color indexed="81"/>
            <rFont val="Tahoma"/>
            <family val="2"/>
            <charset val="238"/>
          </rPr>
          <t xml:space="preserve">Wpisujemy wagi poszczególnych kryteriów.
</t>
        </r>
      </text>
    </comment>
    <comment ref="C5" authorId="0">
      <text>
        <r>
          <rPr>
            <sz val="9"/>
            <color indexed="81"/>
            <rFont val="Tahoma"/>
            <family val="2"/>
            <charset val="238"/>
          </rPr>
          <t>Wpisujemy wartość punktówą przyznaną przez członka komisji w poszczególne kryterium.</t>
        </r>
      </text>
    </comment>
    <comment ref="Q9" authorId="0">
      <text>
        <r>
          <rPr>
            <sz val="9"/>
            <color indexed="81"/>
            <rFont val="Tahoma"/>
            <family val="2"/>
            <charset val="238"/>
          </rPr>
          <t>W polach oznaczonych ramką następuje przeliczenie punktów z ocenianych ofert, jeżeli cena (E7) z formularza oceny &lt;100.</t>
        </r>
      </text>
    </comment>
  </commentList>
</comments>
</file>

<file path=xl/sharedStrings.xml><?xml version="1.0" encoding="utf-8"?>
<sst xmlns="http://schemas.openxmlformats.org/spreadsheetml/2006/main" count="131" uniqueCount="45">
  <si>
    <t xml:space="preserve">Znak sprawy </t>
  </si>
  <si>
    <t>Typ</t>
  </si>
  <si>
    <t>Przeznaczona kwota netto</t>
  </si>
  <si>
    <t>Kryterium oceny</t>
  </si>
  <si>
    <t>Cena</t>
  </si>
  <si>
    <t>Nazwa</t>
  </si>
  <si>
    <t>Adres</t>
  </si>
  <si>
    <t>Cena najniższa</t>
  </si>
  <si>
    <t>Cena najwyższa</t>
  </si>
  <si>
    <t>Najkorzystniejsza oferta</t>
  </si>
  <si>
    <t>ABC/ABC</t>
  </si>
  <si>
    <t>lp.</t>
  </si>
  <si>
    <t>Ranking ofert</t>
  </si>
  <si>
    <t>pkt.</t>
  </si>
  <si>
    <t>Liczba punktów najkorzystniejszej oferty</t>
  </si>
  <si>
    <t>Liczba ofert spełniających warunki</t>
  </si>
  <si>
    <t>Członek komisji 1</t>
  </si>
  <si>
    <t>Członek komisji 2</t>
  </si>
  <si>
    <t>Członek komisji 3</t>
  </si>
  <si>
    <t>Członek komisji 4</t>
  </si>
  <si>
    <t>Członek komisji 5</t>
  </si>
  <si>
    <t>Liczba punktów za kryterium 1</t>
  </si>
  <si>
    <t>Liczba punktów za kryterium 2</t>
  </si>
  <si>
    <t>Liczba punktów za kryterium 3</t>
  </si>
  <si>
    <t>Suma</t>
  </si>
  <si>
    <t>Liczba punktów za cenę</t>
  </si>
  <si>
    <t>Łączna liczba punktów</t>
  </si>
  <si>
    <t>Przeznaczona kwota brutto</t>
  </si>
  <si>
    <t>stawka VAT</t>
  </si>
  <si>
    <t>zw.</t>
  </si>
  <si>
    <t>Cena brutto</t>
  </si>
  <si>
    <t>Stawki VAT</t>
  </si>
  <si>
    <t>Liczba punktów za kryterium 1*waga kryterium</t>
  </si>
  <si>
    <t>Liczba punktów za kryterium 2*waga kryterium</t>
  </si>
  <si>
    <t>Liczba punktów za kryterium 3*waga kryterium</t>
  </si>
  <si>
    <t>PIIIa. F1 Formularz oceny ofert</t>
  </si>
  <si>
    <t>Inne kryteria</t>
  </si>
  <si>
    <t>Oferta 2.</t>
  </si>
  <si>
    <t>Oferta 3.</t>
  </si>
  <si>
    <t>Oferta 1.</t>
  </si>
  <si>
    <t>kryterium 1</t>
  </si>
  <si>
    <t>kryterium 2</t>
  </si>
  <si>
    <t>kryterium 3</t>
  </si>
  <si>
    <t>Waga kryterium</t>
  </si>
  <si>
    <t>Lista Oferentów</t>
  </si>
</sst>
</file>

<file path=xl/styles.xml><?xml version="1.0" encoding="utf-8"?>
<styleSheet xmlns="http://schemas.openxmlformats.org/spreadsheetml/2006/main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_-[$€-2]\ * #,##0.00_-;\-[$€-2]\ * #,##0.00_-;_-[$€-2]\ * &quot;-&quot;??_-;_-@_-"/>
  </numFmts>
  <fonts count="8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9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theme="0"/>
      <name val="Czcionka tekstu podstawowego"/>
      <family val="2"/>
      <charset val="238"/>
    </font>
    <font>
      <b/>
      <sz val="14"/>
      <color indexed="8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70C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3" fillId="2" borderId="0" xfId="0" applyFont="1" applyFill="1" applyProtection="1">
      <protection locked="0"/>
    </xf>
    <xf numFmtId="44" fontId="3" fillId="2" borderId="0" xfId="1" applyFont="1" applyFill="1" applyProtection="1">
      <protection locked="0"/>
    </xf>
    <xf numFmtId="44" fontId="3" fillId="0" borderId="0" xfId="1" applyFont="1" applyProtection="1">
      <protection locked="0"/>
    </xf>
    <xf numFmtId="44" fontId="3" fillId="0" borderId="0" xfId="1" applyFont="1" applyBorder="1" applyProtection="1">
      <protection locked="0"/>
    </xf>
    <xf numFmtId="0" fontId="3" fillId="2" borderId="0" xfId="0" applyNumberFormat="1" applyFont="1" applyFill="1" applyProtection="1">
      <protection locked="0"/>
    </xf>
    <xf numFmtId="0" fontId="3" fillId="0" borderId="0" xfId="2" applyNumberFormat="1" applyFont="1" applyProtection="1">
      <protection locked="0"/>
    </xf>
    <xf numFmtId="0" fontId="3" fillId="0" borderId="0" xfId="0" applyFont="1" applyAlignment="1" applyProtection="1"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3" fillId="0" borderId="0" xfId="0" applyNumberFormat="1" applyFont="1" applyProtection="1">
      <protection locked="0"/>
    </xf>
    <xf numFmtId="10" fontId="3" fillId="0" borderId="0" xfId="0" applyNumberFormat="1" applyFont="1" applyProtection="1">
      <protection locked="0"/>
    </xf>
    <xf numFmtId="0" fontId="6" fillId="0" borderId="0" xfId="0" applyFont="1" applyBorder="1" applyProtection="1"/>
    <xf numFmtId="9" fontId="6" fillId="0" borderId="0" xfId="0" applyNumberFormat="1" applyFont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Alignment="1" applyProtection="1"/>
    <xf numFmtId="44" fontId="3" fillId="0" borderId="0" xfId="1" applyFont="1" applyProtection="1"/>
    <xf numFmtId="0" fontId="3" fillId="0" borderId="0" xfId="0" applyFont="1" applyAlignment="1" applyProtection="1">
      <alignment wrapText="1"/>
    </xf>
    <xf numFmtId="164" fontId="3" fillId="0" borderId="0" xfId="0" applyNumberFormat="1" applyFont="1" applyAlignment="1" applyProtection="1"/>
    <xf numFmtId="0" fontId="3" fillId="0" borderId="0" xfId="0" applyNumberFormat="1" applyFont="1" applyAlignment="1" applyProtection="1"/>
    <xf numFmtId="0" fontId="3" fillId="0" borderId="0" xfId="2" applyNumberFormat="1" applyFont="1" applyProtection="1"/>
    <xf numFmtId="0" fontId="3" fillId="0" borderId="0" xfId="0" applyFont="1" applyBorder="1" applyProtection="1"/>
    <xf numFmtId="2" fontId="3" fillId="0" borderId="0" xfId="0" applyNumberFormat="1" applyFont="1" applyAlignment="1" applyProtection="1"/>
    <xf numFmtId="0" fontId="3" fillId="0" borderId="1" xfId="0" applyFont="1" applyBorder="1" applyProtection="1"/>
    <xf numFmtId="0" fontId="3" fillId="0" borderId="1" xfId="0" applyFont="1" applyBorder="1" applyAlignment="1" applyProtection="1">
      <alignment wrapText="1"/>
    </xf>
    <xf numFmtId="2" fontId="3" fillId="0" borderId="1" xfId="0" applyNumberFormat="1" applyFont="1" applyFill="1" applyBorder="1" applyAlignment="1" applyProtection="1">
      <alignment wrapText="1"/>
    </xf>
    <xf numFmtId="2" fontId="3" fillId="0" borderId="1" xfId="2" applyNumberFormat="1" applyFont="1" applyFill="1" applyBorder="1" applyAlignment="1" applyProtection="1">
      <alignment wrapText="1"/>
    </xf>
    <xf numFmtId="2" fontId="3" fillId="0" borderId="1" xfId="0" applyNumberFormat="1" applyFont="1" applyBorder="1" applyAlignment="1" applyProtection="1">
      <alignment wrapText="1"/>
    </xf>
    <xf numFmtId="0" fontId="3" fillId="0" borderId="0" xfId="0" applyFont="1" applyFill="1" applyBorder="1" applyProtection="1"/>
    <xf numFmtId="2" fontId="3" fillId="0" borderId="0" xfId="0" applyNumberFormat="1" applyFont="1" applyProtection="1"/>
    <xf numFmtId="0" fontId="3" fillId="0" borderId="0" xfId="0" applyFont="1" applyFill="1" applyBorder="1" applyAlignment="1" applyProtection="1">
      <alignment wrapText="1"/>
    </xf>
    <xf numFmtId="165" fontId="3" fillId="0" borderId="0" xfId="1" applyNumberFormat="1" applyFont="1" applyProtection="1"/>
    <xf numFmtId="2" fontId="0" fillId="0" borderId="0" xfId="0" applyNumberFormat="1"/>
    <xf numFmtId="9" fontId="3" fillId="6" borderId="0" xfId="1" applyNumberFormat="1" applyFont="1" applyFill="1" applyProtection="1">
      <protection locked="0"/>
    </xf>
    <xf numFmtId="0" fontId="0" fillId="4" borderId="0" xfId="0" applyFill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0" fillId="3" borderId="0" xfId="0" applyFill="1" applyAlignment="1" applyProtection="1">
      <alignment wrapText="1"/>
    </xf>
    <xf numFmtId="0" fontId="0" fillId="0" borderId="1" xfId="0" applyBorder="1" applyAlignment="1" applyProtection="1">
      <alignment wrapText="1"/>
    </xf>
    <xf numFmtId="2" fontId="0" fillId="0" borderId="1" xfId="0" applyNumberFormat="1" applyBorder="1" applyAlignment="1" applyProtection="1">
      <alignment wrapText="1"/>
    </xf>
    <xf numFmtId="0" fontId="7" fillId="5" borderId="6" xfId="0" applyFon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3" fillId="0" borderId="2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/>
    </xf>
    <xf numFmtId="0" fontId="7" fillId="5" borderId="5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0" borderId="7" xfId="0" applyBorder="1" applyAlignment="1" applyProtection="1">
      <alignment wrapText="1"/>
    </xf>
    <xf numFmtId="2" fontId="0" fillId="0" borderId="7" xfId="0" applyNumberFormat="1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2" fontId="0" fillId="0" borderId="8" xfId="0" applyNumberFormat="1" applyBorder="1" applyAlignment="1" applyProtection="1">
      <alignment wrapText="1"/>
    </xf>
    <xf numFmtId="0" fontId="0" fillId="0" borderId="9" xfId="0" applyBorder="1" applyAlignment="1" applyProtection="1">
      <alignment wrapText="1"/>
    </xf>
    <xf numFmtId="2" fontId="0" fillId="0" borderId="9" xfId="0" applyNumberFormat="1" applyBorder="1" applyAlignment="1" applyProtection="1">
      <alignment wrapText="1"/>
    </xf>
    <xf numFmtId="0" fontId="0" fillId="0" borderId="10" xfId="0" applyBorder="1" applyAlignment="1" applyProtection="1">
      <alignment wrapText="1"/>
    </xf>
    <xf numFmtId="0" fontId="0" fillId="4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9" fontId="0" fillId="2" borderId="1" xfId="0" applyNumberForma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</xf>
    <xf numFmtId="0" fontId="0" fillId="0" borderId="2" xfId="0" applyBorder="1" applyAlignment="1" applyProtection="1">
      <alignment wrapText="1"/>
    </xf>
    <xf numFmtId="0" fontId="0" fillId="0" borderId="11" xfId="0" applyBorder="1" applyAlignment="1" applyProtection="1">
      <alignment wrapText="1"/>
    </xf>
    <xf numFmtId="0" fontId="0" fillId="0" borderId="12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2" fontId="0" fillId="0" borderId="13" xfId="0" applyNumberFormat="1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15" xfId="0" applyBorder="1" applyAlignment="1" applyProtection="1">
      <alignment wrapText="1"/>
    </xf>
    <xf numFmtId="0" fontId="0" fillId="0" borderId="16" xfId="0" applyBorder="1" applyAlignment="1" applyProtection="1">
      <alignment wrapText="1"/>
    </xf>
    <xf numFmtId="0" fontId="7" fillId="5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wrapText="1"/>
    </xf>
    <xf numFmtId="0" fontId="0" fillId="3" borderId="9" xfId="0" applyFill="1" applyBorder="1" applyAlignment="1" applyProtection="1">
      <alignment wrapText="1"/>
    </xf>
    <xf numFmtId="0" fontId="0" fillId="0" borderId="18" xfId="0" applyBorder="1" applyAlignment="1" applyProtection="1">
      <alignment wrapText="1"/>
    </xf>
  </cellXfs>
  <cellStyles count="3">
    <cellStyle name="Normalny" xfId="0" builtinId="0"/>
    <cellStyle name="Procentowy" xfId="2" builtinId="5"/>
    <cellStyle name="Walutowy" xfId="1" builtinId="4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00B050"/>
      </font>
      <fill>
        <patternFill>
          <bgColor theme="6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2</xdr:row>
      <xdr:rowOff>121229</xdr:rowOff>
    </xdr:from>
    <xdr:to>
      <xdr:col>17</xdr:col>
      <xdr:colOff>0</xdr:colOff>
      <xdr:row>16</xdr:row>
      <xdr:rowOff>9525</xdr:rowOff>
    </xdr:to>
    <xdr:sp macro="" textlink="">
      <xdr:nvSpPr>
        <xdr:cNvPr id="4" name="pole tekstowe 3"/>
        <xdr:cNvSpPr txBox="1"/>
      </xdr:nvSpPr>
      <xdr:spPr>
        <a:xfrm>
          <a:off x="8315325" y="416504"/>
          <a:ext cx="4781550" cy="23266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l-PL" sz="1100"/>
            <a:t>Instrukcja ogólna:</a:t>
          </a:r>
        </a:p>
        <a:p>
          <a:endParaRPr lang="pl-PL" sz="1100"/>
        </a:p>
        <a:p>
          <a:r>
            <a:rPr lang="pl-PL" sz="1100"/>
            <a:t>A. Formularz</a:t>
          </a:r>
          <a:r>
            <a:rPr lang="pl-PL" sz="1100" baseline="0"/>
            <a:t> oceny wykonawcy:</a:t>
          </a:r>
        </a:p>
        <a:p>
          <a:endParaRPr lang="pl-PL" sz="1200"/>
        </a:p>
        <a:p>
          <a:r>
            <a:rPr lang="pl-PL" sz="1200"/>
            <a:t>1.</a:t>
          </a:r>
          <a:r>
            <a:rPr lang="pl-PL" sz="1200" baseline="0"/>
            <a:t> Wypełniamy tylko żółte pola.</a:t>
          </a:r>
        </a:p>
        <a:p>
          <a:r>
            <a:rPr lang="pl-PL" sz="1200" baseline="0"/>
            <a:t>2. W komórkach: D4:D5; D8; E8; D9; G9; C10; D10; F10; G10; B13:B27; G13:G27; H12:H27; I13:27 i D29:D31 - nie wprowadzamy tekstu.</a:t>
          </a:r>
        </a:p>
        <a:p>
          <a:endParaRPr lang="pl-PL" sz="1100"/>
        </a:p>
        <a:p>
          <a:r>
            <a:rPr lang="pl-PL" sz="1100"/>
            <a:t>B.</a:t>
          </a:r>
          <a:r>
            <a:rPr lang="pl-PL" sz="1100" baseline="0"/>
            <a:t>  Inne kryteria:</a:t>
          </a:r>
        </a:p>
        <a:p>
          <a:r>
            <a:rPr lang="pl-PL" sz="1100" baseline="0"/>
            <a:t>1. Wypełniamy tylko żółte pola.</a:t>
          </a:r>
        </a:p>
        <a:p>
          <a:r>
            <a:rPr lang="pl-PL" sz="1100" baseline="0"/>
            <a:t>2. Ewentualnie, jeżeli znamy nazwy, wypełniamy pola jasnoniebieskie.</a:t>
          </a:r>
        </a:p>
        <a:p>
          <a:r>
            <a:rPr lang="pl-PL" sz="1100" baseline="0"/>
            <a:t>3. Niezbędne jest podanie wartości wag poszczególnych kryteriów.</a:t>
          </a:r>
          <a:endParaRPr lang="pl-PL" sz="1100"/>
        </a:p>
        <a:p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>
    <pageSetUpPr fitToPage="1"/>
  </sheetPr>
  <dimension ref="A1:J110"/>
  <sheetViews>
    <sheetView showWhiteSpace="0" topLeftCell="A19" zoomScaleNormal="100" workbookViewId="0">
      <selection activeCell="D18" sqref="D18"/>
    </sheetView>
  </sheetViews>
  <sheetFormatPr defaultRowHeight="12"/>
  <cols>
    <col min="1" max="1" width="2.75" style="2" bestFit="1" customWidth="1"/>
    <col min="2" max="2" width="8.125" style="2" customWidth="1"/>
    <col min="3" max="3" width="19.5" style="2" customWidth="1"/>
    <col min="4" max="4" width="15.75" style="2" customWidth="1"/>
    <col min="5" max="5" width="11.125" style="2" bestFit="1" customWidth="1"/>
    <col min="6" max="6" width="12.375" style="2" bestFit="1" customWidth="1"/>
    <col min="7" max="7" width="12.5" style="2" customWidth="1"/>
    <col min="8" max="8" width="8.25" style="2" customWidth="1"/>
    <col min="9" max="9" width="9.5" style="2" customWidth="1"/>
    <col min="10" max="16384" width="9" style="2"/>
  </cols>
  <sheetData>
    <row r="1" spans="1:10" ht="23.25" customHeight="1" thickBot="1">
      <c r="A1" s="52" t="s">
        <v>35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8.75" hidden="1" thickBot="1">
      <c r="A2" s="47"/>
      <c r="B2" s="48"/>
      <c r="C2" s="48"/>
      <c r="D2" s="48"/>
      <c r="E2" s="48"/>
      <c r="F2" s="48"/>
      <c r="G2" s="48"/>
      <c r="H2" s="48"/>
      <c r="I2" s="48"/>
      <c r="J2" s="48"/>
    </row>
    <row r="3" spans="1:10">
      <c r="C3" s="21" t="s">
        <v>0</v>
      </c>
      <c r="D3" s="4" t="s">
        <v>10</v>
      </c>
      <c r="F3" s="3"/>
      <c r="G3" s="3"/>
      <c r="H3" s="3"/>
      <c r="I3" s="19" t="s">
        <v>31</v>
      </c>
    </row>
    <row r="4" spans="1:10">
      <c r="C4" s="21" t="s">
        <v>1</v>
      </c>
      <c r="D4" s="2" t="str">
        <f>IF(E5&gt;14000,"Przetag","Zapytanie ofertowe")</f>
        <v>Zapytanie ofertowe</v>
      </c>
      <c r="F4" s="3"/>
      <c r="G4" s="3"/>
      <c r="H4" s="3"/>
      <c r="I4" s="20">
        <v>0.23</v>
      </c>
    </row>
    <row r="5" spans="1:10">
      <c r="C5" s="21" t="s">
        <v>2</v>
      </c>
      <c r="D5" s="5">
        <v>42800</v>
      </c>
      <c r="E5" s="38">
        <f>D5/'Wartość kursu euro'!$A$1</f>
        <v>10647.82565429396</v>
      </c>
      <c r="F5" s="3"/>
      <c r="G5" s="3"/>
      <c r="H5" s="3"/>
      <c r="I5" s="20">
        <v>0.08</v>
      </c>
    </row>
    <row r="6" spans="1:10">
      <c r="C6" s="21"/>
      <c r="E6" s="6"/>
      <c r="F6" s="3"/>
      <c r="G6" s="3"/>
      <c r="H6" s="3"/>
      <c r="I6" s="20">
        <v>0</v>
      </c>
    </row>
    <row r="7" spans="1:10">
      <c r="C7" s="21" t="s">
        <v>28</v>
      </c>
      <c r="D7" s="40">
        <v>0.23</v>
      </c>
      <c r="E7" s="6"/>
      <c r="F7" s="3"/>
      <c r="G7" s="3"/>
      <c r="H7" s="3"/>
      <c r="I7" s="19" t="s">
        <v>29</v>
      </c>
    </row>
    <row r="8" spans="1:10">
      <c r="C8" s="21"/>
      <c r="D8" s="6"/>
      <c r="E8" s="6"/>
      <c r="F8" s="3"/>
      <c r="G8" s="3"/>
      <c r="H8" s="3"/>
      <c r="I8" s="3"/>
    </row>
    <row r="9" spans="1:10">
      <c r="C9" s="21"/>
      <c r="D9" s="6"/>
      <c r="E9" s="6"/>
      <c r="F9" s="7"/>
      <c r="G9" s="3"/>
      <c r="H9" s="3"/>
      <c r="I9" s="3"/>
    </row>
    <row r="10" spans="1:10">
      <c r="C10" s="21"/>
      <c r="D10" s="6"/>
      <c r="E10" s="6"/>
      <c r="F10" s="3"/>
      <c r="G10" s="3"/>
      <c r="H10" s="3"/>
      <c r="I10" s="3"/>
    </row>
    <row r="11" spans="1:10">
      <c r="C11" s="21" t="s">
        <v>27</v>
      </c>
      <c r="D11" s="23">
        <f>IF(temp3a=23%,D5*1.23,IF(temp3a=8%,D5*1.08,IF(temp3a=0%,D5,D5)))</f>
        <v>52644</v>
      </c>
      <c r="E11" s="6"/>
      <c r="F11" s="3"/>
      <c r="G11" s="3"/>
      <c r="H11" s="3"/>
      <c r="I11" s="3"/>
    </row>
    <row r="12" spans="1:10">
      <c r="C12" s="21"/>
      <c r="D12" s="21"/>
      <c r="F12" s="3"/>
      <c r="G12" s="3"/>
      <c r="H12" s="3"/>
      <c r="I12" s="3"/>
    </row>
    <row r="13" spans="1:10">
      <c r="C13" s="21" t="s">
        <v>3</v>
      </c>
      <c r="D13" s="21" t="s">
        <v>4</v>
      </c>
      <c r="E13" s="8">
        <v>40</v>
      </c>
      <c r="F13" s="3"/>
      <c r="G13" s="3"/>
      <c r="H13" s="3"/>
      <c r="I13" s="3"/>
    </row>
    <row r="14" spans="1:10">
      <c r="C14" s="21"/>
      <c r="D14" s="24" t="str">
        <f>IF(E13&lt;100,"Inne kryteria","")</f>
        <v>Inne kryteria</v>
      </c>
      <c r="E14" s="27">
        <f>IF(E13&lt;100,100-E13,"")</f>
        <v>60</v>
      </c>
      <c r="F14" s="28"/>
      <c r="G14" s="28"/>
      <c r="H14" s="28"/>
      <c r="I14" s="28"/>
    </row>
    <row r="15" spans="1:10">
      <c r="C15" s="22" t="s">
        <v>7</v>
      </c>
      <c r="D15" s="25">
        <f>MIN(F19:F47)</f>
        <v>1</v>
      </c>
      <c r="E15" s="22"/>
      <c r="F15" s="22" t="s">
        <v>8</v>
      </c>
      <c r="G15" s="25">
        <f>MAX(F19:F47)</f>
        <v>125000</v>
      </c>
      <c r="H15" s="25"/>
      <c r="I15" s="22"/>
      <c r="J15" s="10"/>
    </row>
    <row r="16" spans="1:10" ht="36">
      <c r="C16" s="21" t="str">
        <f>IF(E13&lt;100,"Najniżej oceniane kryterium","")</f>
        <v>Najniżej oceniane kryterium</v>
      </c>
      <c r="D16" s="26">
        <f>IF(E13=100,"",MIN('Inne kryteria'!L9:L23))</f>
        <v>30.799999999999997</v>
      </c>
      <c r="E16" s="21"/>
      <c r="F16" s="24" t="str">
        <f>IF(E13&lt;100,"Najwyżej oceniane kryterium","")</f>
        <v>Najwyżej oceniane kryterium</v>
      </c>
      <c r="G16" s="29">
        <f>IF(E13=100,"",'Inne kryteria'!Q12)</f>
        <v>37.799999999999997</v>
      </c>
      <c r="H16" s="26"/>
      <c r="I16" s="21"/>
    </row>
    <row r="17" spans="1:10">
      <c r="A17" s="49" t="s">
        <v>44</v>
      </c>
      <c r="B17" s="50"/>
      <c r="C17" s="50"/>
      <c r="D17" s="50"/>
      <c r="E17" s="50"/>
      <c r="F17" s="50"/>
      <c r="G17" s="50"/>
      <c r="H17" s="50"/>
      <c r="I17" s="51"/>
      <c r="J17" s="10"/>
    </row>
    <row r="18" spans="1:10" ht="52.5" customHeight="1">
      <c r="A18" s="30" t="s">
        <v>11</v>
      </c>
      <c r="B18" s="31" t="s">
        <v>12</v>
      </c>
      <c r="C18" s="30" t="s">
        <v>5</v>
      </c>
      <c r="D18" s="30" t="s">
        <v>6</v>
      </c>
      <c r="E18" s="31" t="s">
        <v>3</v>
      </c>
      <c r="F18" s="30" t="s">
        <v>30</v>
      </c>
      <c r="G18" s="31" t="s">
        <v>25</v>
      </c>
      <c r="H18" s="31" t="str">
        <f>IF(E13&lt;100,"Liczba punktów 
za inne kryteria","Uwagi")</f>
        <v>Liczba punktów 
za inne kryteria</v>
      </c>
      <c r="I18" s="31" t="s">
        <v>26</v>
      </c>
    </row>
    <row r="19" spans="1:10" ht="27" customHeight="1">
      <c r="A19" s="11">
        <v>1</v>
      </c>
      <c r="B19" s="31">
        <f>IF(G19="za wysoka wartość brutto","nie podlega ocenie",IF(I19="","",RANK(I19,I$19:I433,0)))</f>
        <v>1</v>
      </c>
      <c r="C19" s="13" t="s">
        <v>39</v>
      </c>
      <c r="D19" s="13"/>
      <c r="E19" s="12" t="str">
        <f>IF(C19="","",IF(E$13=100,"Cena","Cena i inne"))</f>
        <v>Cena i inne</v>
      </c>
      <c r="F19" s="14">
        <v>1</v>
      </c>
      <c r="G19" s="32">
        <f>IF(C19="","",IF(F19&gt;D$11,"za wysoka wartość brutto",D$15/F19*100*E$13/100))</f>
        <v>40</v>
      </c>
      <c r="H19" s="33">
        <f>IF(E$13=100,"",IF(G19="za wysoka wartość brutto","nie podlega ocenie",IF('Inne kryteria'!O9="","",'Inne kryteria'!O9*'Formularz oceny'!E$14/100)))</f>
        <v>60</v>
      </c>
      <c r="I19" s="34">
        <f>IF(C19="","",IF(G19="za wysoka wartość brutto","nie podlega ocenie",IF(H19="",G19,IF(E$13=100,G19,IF(H19="",G19,G19+H19)))))</f>
        <v>100</v>
      </c>
    </row>
    <row r="20" spans="1:10" ht="42.75" customHeight="1">
      <c r="A20" s="11">
        <v>2</v>
      </c>
      <c r="B20" s="31" t="str">
        <f>IF(G20="za wysoka wartość brutto","nie podlega ocenie",IF(I20="","",RANK(I20,I$19:I434,0)))</f>
        <v>nie podlega ocenie</v>
      </c>
      <c r="C20" s="13" t="s">
        <v>37</v>
      </c>
      <c r="D20" s="13"/>
      <c r="E20" s="31" t="str">
        <f t="shared" ref="E20:E33" si="0">IF(C20="","",IF(E$13=100,"Cena","Cena i inne"))</f>
        <v>Cena i inne</v>
      </c>
      <c r="F20" s="14">
        <v>60000</v>
      </c>
      <c r="G20" s="32" t="str">
        <f>IF(C20="","",IF(F20&gt;D$11,"za wysoka wartość brutto",D$15/F20*100*E$13/100))</f>
        <v>za wysoka wartość brutto</v>
      </c>
      <c r="H20" s="33" t="str">
        <f>IF(E$13=100,"",IF(G20="za wysoka wartość brutto","nie podlega ocenie",IF('Inne kryteria'!O10="","",'Inne kryteria'!O10*'Formularz oceny'!E$14/100)))</f>
        <v>nie podlega ocenie</v>
      </c>
      <c r="I20" s="34" t="str">
        <f>IF(C20="","",IF(G20="za wysoka wartość brutto","nie podlega ocenie",IF(H20="",G20,IF(E$13=100,G20,IF(H20="",G20,G20+H20)))))</f>
        <v>nie podlega ocenie</v>
      </c>
    </row>
    <row r="21" spans="1:10" ht="39" customHeight="1">
      <c r="A21" s="11">
        <v>3</v>
      </c>
      <c r="B21" s="31" t="str">
        <f>IF(G21="za wysoka wartość brutto","nie podlega ocenie",IF(I21="","",RANK(I21,I$19:I435,0)))</f>
        <v>nie podlega ocenie</v>
      </c>
      <c r="C21" s="13" t="s">
        <v>38</v>
      </c>
      <c r="D21" s="13"/>
      <c r="E21" s="31" t="str">
        <f t="shared" si="0"/>
        <v>Cena i inne</v>
      </c>
      <c r="F21" s="14">
        <v>125000</v>
      </c>
      <c r="G21" s="32" t="str">
        <f>IF(C21="","",IF(F21&gt;D$11,"za wysoka wartość brutto",D$15/F21*100*E$13/100))</f>
        <v>za wysoka wartość brutto</v>
      </c>
      <c r="H21" s="33" t="str">
        <f>IF(E$13=100,"",IF(G21="za wysoka wartość brutto","nie podlega ocenie",IF('Inne kryteria'!O11="","",'Inne kryteria'!O11*'Formularz oceny'!E$14/100)))</f>
        <v>nie podlega ocenie</v>
      </c>
      <c r="I21" s="34" t="str">
        <f>IF(C21="","",IF(G21="za wysoka wartość brutto","nie podlega ocenie",IF(H21="",G21,IF(E$13=100,G21,IF(H21="",G21,G21+H21)))))</f>
        <v>nie podlega ocenie</v>
      </c>
    </row>
    <row r="22" spans="1:10" ht="28.35" customHeight="1">
      <c r="A22" s="11">
        <v>4</v>
      </c>
      <c r="B22" s="31" t="str">
        <f>IF(G22="za wysoka wartość brutto","nie podlega ocenie",IF(I22="","",RANK(I22,I$19:I436,0)))</f>
        <v/>
      </c>
      <c r="C22" s="13"/>
      <c r="D22" s="13"/>
      <c r="E22" s="31" t="str">
        <f t="shared" si="0"/>
        <v/>
      </c>
      <c r="F22" s="14"/>
      <c r="G22" s="32" t="str">
        <f t="shared" ref="G22:G32" si="1">IF(C22="","",IF(F22&gt;D$11,"za wysoka wartość brutto",D$15/F22*100*E$13/100))</f>
        <v/>
      </c>
      <c r="H22" s="33" t="str">
        <f>IF(E$13=100,"",IF(G22="za wysoka wartość brutto","nie podlega ocenie",IF('Inne kryteria'!O12="","",'Inne kryteria'!O12*'Formularz oceny'!E$14/100)))</f>
        <v/>
      </c>
      <c r="I22" s="34" t="str">
        <f t="shared" ref="I22:I32" si="2">IF(C22="","",IF(G22="za wysoka wartość brutto","nie podlega ocenie",IF(H22="",G22,IF(E$13=100,G22,IF(H22="",G22,G22+H22)))))</f>
        <v/>
      </c>
    </row>
    <row r="23" spans="1:10" ht="28.35" customHeight="1">
      <c r="A23" s="11">
        <v>5</v>
      </c>
      <c r="B23" s="31" t="str">
        <f>IF(G23="za wysoka wartość brutto","nie podlega ocenie",IF(I23="","",RANK(I23,I$19:I437,0)))</f>
        <v/>
      </c>
      <c r="C23" s="13"/>
      <c r="D23" s="13"/>
      <c r="E23" s="31" t="str">
        <f t="shared" si="0"/>
        <v/>
      </c>
      <c r="F23" s="14"/>
      <c r="G23" s="32" t="str">
        <f t="shared" si="1"/>
        <v/>
      </c>
      <c r="H23" s="33" t="str">
        <f>IF(E$13=100,"",IF(G23="za wysoka wartość brutto","nie podlega ocenie",IF('Inne kryteria'!O13="","",'Inne kryteria'!O13*'Formularz oceny'!E$14/100)))</f>
        <v/>
      </c>
      <c r="I23" s="34" t="str">
        <f t="shared" si="2"/>
        <v/>
      </c>
    </row>
    <row r="24" spans="1:10" ht="28.35" customHeight="1">
      <c r="A24" s="11">
        <v>6</v>
      </c>
      <c r="B24" s="31" t="str">
        <f>IF(G24="za wysoka wartość brutto","nie podlega ocenie",IF(I24="","",RANK(I24,I$19:I438,0)))</f>
        <v/>
      </c>
      <c r="C24" s="13"/>
      <c r="D24" s="13"/>
      <c r="E24" s="31" t="str">
        <f t="shared" si="0"/>
        <v/>
      </c>
      <c r="F24" s="14"/>
      <c r="G24" s="32" t="str">
        <f t="shared" si="1"/>
        <v/>
      </c>
      <c r="H24" s="33" t="str">
        <f>IF(E$13=100,"",IF(G24="za wysoka wartość brutto","nie podlega ocenie",IF('Inne kryteria'!O14="","",'Inne kryteria'!O14*'Formularz oceny'!E$14/100)))</f>
        <v/>
      </c>
      <c r="I24" s="34" t="str">
        <f t="shared" si="2"/>
        <v/>
      </c>
    </row>
    <row r="25" spans="1:10" ht="28.35" customHeight="1">
      <c r="A25" s="11">
        <v>7</v>
      </c>
      <c r="B25" s="31" t="str">
        <f>IF(G25="za wysoka wartość brutto","nie podlega ocenie",IF(I25="","",RANK(I25,I$19:I439,0)))</f>
        <v/>
      </c>
      <c r="C25" s="13"/>
      <c r="D25" s="13"/>
      <c r="E25" s="31" t="str">
        <f t="shared" si="0"/>
        <v/>
      </c>
      <c r="F25" s="14"/>
      <c r="G25" s="32" t="str">
        <f t="shared" si="1"/>
        <v/>
      </c>
      <c r="H25" s="33" t="str">
        <f>IF(E$13=100,"",IF(G25="za wysoka wartość brutto","nie podlega ocenie",IF('Inne kryteria'!O15="","",'Inne kryteria'!O15*'Formularz oceny'!E$14/100)))</f>
        <v/>
      </c>
      <c r="I25" s="34" t="str">
        <f t="shared" si="2"/>
        <v/>
      </c>
    </row>
    <row r="26" spans="1:10" ht="28.35" customHeight="1">
      <c r="A26" s="11">
        <v>8</v>
      </c>
      <c r="B26" s="31" t="str">
        <f>IF(G26="za wysoka wartość brutto","nie podlega ocenie",IF(I26="","",RANK(I26,I$19:I440,0)))</f>
        <v/>
      </c>
      <c r="C26" s="13"/>
      <c r="D26" s="13"/>
      <c r="E26" s="31" t="str">
        <f t="shared" si="0"/>
        <v/>
      </c>
      <c r="F26" s="14"/>
      <c r="G26" s="32" t="str">
        <f t="shared" si="1"/>
        <v/>
      </c>
      <c r="H26" s="33" t="str">
        <f>IF(E$13=100,"",IF(G26="za wysoka wartość brutto","nie podlega ocenie",IF('Inne kryteria'!O16="","",'Inne kryteria'!O16*'Formularz oceny'!E$14/100)))</f>
        <v/>
      </c>
      <c r="I26" s="34" t="str">
        <f t="shared" si="2"/>
        <v/>
      </c>
    </row>
    <row r="27" spans="1:10" ht="28.35" customHeight="1">
      <c r="A27" s="11">
        <v>9</v>
      </c>
      <c r="B27" s="31" t="str">
        <f>IF(G27="za wysoka wartość brutto","nie podlega ocenie",IF(I27="","",RANK(I27,I$19:I441,0)))</f>
        <v/>
      </c>
      <c r="C27" s="13"/>
      <c r="D27" s="13"/>
      <c r="E27" s="31" t="str">
        <f t="shared" si="0"/>
        <v/>
      </c>
      <c r="F27" s="14"/>
      <c r="G27" s="32" t="str">
        <f t="shared" si="1"/>
        <v/>
      </c>
      <c r="H27" s="33" t="str">
        <f>IF(E$13=100,"",IF(G27="za wysoka wartość brutto","nie podlega ocenie",IF('Inne kryteria'!O17="","",'Inne kryteria'!O17*'Formularz oceny'!E$14/100)))</f>
        <v/>
      </c>
      <c r="I27" s="34" t="str">
        <f t="shared" si="2"/>
        <v/>
      </c>
    </row>
    <row r="28" spans="1:10" ht="28.35" customHeight="1">
      <c r="A28" s="11">
        <v>10</v>
      </c>
      <c r="B28" s="31" t="str">
        <f>IF(G28="za wysoka wartość brutto","nie podlega ocenie",IF(I28="","",RANK(I28,I$19:I442,0)))</f>
        <v/>
      </c>
      <c r="C28" s="13"/>
      <c r="D28" s="13"/>
      <c r="E28" s="31" t="str">
        <f t="shared" si="0"/>
        <v/>
      </c>
      <c r="F28" s="14"/>
      <c r="G28" s="32" t="str">
        <f t="shared" si="1"/>
        <v/>
      </c>
      <c r="H28" s="33" t="str">
        <f>IF(E$13=100,"",IF(G28="za wysoka wartość brutto","nie podlega ocenie",IF('Inne kryteria'!O18="","",'Inne kryteria'!O18*'Formularz oceny'!E$14/100)))</f>
        <v/>
      </c>
      <c r="I28" s="34" t="str">
        <f t="shared" si="2"/>
        <v/>
      </c>
    </row>
    <row r="29" spans="1:10" ht="28.35" customHeight="1">
      <c r="A29" s="11">
        <v>11</v>
      </c>
      <c r="B29" s="31" t="str">
        <f>IF(G29="za wysoka wartość brutto","nie podlega ocenie",IF(I29="","",RANK(I29,I$19:I443,0)))</f>
        <v/>
      </c>
      <c r="C29" s="13"/>
      <c r="D29" s="13"/>
      <c r="E29" s="31" t="str">
        <f t="shared" si="0"/>
        <v/>
      </c>
      <c r="F29" s="14"/>
      <c r="G29" s="32" t="str">
        <f t="shared" si="1"/>
        <v/>
      </c>
      <c r="H29" s="33" t="str">
        <f>IF(E$13=100,"",IF(G29="za wysoka wartość brutto","nie podlega ocenie",IF('Inne kryteria'!O19="","",'Inne kryteria'!O19*'Formularz oceny'!E$14/100)))</f>
        <v/>
      </c>
      <c r="I29" s="34" t="str">
        <f t="shared" si="2"/>
        <v/>
      </c>
    </row>
    <row r="30" spans="1:10" ht="28.35" customHeight="1">
      <c r="A30" s="11">
        <v>12</v>
      </c>
      <c r="B30" s="31" t="str">
        <f>IF(G30="za wysoka wartość brutto","nie podlega ocenie",IF(I30="","",RANK(I30,I$19:I444,0)))</f>
        <v/>
      </c>
      <c r="C30" s="13"/>
      <c r="D30" s="13"/>
      <c r="E30" s="31" t="str">
        <f t="shared" si="0"/>
        <v/>
      </c>
      <c r="F30" s="14"/>
      <c r="G30" s="32" t="str">
        <f t="shared" si="1"/>
        <v/>
      </c>
      <c r="H30" s="33" t="str">
        <f>IF(E$13=100,"",IF(G30="za wysoka wartość brutto","nie podlega ocenie",IF('Inne kryteria'!O20="","",'Inne kryteria'!O20*'Formularz oceny'!E$14/100)))</f>
        <v/>
      </c>
      <c r="I30" s="34" t="str">
        <f t="shared" si="2"/>
        <v/>
      </c>
    </row>
    <row r="31" spans="1:10" ht="28.35" customHeight="1">
      <c r="A31" s="11">
        <v>13</v>
      </c>
      <c r="B31" s="31" t="str">
        <f>IF(G31="za wysoka wartość brutto","nie podlega ocenie",IF(I31="","",RANK(I31,I$19:I445,0)))</f>
        <v/>
      </c>
      <c r="C31" s="13"/>
      <c r="D31" s="13"/>
      <c r="E31" s="31" t="str">
        <f t="shared" si="0"/>
        <v/>
      </c>
      <c r="F31" s="14"/>
      <c r="G31" s="32" t="str">
        <f t="shared" si="1"/>
        <v/>
      </c>
      <c r="H31" s="33" t="str">
        <f>IF(E$13=100,"",IF(G31="za wysoka wartość brutto","nie podlega ocenie",IF('Inne kryteria'!O21="","",'Inne kryteria'!O21*'Formularz oceny'!E$14/100)))</f>
        <v/>
      </c>
      <c r="I31" s="34" t="str">
        <f t="shared" si="2"/>
        <v/>
      </c>
    </row>
    <row r="32" spans="1:10" ht="28.35" customHeight="1">
      <c r="A32" s="11">
        <v>14</v>
      </c>
      <c r="B32" s="31" t="str">
        <f>IF(G32="za wysoka wartość brutto","nie podlega ocenie",IF(I32="","",RANK(I32,I$19:I446,0)))</f>
        <v/>
      </c>
      <c r="C32" s="13"/>
      <c r="D32" s="13"/>
      <c r="E32" s="31" t="str">
        <f t="shared" si="0"/>
        <v/>
      </c>
      <c r="F32" s="14"/>
      <c r="G32" s="32" t="str">
        <f t="shared" si="1"/>
        <v/>
      </c>
      <c r="H32" s="33" t="str">
        <f>IF(E$13=100,"",IF(G32="za wysoka wartość brutto","nie podlega ocenie",IF('Inne kryteria'!O22="","",'Inne kryteria'!O22*'Formularz oceny'!E$14/100)))</f>
        <v/>
      </c>
      <c r="I32" s="34" t="str">
        <f t="shared" si="2"/>
        <v/>
      </c>
    </row>
    <row r="33" spans="1:9" ht="28.35" customHeight="1">
      <c r="A33" s="11">
        <v>15</v>
      </c>
      <c r="B33" s="31" t="str">
        <f>IF(G33="za wysoka wartość brutto","nie podlega ocenie",IF(I33="","",RANK(I33,I$19:I447,0)))</f>
        <v/>
      </c>
      <c r="C33" s="13"/>
      <c r="D33" s="13"/>
      <c r="E33" s="31" t="str">
        <f t="shared" si="0"/>
        <v/>
      </c>
      <c r="F33" s="14"/>
      <c r="G33" s="32" t="str">
        <f>IF(C33="","",IF(F33&gt;D$11,"za wysoka wartość brutto",D$15/F33*100*E$13/100))</f>
        <v/>
      </c>
      <c r="H33" s="33" t="str">
        <f>IF(E$13=100,"",IF(G33="za wysoka wartość brutto","nie podlega ocenie",IF('Inne kryteria'!O23="","",'Inne kryteria'!O23*'Formularz oceny'!E$14/100)))</f>
        <v/>
      </c>
      <c r="I33" s="34" t="str">
        <f>IF(C33="","",IF(G33="za wysoka wartość brutto","nie podlega ocenie",IF(H33="",G33,IF(E$13=100,G33,IF(H33="",G33,G33+H33)))))</f>
        <v/>
      </c>
    </row>
    <row r="34" spans="1:9">
      <c r="F34" s="15"/>
      <c r="G34" s="15"/>
      <c r="H34" s="15"/>
      <c r="I34" s="9"/>
    </row>
    <row r="35" spans="1:9">
      <c r="C35" s="35" t="s">
        <v>9</v>
      </c>
      <c r="D35" s="36">
        <f>IF(E13=100,D15,MAX(I19:I33))</f>
        <v>100</v>
      </c>
      <c r="E35" s="37" t="str">
        <f>IF(D35=D15,"zł","pkt.")</f>
        <v>pkt.</v>
      </c>
      <c r="F35" s="15"/>
      <c r="G35" s="15"/>
      <c r="H35" s="15"/>
      <c r="I35" s="9"/>
    </row>
    <row r="36" spans="1:9" ht="24">
      <c r="C36" s="37" t="s">
        <v>14</v>
      </c>
      <c r="D36" s="36">
        <f>MAX(I19:I33)</f>
        <v>100</v>
      </c>
      <c r="E36" s="21" t="s">
        <v>13</v>
      </c>
      <c r="F36" s="15"/>
      <c r="G36" s="15"/>
      <c r="H36" s="15"/>
      <c r="I36" s="9"/>
    </row>
    <row r="37" spans="1:9" ht="24">
      <c r="C37" s="37" t="s">
        <v>15</v>
      </c>
      <c r="D37" s="35">
        <f>COUNT(B19:B33)</f>
        <v>1</v>
      </c>
      <c r="E37" s="21"/>
      <c r="F37" s="15"/>
      <c r="G37" s="15"/>
      <c r="H37" s="15"/>
      <c r="I37" s="9"/>
    </row>
    <row r="38" spans="1:9" ht="14.25">
      <c r="D38" s="16"/>
      <c r="F38" s="15"/>
      <c r="G38" s="15"/>
      <c r="H38" s="15"/>
      <c r="I38" s="9"/>
    </row>
    <row r="39" spans="1:9">
      <c r="F39" s="15"/>
      <c r="G39" s="15"/>
      <c r="H39" s="15"/>
      <c r="I39" s="9"/>
    </row>
    <row r="40" spans="1:9">
      <c r="F40" s="15"/>
      <c r="G40" s="15"/>
      <c r="H40" s="15"/>
      <c r="I40" s="17"/>
    </row>
    <row r="41" spans="1:9">
      <c r="F41" s="15"/>
      <c r="G41" s="15"/>
      <c r="H41" s="15"/>
      <c r="I41" s="17"/>
    </row>
    <row r="42" spans="1:9">
      <c r="F42" s="15"/>
      <c r="G42" s="15"/>
      <c r="H42" s="15"/>
      <c r="I42" s="17"/>
    </row>
    <row r="43" spans="1:9">
      <c r="F43" s="15"/>
      <c r="G43" s="15"/>
      <c r="H43" s="15"/>
      <c r="I43" s="17"/>
    </row>
    <row r="44" spans="1:9">
      <c r="F44" s="18"/>
      <c r="G44" s="18"/>
      <c r="H44" s="18"/>
      <c r="I44" s="17"/>
    </row>
    <row r="45" spans="1:9">
      <c r="F45" s="18"/>
      <c r="G45" s="18"/>
      <c r="H45" s="18"/>
      <c r="I45" s="17"/>
    </row>
    <row r="46" spans="1:9">
      <c r="F46" s="18"/>
      <c r="G46" s="18"/>
      <c r="H46" s="18"/>
      <c r="I46" s="17"/>
    </row>
    <row r="47" spans="1:9">
      <c r="F47" s="18"/>
      <c r="G47" s="18"/>
      <c r="H47" s="18"/>
      <c r="I47" s="17"/>
    </row>
    <row r="48" spans="1:9">
      <c r="F48" s="18"/>
      <c r="G48" s="18"/>
      <c r="H48" s="18"/>
    </row>
    <row r="49" spans="6:8">
      <c r="F49" s="18"/>
      <c r="G49" s="18"/>
      <c r="H49" s="18"/>
    </row>
    <row r="50" spans="6:8">
      <c r="F50" s="18"/>
      <c r="G50" s="18"/>
      <c r="H50" s="18"/>
    </row>
    <row r="51" spans="6:8">
      <c r="F51" s="18"/>
      <c r="G51" s="18"/>
      <c r="H51" s="18"/>
    </row>
    <row r="52" spans="6:8">
      <c r="F52" s="18"/>
      <c r="G52" s="18"/>
      <c r="H52" s="18"/>
    </row>
    <row r="53" spans="6:8">
      <c r="F53" s="18"/>
      <c r="G53" s="18"/>
      <c r="H53" s="18"/>
    </row>
    <row r="54" spans="6:8">
      <c r="F54" s="18"/>
      <c r="G54" s="18"/>
      <c r="H54" s="18"/>
    </row>
    <row r="55" spans="6:8">
      <c r="F55" s="18"/>
      <c r="G55" s="18"/>
      <c r="H55" s="18"/>
    </row>
    <row r="56" spans="6:8">
      <c r="F56" s="18"/>
      <c r="G56" s="18"/>
      <c r="H56" s="18"/>
    </row>
    <row r="57" spans="6:8">
      <c r="F57" s="18"/>
      <c r="G57" s="18"/>
      <c r="H57" s="18"/>
    </row>
    <row r="58" spans="6:8">
      <c r="F58" s="18"/>
      <c r="G58" s="18"/>
      <c r="H58" s="18"/>
    </row>
    <row r="59" spans="6:8">
      <c r="F59" s="18"/>
      <c r="G59" s="18"/>
      <c r="H59" s="18"/>
    </row>
    <row r="60" spans="6:8">
      <c r="F60" s="18"/>
      <c r="G60" s="18"/>
      <c r="H60" s="18"/>
    </row>
    <row r="61" spans="6:8">
      <c r="F61" s="18"/>
      <c r="G61" s="18"/>
      <c r="H61" s="18"/>
    </row>
    <row r="62" spans="6:8">
      <c r="F62" s="18"/>
      <c r="G62" s="18"/>
      <c r="H62" s="18"/>
    </row>
    <row r="63" spans="6:8">
      <c r="F63" s="18"/>
      <c r="G63" s="18"/>
      <c r="H63" s="18"/>
    </row>
    <row r="64" spans="6:8">
      <c r="F64" s="18"/>
      <c r="G64" s="18"/>
      <c r="H64" s="18"/>
    </row>
    <row r="65" spans="6:8">
      <c r="F65" s="18"/>
      <c r="G65" s="18"/>
      <c r="H65" s="18"/>
    </row>
    <row r="66" spans="6:8">
      <c r="F66" s="18"/>
      <c r="G66" s="18"/>
      <c r="H66" s="18"/>
    </row>
    <row r="67" spans="6:8">
      <c r="F67" s="18"/>
      <c r="G67" s="18"/>
      <c r="H67" s="18"/>
    </row>
    <row r="68" spans="6:8">
      <c r="F68" s="18"/>
      <c r="G68" s="18"/>
      <c r="H68" s="18"/>
    </row>
    <row r="69" spans="6:8">
      <c r="F69" s="18"/>
      <c r="G69" s="18"/>
      <c r="H69" s="18"/>
    </row>
    <row r="70" spans="6:8">
      <c r="F70" s="18"/>
      <c r="G70" s="18"/>
      <c r="H70" s="18"/>
    </row>
    <row r="71" spans="6:8">
      <c r="F71" s="18"/>
      <c r="G71" s="18"/>
      <c r="H71" s="18"/>
    </row>
    <row r="72" spans="6:8">
      <c r="F72" s="18"/>
      <c r="G72" s="18"/>
      <c r="H72" s="18"/>
    </row>
    <row r="73" spans="6:8">
      <c r="F73" s="18"/>
      <c r="G73" s="18"/>
      <c r="H73" s="18"/>
    </row>
    <row r="74" spans="6:8">
      <c r="F74" s="18"/>
      <c r="G74" s="18"/>
      <c r="H74" s="18"/>
    </row>
    <row r="75" spans="6:8">
      <c r="F75" s="18"/>
      <c r="G75" s="18"/>
      <c r="H75" s="18"/>
    </row>
    <row r="76" spans="6:8">
      <c r="F76" s="18"/>
      <c r="G76" s="18"/>
      <c r="H76" s="18"/>
    </row>
    <row r="77" spans="6:8">
      <c r="F77" s="18"/>
      <c r="G77" s="18"/>
      <c r="H77" s="18"/>
    </row>
    <row r="78" spans="6:8">
      <c r="F78" s="18"/>
      <c r="G78" s="18"/>
      <c r="H78" s="18"/>
    </row>
    <row r="79" spans="6:8">
      <c r="F79" s="18"/>
      <c r="G79" s="18"/>
      <c r="H79" s="18"/>
    </row>
    <row r="80" spans="6:8">
      <c r="F80" s="18"/>
      <c r="G80" s="18"/>
      <c r="H80" s="18"/>
    </row>
    <row r="81" spans="6:8">
      <c r="F81" s="18"/>
      <c r="G81" s="18"/>
      <c r="H81" s="18"/>
    </row>
    <row r="82" spans="6:8">
      <c r="F82" s="18"/>
      <c r="G82" s="18"/>
      <c r="H82" s="18"/>
    </row>
    <row r="83" spans="6:8">
      <c r="F83" s="18"/>
      <c r="G83" s="18"/>
      <c r="H83" s="18"/>
    </row>
    <row r="84" spans="6:8">
      <c r="F84" s="18"/>
      <c r="G84" s="18"/>
      <c r="H84" s="18"/>
    </row>
    <row r="85" spans="6:8">
      <c r="F85" s="18"/>
      <c r="G85" s="18"/>
      <c r="H85" s="18"/>
    </row>
    <row r="86" spans="6:8">
      <c r="F86" s="18"/>
      <c r="G86" s="18"/>
      <c r="H86" s="18"/>
    </row>
    <row r="87" spans="6:8">
      <c r="F87" s="18"/>
      <c r="G87" s="18"/>
      <c r="H87" s="18"/>
    </row>
    <row r="88" spans="6:8">
      <c r="F88" s="18"/>
      <c r="G88" s="18"/>
      <c r="H88" s="18"/>
    </row>
    <row r="89" spans="6:8">
      <c r="F89" s="18"/>
      <c r="G89" s="18"/>
      <c r="H89" s="18"/>
    </row>
    <row r="90" spans="6:8">
      <c r="F90" s="18"/>
      <c r="G90" s="18"/>
      <c r="H90" s="18"/>
    </row>
    <row r="91" spans="6:8">
      <c r="F91" s="18"/>
      <c r="G91" s="18"/>
      <c r="H91" s="18"/>
    </row>
    <row r="92" spans="6:8">
      <c r="F92" s="18"/>
      <c r="G92" s="18"/>
      <c r="H92" s="18"/>
    </row>
    <row r="93" spans="6:8">
      <c r="F93" s="18"/>
      <c r="G93" s="18"/>
      <c r="H93" s="18"/>
    </row>
    <row r="94" spans="6:8">
      <c r="F94" s="18"/>
      <c r="G94" s="18"/>
      <c r="H94" s="18"/>
    </row>
    <row r="95" spans="6:8">
      <c r="F95" s="18"/>
      <c r="G95" s="18"/>
      <c r="H95" s="18"/>
    </row>
    <row r="96" spans="6:8">
      <c r="F96" s="18"/>
      <c r="G96" s="18"/>
      <c r="H96" s="18"/>
    </row>
    <row r="97" spans="6:8">
      <c r="F97" s="18"/>
      <c r="G97" s="18"/>
      <c r="H97" s="18"/>
    </row>
    <row r="98" spans="6:8">
      <c r="F98" s="18"/>
      <c r="G98" s="18"/>
      <c r="H98" s="18"/>
    </row>
    <row r="99" spans="6:8">
      <c r="F99" s="18"/>
      <c r="G99" s="18"/>
      <c r="H99" s="18"/>
    </row>
    <row r="100" spans="6:8">
      <c r="F100" s="18"/>
      <c r="G100" s="18"/>
      <c r="H100" s="18"/>
    </row>
    <row r="101" spans="6:8">
      <c r="F101" s="18"/>
      <c r="G101" s="18"/>
      <c r="H101" s="18"/>
    </row>
    <row r="102" spans="6:8">
      <c r="F102" s="18"/>
      <c r="G102" s="18"/>
      <c r="H102" s="18"/>
    </row>
    <row r="103" spans="6:8">
      <c r="F103" s="18"/>
      <c r="G103" s="18"/>
      <c r="H103" s="18"/>
    </row>
    <row r="104" spans="6:8">
      <c r="F104" s="18"/>
      <c r="G104" s="18"/>
      <c r="H104" s="18"/>
    </row>
    <row r="105" spans="6:8">
      <c r="F105" s="18"/>
      <c r="G105" s="18"/>
      <c r="H105" s="18"/>
    </row>
    <row r="106" spans="6:8">
      <c r="F106" s="18"/>
      <c r="G106" s="18"/>
      <c r="H106" s="18"/>
    </row>
    <row r="107" spans="6:8">
      <c r="F107" s="18"/>
      <c r="G107" s="18"/>
      <c r="H107" s="18"/>
    </row>
    <row r="108" spans="6:8">
      <c r="F108" s="18"/>
      <c r="G108" s="18"/>
      <c r="H108" s="18"/>
    </row>
    <row r="109" spans="6:8">
      <c r="F109" s="18"/>
      <c r="G109" s="18"/>
      <c r="H109" s="18"/>
    </row>
    <row r="110" spans="6:8">
      <c r="F110" s="18"/>
      <c r="G110" s="18"/>
      <c r="H110" s="18"/>
    </row>
  </sheetData>
  <sheetProtection selectLockedCells="1"/>
  <autoFilter ref="A18:I18"/>
  <customSheetViews>
    <customSheetView guid="{83C59C0B-2A48-4AD8-83C9-CEEB8AF131E3}" showPageBreaks="1" fitToPage="1" printArea="1" showAutoFilter="1" hiddenRows="1">
      <selection activeCell="G11" sqref="G11"/>
      <pageMargins left="0.7" right="0.7" top="0.75" bottom="0.75" header="0.3" footer="0.3"/>
      <pageSetup paperSize="9" scale="56" orientation="portrait" r:id="rId1"/>
      <autoFilter ref="A18:I18"/>
    </customSheetView>
  </customSheetViews>
  <mergeCells count="2">
    <mergeCell ref="A17:I17"/>
    <mergeCell ref="A1:J1"/>
  </mergeCells>
  <conditionalFormatting sqref="I19:I33">
    <cfRule type="cellIs" dxfId="11" priority="7" operator="equal">
      <formula>"nie podlega ocenie"</formula>
    </cfRule>
    <cfRule type="containsText" dxfId="10" priority="12" operator="containsText" text="za wysoka wartość netto">
      <formula>NOT(ISERROR(SEARCH("za wysoka wartość netto",I19)))</formula>
    </cfRule>
    <cfRule type="top10" dxfId="9" priority="13" rank="1"/>
    <cfRule type="top10" dxfId="8" priority="14" rank="1"/>
    <cfRule type="cellIs" dxfId="7" priority="15" operator="equal">
      <formula>1</formula>
    </cfRule>
    <cfRule type="cellIs" dxfId="6" priority="16" operator="equal">
      <formula>$B$19:$B$33=1</formula>
    </cfRule>
  </conditionalFormatting>
  <conditionalFormatting sqref="H19:H33">
    <cfRule type="containsText" dxfId="5" priority="8" operator="containsText" text="nie podlega ocenie">
      <formula>NOT(ISERROR(SEARCH("nie podlega ocenie",H19)))</formula>
    </cfRule>
  </conditionalFormatting>
  <conditionalFormatting sqref="B19:B33">
    <cfRule type="cellIs" dxfId="4" priority="3" operator="equal">
      <formula>1</formula>
    </cfRule>
    <cfRule type="cellIs" dxfId="3" priority="4" operator="equal">
      <formula>6.5</formula>
    </cfRule>
    <cfRule type="cellIs" dxfId="2" priority="6" operator="equal">
      <formula>"nie podlega ocenie"</formula>
    </cfRule>
  </conditionalFormatting>
  <conditionalFormatting sqref="G19:G33">
    <cfRule type="containsText" dxfId="1" priority="1" operator="containsText" text="za wysoka wartość brutto">
      <formula>NOT(ISERROR(SEARCH("za wysoka wartość brutto",G19)))</formula>
    </cfRule>
    <cfRule type="containsText" dxfId="0" priority="2" operator="containsText" text="za wysoka wartość netto">
      <formula>NOT(ISERROR(SEARCH("za wysoka wartość netto",G19)))</formula>
    </cfRule>
  </conditionalFormatting>
  <dataValidations count="1">
    <dataValidation type="list" allowBlank="1" showInputMessage="1" showErrorMessage="1" sqref="D7">
      <formula1>$I$4:$I$7</formula1>
    </dataValidation>
  </dataValidations>
  <pageMargins left="0.7" right="0.7" top="0.75" bottom="0.75" header="0.3" footer="0.3"/>
  <pageSetup paperSize="9" scale="56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/>
  <dimension ref="A1:C1"/>
  <sheetViews>
    <sheetView workbookViewId="0">
      <selection activeCell="B1" sqref="B1:C1"/>
    </sheetView>
  </sheetViews>
  <sheetFormatPr defaultRowHeight="14.25"/>
  <cols>
    <col min="3" max="3" width="10.375" bestFit="1" customWidth="1"/>
  </cols>
  <sheetData>
    <row r="1" spans="1:3">
      <c r="A1" s="1">
        <v>4.0195999999999996</v>
      </c>
      <c r="C1" s="39"/>
    </row>
  </sheetData>
  <customSheetViews>
    <customSheetView guid="{83C59C0B-2A48-4AD8-83C9-CEEB8AF131E3}" state="hidden">
      <selection activeCell="B1" sqref="B1:C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3"/>
  <dimension ref="A1:Q92"/>
  <sheetViews>
    <sheetView tabSelected="1" workbookViewId="0">
      <selection activeCell="J15" sqref="J15"/>
    </sheetView>
  </sheetViews>
  <sheetFormatPr defaultRowHeight="14.25"/>
  <cols>
    <col min="1" max="2" width="9" style="43"/>
    <col min="3" max="3" width="10.5" style="43" customWidth="1"/>
    <col min="4" max="4" width="10.625" style="43" customWidth="1"/>
    <col min="5" max="5" width="10.375" style="43" customWidth="1"/>
    <col min="6" max="6" width="13.375" style="43" customWidth="1"/>
    <col min="7" max="8" width="13.25" style="43" customWidth="1"/>
    <col min="9" max="9" width="9" style="43"/>
    <col min="10" max="10" width="11.375" style="43" customWidth="1"/>
    <col min="11" max="11" width="10.625" style="43" customWidth="1"/>
    <col min="12" max="16384" width="9" style="43"/>
  </cols>
  <sheetData>
    <row r="1" spans="1:17" ht="29.25" customHeight="1">
      <c r="A1" s="74" t="s">
        <v>36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6"/>
    </row>
    <row r="2" spans="1:17" ht="57.75" customHeight="1">
      <c r="A2" s="72"/>
      <c r="B2" s="45"/>
      <c r="C2" s="62" t="s">
        <v>21</v>
      </c>
      <c r="D2" s="62" t="s">
        <v>22</v>
      </c>
      <c r="E2" s="62" t="s">
        <v>23</v>
      </c>
      <c r="F2" s="62" t="s">
        <v>32</v>
      </c>
      <c r="G2" s="62" t="s">
        <v>33</v>
      </c>
      <c r="H2" s="62" t="s">
        <v>34</v>
      </c>
      <c r="I2" s="45" t="s">
        <v>24</v>
      </c>
      <c r="J2" s="45"/>
      <c r="K2" s="45" t="s">
        <v>43</v>
      </c>
      <c r="L2" s="45"/>
      <c r="M2" s="45"/>
      <c r="N2" s="45"/>
      <c r="O2" s="45"/>
      <c r="P2" s="45"/>
      <c r="Q2" s="57"/>
    </row>
    <row r="3" spans="1:17" ht="28.5">
      <c r="A3" s="77" t="str">
        <f>'Formularz oceny'!C19</f>
        <v>Oferta 1.</v>
      </c>
      <c r="B3" s="62" t="s">
        <v>16</v>
      </c>
      <c r="C3" s="63">
        <v>10</v>
      </c>
      <c r="D3" s="63">
        <v>7</v>
      </c>
      <c r="E3" s="63">
        <v>5</v>
      </c>
      <c r="F3" s="45">
        <f>C3*K$3</f>
        <v>5</v>
      </c>
      <c r="G3" s="45">
        <f>D3*K$4</f>
        <v>2.1</v>
      </c>
      <c r="H3" s="45">
        <f>E3*K$5</f>
        <v>1</v>
      </c>
      <c r="I3" s="45">
        <f>SUM(F3:H3)</f>
        <v>8.1</v>
      </c>
      <c r="J3" s="62" t="s">
        <v>40</v>
      </c>
      <c r="K3" s="64">
        <v>0.5</v>
      </c>
      <c r="L3" s="45"/>
      <c r="M3" s="45"/>
      <c r="N3" s="45"/>
      <c r="O3" s="45"/>
      <c r="P3" s="45"/>
      <c r="Q3" s="57"/>
    </row>
    <row r="4" spans="1:17" ht="28.5">
      <c r="A4" s="77"/>
      <c r="B4" s="62" t="s">
        <v>17</v>
      </c>
      <c r="C4" s="63">
        <v>9</v>
      </c>
      <c r="D4" s="63">
        <v>5</v>
      </c>
      <c r="E4" s="63">
        <v>6</v>
      </c>
      <c r="F4" s="45">
        <f>C4*K$3</f>
        <v>4.5</v>
      </c>
      <c r="G4" s="45">
        <f>D4*K$4</f>
        <v>1.5</v>
      </c>
      <c r="H4" s="45">
        <f>E4*K$5</f>
        <v>1.2000000000000002</v>
      </c>
      <c r="I4" s="45">
        <f>SUM(F4:H4)</f>
        <v>7.2</v>
      </c>
      <c r="J4" s="62" t="s">
        <v>41</v>
      </c>
      <c r="K4" s="64">
        <v>0.3</v>
      </c>
      <c r="L4" s="45"/>
      <c r="M4" s="45"/>
      <c r="N4" s="45"/>
      <c r="O4" s="45"/>
      <c r="P4" s="45"/>
      <c r="Q4" s="57"/>
    </row>
    <row r="5" spans="1:17" ht="28.5">
      <c r="A5" s="77"/>
      <c r="B5" s="62" t="s">
        <v>18</v>
      </c>
      <c r="C5" s="63">
        <v>10</v>
      </c>
      <c r="D5" s="63">
        <v>7</v>
      </c>
      <c r="E5" s="63">
        <v>5</v>
      </c>
      <c r="F5" s="45">
        <f>C5*K$3</f>
        <v>5</v>
      </c>
      <c r="G5" s="45">
        <f>D5*K$4</f>
        <v>2.1</v>
      </c>
      <c r="H5" s="45">
        <f>E5*K$5</f>
        <v>1</v>
      </c>
      <c r="I5" s="45">
        <f>SUM(F5:H5)</f>
        <v>8.1</v>
      </c>
      <c r="J5" s="62" t="s">
        <v>42</v>
      </c>
      <c r="K5" s="64">
        <v>0.2</v>
      </c>
      <c r="L5" s="45"/>
      <c r="M5" s="45"/>
      <c r="N5" s="45"/>
      <c r="O5" s="45"/>
      <c r="P5" s="45"/>
      <c r="Q5" s="57"/>
    </row>
    <row r="6" spans="1:17" ht="28.5">
      <c r="A6" s="77"/>
      <c r="B6" s="62" t="s">
        <v>19</v>
      </c>
      <c r="C6" s="63">
        <v>9</v>
      </c>
      <c r="D6" s="63">
        <v>5</v>
      </c>
      <c r="E6" s="63">
        <v>6</v>
      </c>
      <c r="F6" s="45">
        <f>C6*K$3</f>
        <v>4.5</v>
      </c>
      <c r="G6" s="45">
        <f>D6*K$4</f>
        <v>1.5</v>
      </c>
      <c r="H6" s="45">
        <f>E6*K$5</f>
        <v>1.2000000000000002</v>
      </c>
      <c r="I6" s="45">
        <f>SUM(F6:H6)</f>
        <v>7.2</v>
      </c>
      <c r="J6" s="45"/>
      <c r="K6" s="45"/>
      <c r="L6" s="45"/>
      <c r="M6" s="45"/>
      <c r="N6" s="45"/>
      <c r="O6" s="45"/>
      <c r="P6" s="45"/>
      <c r="Q6" s="57"/>
    </row>
    <row r="7" spans="1:17" ht="28.5">
      <c r="A7" s="77"/>
      <c r="B7" s="62" t="s">
        <v>20</v>
      </c>
      <c r="C7" s="63">
        <v>9</v>
      </c>
      <c r="D7" s="63">
        <v>5</v>
      </c>
      <c r="E7" s="63">
        <v>6</v>
      </c>
      <c r="F7" s="45">
        <f>C7*K$3</f>
        <v>4.5</v>
      </c>
      <c r="G7" s="45">
        <f>D7*K$4</f>
        <v>1.5</v>
      </c>
      <c r="H7" s="45">
        <f>E7*K$5</f>
        <v>1.2000000000000002</v>
      </c>
      <c r="I7" s="45">
        <f>SUM(F7:H7)</f>
        <v>7.2</v>
      </c>
      <c r="J7" s="45"/>
      <c r="K7" s="45"/>
      <c r="L7" s="45"/>
      <c r="M7" s="45"/>
      <c r="N7" s="45"/>
      <c r="O7" s="45"/>
      <c r="P7" s="45"/>
      <c r="Q7" s="57"/>
    </row>
    <row r="8" spans="1:17" ht="15" thickBot="1">
      <c r="A8" s="72"/>
      <c r="B8" s="45" t="s">
        <v>24</v>
      </c>
      <c r="C8" s="45">
        <f>SUM(C3:C7)</f>
        <v>47</v>
      </c>
      <c r="D8" s="45">
        <f t="shared" ref="D8:I8" si="0">SUM(D3:D7)</f>
        <v>29</v>
      </c>
      <c r="E8" s="45">
        <f t="shared" si="0"/>
        <v>28</v>
      </c>
      <c r="F8" s="45">
        <f t="shared" si="0"/>
        <v>23.5</v>
      </c>
      <c r="G8" s="45">
        <f t="shared" si="0"/>
        <v>8.6999999999999993</v>
      </c>
      <c r="H8" s="45">
        <f t="shared" si="0"/>
        <v>5.6000000000000005</v>
      </c>
      <c r="I8" s="65">
        <f t="shared" si="0"/>
        <v>37.799999999999997</v>
      </c>
      <c r="J8" s="45"/>
      <c r="K8" s="67"/>
      <c r="L8" s="67"/>
      <c r="M8" s="67"/>
      <c r="N8" s="67"/>
      <c r="O8" s="67"/>
      <c r="P8" s="67"/>
      <c r="Q8" s="78"/>
    </row>
    <row r="9" spans="1:17" ht="28.5">
      <c r="A9" s="77" t="str">
        <f>'Formularz oceny'!C20</f>
        <v>Oferta 2.</v>
      </c>
      <c r="B9" s="62" t="s">
        <v>16</v>
      </c>
      <c r="C9" s="63">
        <v>9</v>
      </c>
      <c r="D9" s="63">
        <v>8</v>
      </c>
      <c r="E9" s="63">
        <v>7</v>
      </c>
      <c r="F9" s="45">
        <f>C9*K$3</f>
        <v>4.5</v>
      </c>
      <c r="G9" s="45">
        <f>D9*K$4</f>
        <v>2.4</v>
      </c>
      <c r="H9" s="45">
        <f>E9*K$5</f>
        <v>1.4000000000000001</v>
      </c>
      <c r="I9" s="45">
        <f>SUM(F9:H9)</f>
        <v>8.3000000000000007</v>
      </c>
      <c r="J9" s="66"/>
      <c r="K9" s="68" t="str">
        <f>A3</f>
        <v>Oferta 1.</v>
      </c>
      <c r="L9" s="69">
        <f>IF(K9=0,"",I8)</f>
        <v>37.799999999999997</v>
      </c>
      <c r="M9" s="70">
        <f>'Formularz oceny'!G19</f>
        <v>40</v>
      </c>
      <c r="N9" s="70">
        <f t="shared" ref="N9:N23" si="1">IF(M9="za wysoka wartość netto","nie podlega ocenie",L9)</f>
        <v>37.799999999999997</v>
      </c>
      <c r="O9" s="70">
        <f>IF(N9="nie podlega ocenie","nie podlega ocenie",IF(N9=0,"",IF(N9="","",N9/Q$12*100)))</f>
        <v>100</v>
      </c>
      <c r="P9" s="69"/>
      <c r="Q9" s="71"/>
    </row>
    <row r="10" spans="1:17" ht="57">
      <c r="A10" s="77"/>
      <c r="B10" s="62" t="s">
        <v>17</v>
      </c>
      <c r="C10" s="63">
        <v>7</v>
      </c>
      <c r="D10" s="63">
        <v>7</v>
      </c>
      <c r="E10" s="63">
        <v>7</v>
      </c>
      <c r="F10" s="45">
        <f>C10*K$3</f>
        <v>3.5</v>
      </c>
      <c r="G10" s="45">
        <f>D10*K$4</f>
        <v>2.1</v>
      </c>
      <c r="H10" s="45">
        <f>E10*K$5</f>
        <v>1.4000000000000001</v>
      </c>
      <c r="I10" s="45">
        <f>SUM(F10:H10)</f>
        <v>7</v>
      </c>
      <c r="J10" s="66"/>
      <c r="K10" s="72" t="str">
        <f>A9</f>
        <v>Oferta 2.</v>
      </c>
      <c r="L10" s="45">
        <f>IF(K10=0,"",I14)</f>
        <v>34.1</v>
      </c>
      <c r="M10" s="46" t="str">
        <f>'Formularz oceny'!G20</f>
        <v>za wysoka wartość brutto</v>
      </c>
      <c r="N10" s="46">
        <f t="shared" si="1"/>
        <v>34.1</v>
      </c>
      <c r="O10" s="46">
        <f>IF(N10="nie podlega ocenie","nie podlega ocenie",IF(N10=0,"",IF(N10="","",N10/Q$12*100)))</f>
        <v>90.211640211640216</v>
      </c>
      <c r="P10" s="45"/>
      <c r="Q10" s="57"/>
    </row>
    <row r="11" spans="1:17" ht="57">
      <c r="A11" s="77"/>
      <c r="B11" s="62" t="s">
        <v>18</v>
      </c>
      <c r="C11" s="63">
        <v>5</v>
      </c>
      <c r="D11" s="63">
        <v>6</v>
      </c>
      <c r="E11" s="63">
        <v>8</v>
      </c>
      <c r="F11" s="45">
        <f>C11*K$3</f>
        <v>2.5</v>
      </c>
      <c r="G11" s="45">
        <f>D11*K$4</f>
        <v>1.7999999999999998</v>
      </c>
      <c r="H11" s="45">
        <f>E11*K$5</f>
        <v>1.6</v>
      </c>
      <c r="I11" s="45">
        <f>SUM(F11:H11)</f>
        <v>5.9</v>
      </c>
      <c r="J11" s="66"/>
      <c r="K11" s="72" t="str">
        <f>A15</f>
        <v>Oferta 3.</v>
      </c>
      <c r="L11" s="45">
        <f>IF(K11=0,"",I20)</f>
        <v>30.799999999999997</v>
      </c>
      <c r="M11" s="46" t="str">
        <f>'Formularz oceny'!G21</f>
        <v>za wysoka wartość brutto</v>
      </c>
      <c r="N11" s="46">
        <f t="shared" si="1"/>
        <v>30.799999999999997</v>
      </c>
      <c r="O11" s="46">
        <f t="shared" ref="O11:O23" si="2">IF(N11="nie podlega ocenie","nie podlega ocenie",IF(N11=0,"",IF(N11="","",N11/Q$12*100)))</f>
        <v>81.481481481481481</v>
      </c>
      <c r="P11" s="45"/>
      <c r="Q11" s="57"/>
    </row>
    <row r="12" spans="1:17" ht="28.5">
      <c r="A12" s="77"/>
      <c r="B12" s="62" t="s">
        <v>19</v>
      </c>
      <c r="C12" s="63">
        <v>7</v>
      </c>
      <c r="D12" s="63">
        <v>7</v>
      </c>
      <c r="E12" s="63">
        <v>7</v>
      </c>
      <c r="F12" s="45">
        <f>C12*K$3</f>
        <v>3.5</v>
      </c>
      <c r="G12" s="45">
        <f>D12*K$4</f>
        <v>2.1</v>
      </c>
      <c r="H12" s="45">
        <f>E12*K$5</f>
        <v>1.4000000000000001</v>
      </c>
      <c r="I12" s="45">
        <f>SUM(F12:H12)</f>
        <v>7</v>
      </c>
      <c r="J12" s="66"/>
      <c r="K12" s="72">
        <f>A21</f>
        <v>0</v>
      </c>
      <c r="L12" s="45" t="str">
        <f>IF(K12=0,"",I26)</f>
        <v/>
      </c>
      <c r="M12" s="46" t="str">
        <f>'Formularz oceny'!G22</f>
        <v/>
      </c>
      <c r="N12" s="46" t="str">
        <f t="shared" si="1"/>
        <v/>
      </c>
      <c r="O12" s="46" t="str">
        <f t="shared" si="2"/>
        <v/>
      </c>
      <c r="P12" s="45"/>
      <c r="Q12" s="58">
        <f>MAX(N9:N23)</f>
        <v>37.799999999999997</v>
      </c>
    </row>
    <row r="13" spans="1:17" ht="28.5">
      <c r="A13" s="77"/>
      <c r="B13" s="62" t="s">
        <v>20</v>
      </c>
      <c r="C13" s="63">
        <v>5</v>
      </c>
      <c r="D13" s="63">
        <v>6</v>
      </c>
      <c r="E13" s="63">
        <v>8</v>
      </c>
      <c r="F13" s="45">
        <f>C13*K$3</f>
        <v>2.5</v>
      </c>
      <c r="G13" s="45">
        <f>D13*K$4</f>
        <v>1.7999999999999998</v>
      </c>
      <c r="H13" s="45">
        <f>E13*K$5</f>
        <v>1.6</v>
      </c>
      <c r="I13" s="45">
        <f>SUM(F13:H13)</f>
        <v>5.9</v>
      </c>
      <c r="J13" s="66"/>
      <c r="K13" s="72">
        <f>A27</f>
        <v>0</v>
      </c>
      <c r="L13" s="45" t="str">
        <f>IF(K13=0,"",I32)</f>
        <v/>
      </c>
      <c r="M13" s="46" t="str">
        <f>'Formularz oceny'!G23</f>
        <v/>
      </c>
      <c r="N13" s="46" t="str">
        <f t="shared" si="1"/>
        <v/>
      </c>
      <c r="O13" s="46" t="str">
        <f t="shared" si="2"/>
        <v/>
      </c>
      <c r="P13" s="45"/>
      <c r="Q13" s="57"/>
    </row>
    <row r="14" spans="1:17" ht="15" thickBot="1">
      <c r="A14" s="73"/>
      <c r="B14" s="59" t="s">
        <v>24</v>
      </c>
      <c r="C14" s="59">
        <f t="shared" ref="C14:I14" si="3">SUM(C9:C13)</f>
        <v>33</v>
      </c>
      <c r="D14" s="59">
        <f t="shared" si="3"/>
        <v>34</v>
      </c>
      <c r="E14" s="59">
        <f t="shared" si="3"/>
        <v>37</v>
      </c>
      <c r="F14" s="59">
        <f t="shared" si="3"/>
        <v>16.5</v>
      </c>
      <c r="G14" s="59">
        <f t="shared" si="3"/>
        <v>10.199999999999999</v>
      </c>
      <c r="H14" s="59">
        <f t="shared" si="3"/>
        <v>7.4</v>
      </c>
      <c r="I14" s="79">
        <f t="shared" si="3"/>
        <v>34.1</v>
      </c>
      <c r="J14" s="80"/>
      <c r="K14" s="73">
        <f>A33</f>
        <v>0</v>
      </c>
      <c r="L14" s="59" t="str">
        <f>IF(K14=0,"",I38)</f>
        <v/>
      </c>
      <c r="M14" s="60" t="str">
        <f>'Formularz oceny'!G24</f>
        <v/>
      </c>
      <c r="N14" s="60" t="str">
        <f t="shared" si="1"/>
        <v/>
      </c>
      <c r="O14" s="60" t="str">
        <f t="shared" si="2"/>
        <v/>
      </c>
      <c r="P14" s="59"/>
      <c r="Q14" s="61"/>
    </row>
    <row r="15" spans="1:17" ht="28.5">
      <c r="A15" s="54" t="str">
        <f>'Formularz oceny'!C21</f>
        <v>Oferta 3.</v>
      </c>
      <c r="B15" s="41" t="s">
        <v>16</v>
      </c>
      <c r="C15" s="42">
        <v>7</v>
      </c>
      <c r="D15" s="42">
        <v>7</v>
      </c>
      <c r="E15" s="42">
        <v>7</v>
      </c>
      <c r="F15" s="43">
        <f>C15*K$3</f>
        <v>3.5</v>
      </c>
      <c r="G15" s="43">
        <f>D15*K$4</f>
        <v>2.1</v>
      </c>
      <c r="H15" s="43">
        <f>E15*K$5</f>
        <v>1.4000000000000001</v>
      </c>
      <c r="I15" s="43">
        <f>SUM(F15:H15)</f>
        <v>7</v>
      </c>
      <c r="K15" s="55">
        <f>A39</f>
        <v>0</v>
      </c>
      <c r="L15" s="55" t="str">
        <f>IF(K15=0,"",I44)</f>
        <v/>
      </c>
      <c r="M15" s="56" t="str">
        <f>'Formularz oceny'!G25</f>
        <v/>
      </c>
      <c r="N15" s="56" t="str">
        <f t="shared" si="1"/>
        <v/>
      </c>
      <c r="O15" s="56" t="str">
        <f t="shared" si="2"/>
        <v/>
      </c>
      <c r="P15" s="55"/>
      <c r="Q15" s="55"/>
    </row>
    <row r="16" spans="1:17" ht="28.5">
      <c r="A16" s="54"/>
      <c r="B16" s="41" t="s">
        <v>17</v>
      </c>
      <c r="C16" s="42">
        <v>5</v>
      </c>
      <c r="D16" s="42">
        <v>6</v>
      </c>
      <c r="E16" s="42">
        <v>8</v>
      </c>
      <c r="F16" s="43">
        <f>C16*K$3</f>
        <v>2.5</v>
      </c>
      <c r="G16" s="43">
        <f>D16*K$4</f>
        <v>1.7999999999999998</v>
      </c>
      <c r="H16" s="43">
        <f>E16*K$5</f>
        <v>1.6</v>
      </c>
      <c r="I16" s="43">
        <f>SUM(F16:H16)</f>
        <v>5.9</v>
      </c>
      <c r="K16" s="45">
        <f>A45</f>
        <v>0</v>
      </c>
      <c r="L16" s="45" t="str">
        <f>IF(K16=0,"",I50)</f>
        <v/>
      </c>
      <c r="M16" s="46" t="str">
        <f>'Formularz oceny'!G26</f>
        <v/>
      </c>
      <c r="N16" s="46" t="str">
        <f>IF(M16="za wysoka wartość netto","nie podlega ocenie",IF(K16="","",L16))</f>
        <v/>
      </c>
      <c r="O16" s="46" t="str">
        <f t="shared" si="2"/>
        <v/>
      </c>
      <c r="P16" s="45"/>
      <c r="Q16" s="45"/>
    </row>
    <row r="17" spans="1:17" ht="28.5">
      <c r="A17" s="54"/>
      <c r="B17" s="41" t="s">
        <v>18</v>
      </c>
      <c r="C17" s="42">
        <v>6</v>
      </c>
      <c r="D17" s="42">
        <v>6</v>
      </c>
      <c r="E17" s="42">
        <v>6</v>
      </c>
      <c r="F17" s="43">
        <f>C17*K$3</f>
        <v>3</v>
      </c>
      <c r="G17" s="43">
        <f>D17*K$4</f>
        <v>1.7999999999999998</v>
      </c>
      <c r="H17" s="43">
        <f>E17*K$5</f>
        <v>1.2000000000000002</v>
      </c>
      <c r="I17" s="43">
        <f>SUM(F17:H17)</f>
        <v>6</v>
      </c>
      <c r="K17" s="45">
        <f>A51</f>
        <v>0</v>
      </c>
      <c r="L17" s="45" t="str">
        <f>IF(K17=0,"",I56)</f>
        <v/>
      </c>
      <c r="M17" s="46" t="str">
        <f>'Formularz oceny'!G27</f>
        <v/>
      </c>
      <c r="N17" s="46" t="str">
        <f t="shared" si="1"/>
        <v/>
      </c>
      <c r="O17" s="46" t="str">
        <f t="shared" si="2"/>
        <v/>
      </c>
      <c r="P17" s="45"/>
      <c r="Q17" s="45"/>
    </row>
    <row r="18" spans="1:17" ht="28.5">
      <c r="A18" s="54"/>
      <c r="B18" s="41" t="s">
        <v>19</v>
      </c>
      <c r="C18" s="42">
        <v>5</v>
      </c>
      <c r="D18" s="42">
        <v>6</v>
      </c>
      <c r="E18" s="42">
        <v>8</v>
      </c>
      <c r="F18" s="43">
        <f>C18*K$3</f>
        <v>2.5</v>
      </c>
      <c r="G18" s="43">
        <f>D18*K$4</f>
        <v>1.7999999999999998</v>
      </c>
      <c r="H18" s="43">
        <f>E18*K$5</f>
        <v>1.6</v>
      </c>
      <c r="I18" s="43">
        <f>SUM(F18:H18)</f>
        <v>5.9</v>
      </c>
      <c r="K18" s="45">
        <f>A57</f>
        <v>0</v>
      </c>
      <c r="L18" s="45" t="str">
        <f>IF(K18=0,"",I62)</f>
        <v/>
      </c>
      <c r="M18" s="46" t="str">
        <f>'Formularz oceny'!G28</f>
        <v/>
      </c>
      <c r="N18" s="46" t="str">
        <f t="shared" si="1"/>
        <v/>
      </c>
      <c r="O18" s="46" t="str">
        <f t="shared" si="2"/>
        <v/>
      </c>
      <c r="P18" s="45"/>
      <c r="Q18" s="45"/>
    </row>
    <row r="19" spans="1:17" ht="28.5">
      <c r="A19" s="54"/>
      <c r="B19" s="41" t="s">
        <v>20</v>
      </c>
      <c r="C19" s="42">
        <v>6</v>
      </c>
      <c r="D19" s="42">
        <v>6</v>
      </c>
      <c r="E19" s="42">
        <v>6</v>
      </c>
      <c r="F19" s="43">
        <f>C19*K$3</f>
        <v>3</v>
      </c>
      <c r="G19" s="43">
        <f>D19*K$4</f>
        <v>1.7999999999999998</v>
      </c>
      <c r="H19" s="43">
        <f>E19*K$5</f>
        <v>1.2000000000000002</v>
      </c>
      <c r="I19" s="43">
        <f>SUM(F19:H19)</f>
        <v>6</v>
      </c>
      <c r="K19" s="45">
        <f>A63</f>
        <v>0</v>
      </c>
      <c r="L19" s="45" t="str">
        <f>IF(K19=0,"",I68)</f>
        <v/>
      </c>
      <c r="M19" s="46" t="str">
        <f>'Formularz oceny'!G29</f>
        <v/>
      </c>
      <c r="N19" s="46" t="str">
        <f t="shared" si="1"/>
        <v/>
      </c>
      <c r="O19" s="46" t="str">
        <f t="shared" si="2"/>
        <v/>
      </c>
      <c r="P19" s="45"/>
      <c r="Q19" s="45"/>
    </row>
    <row r="20" spans="1:17">
      <c r="B20" s="43" t="s">
        <v>24</v>
      </c>
      <c r="C20" s="43">
        <f t="shared" ref="C20:I20" si="4">SUM(C15:C19)</f>
        <v>29</v>
      </c>
      <c r="D20" s="43">
        <f t="shared" si="4"/>
        <v>31</v>
      </c>
      <c r="E20" s="43">
        <f t="shared" si="4"/>
        <v>35</v>
      </c>
      <c r="F20" s="43">
        <f t="shared" si="4"/>
        <v>14.5</v>
      </c>
      <c r="G20" s="43">
        <f t="shared" si="4"/>
        <v>9.2999999999999989</v>
      </c>
      <c r="H20" s="43">
        <f t="shared" si="4"/>
        <v>7.0000000000000009</v>
      </c>
      <c r="I20" s="44">
        <f t="shared" si="4"/>
        <v>30.799999999999997</v>
      </c>
      <c r="K20" s="45">
        <f>A69</f>
        <v>0</v>
      </c>
      <c r="L20" s="45" t="str">
        <f>IF(K20=0,"",I74)</f>
        <v/>
      </c>
      <c r="M20" s="46" t="str">
        <f>'Formularz oceny'!G30</f>
        <v/>
      </c>
      <c r="N20" s="46" t="str">
        <f t="shared" si="1"/>
        <v/>
      </c>
      <c r="O20" s="46" t="str">
        <f t="shared" si="2"/>
        <v/>
      </c>
      <c r="P20" s="45"/>
      <c r="Q20" s="45"/>
    </row>
    <row r="21" spans="1:17" ht="28.5">
      <c r="A21" s="54">
        <f>'Formularz oceny'!C22</f>
        <v>0</v>
      </c>
      <c r="B21" s="41" t="s">
        <v>16</v>
      </c>
      <c r="C21" s="42"/>
      <c r="D21" s="42"/>
      <c r="E21" s="42"/>
      <c r="F21" s="43">
        <f>C21*K$3</f>
        <v>0</v>
      </c>
      <c r="G21" s="43">
        <f>D21*K$4</f>
        <v>0</v>
      </c>
      <c r="H21" s="43">
        <f>E21*K$5</f>
        <v>0</v>
      </c>
      <c r="I21" s="43">
        <f>SUM(F21:H21)</f>
        <v>0</v>
      </c>
      <c r="K21" s="45">
        <f>A75</f>
        <v>0</v>
      </c>
      <c r="L21" s="45" t="str">
        <f>IF(K21=0,"",I80)</f>
        <v/>
      </c>
      <c r="M21" s="46" t="str">
        <f>'Formularz oceny'!G31</f>
        <v/>
      </c>
      <c r="N21" s="46" t="str">
        <f t="shared" si="1"/>
        <v/>
      </c>
      <c r="O21" s="46" t="str">
        <f t="shared" si="2"/>
        <v/>
      </c>
      <c r="P21" s="45"/>
      <c r="Q21" s="45"/>
    </row>
    <row r="22" spans="1:17" ht="28.5">
      <c r="A22" s="54"/>
      <c r="B22" s="41" t="s">
        <v>17</v>
      </c>
      <c r="C22" s="42"/>
      <c r="D22" s="42"/>
      <c r="E22" s="42"/>
      <c r="F22" s="43">
        <f>C22*K$3</f>
        <v>0</v>
      </c>
      <c r="G22" s="43">
        <f>D22*K$4</f>
        <v>0</v>
      </c>
      <c r="H22" s="43">
        <f>E22*K$5</f>
        <v>0</v>
      </c>
      <c r="I22" s="43">
        <f>SUM(F22:H22)</f>
        <v>0</v>
      </c>
      <c r="K22" s="45">
        <f>A81</f>
        <v>0</v>
      </c>
      <c r="L22" s="45" t="str">
        <f>IF(K22=0,"",I80)</f>
        <v/>
      </c>
      <c r="M22" s="46" t="str">
        <f>'Formularz oceny'!G32</f>
        <v/>
      </c>
      <c r="N22" s="46" t="str">
        <f t="shared" si="1"/>
        <v/>
      </c>
      <c r="O22" s="46" t="str">
        <f t="shared" si="2"/>
        <v/>
      </c>
      <c r="P22" s="45"/>
      <c r="Q22" s="45"/>
    </row>
    <row r="23" spans="1:17" ht="28.5">
      <c r="A23" s="54"/>
      <c r="B23" s="41" t="s">
        <v>18</v>
      </c>
      <c r="C23" s="42"/>
      <c r="D23" s="42"/>
      <c r="E23" s="42"/>
      <c r="F23" s="43">
        <f>C23*K$3</f>
        <v>0</v>
      </c>
      <c r="G23" s="43">
        <f>D23*K$4</f>
        <v>0</v>
      </c>
      <c r="H23" s="43">
        <f>E23*K$5</f>
        <v>0</v>
      </c>
      <c r="I23" s="43">
        <f>SUM(F23:H23)</f>
        <v>0</v>
      </c>
      <c r="K23" s="45">
        <f>A87</f>
        <v>0</v>
      </c>
      <c r="L23" s="45" t="str">
        <f>IF(K23=0,"",I92)</f>
        <v/>
      </c>
      <c r="M23" s="46" t="str">
        <f>'Formularz oceny'!G33</f>
        <v/>
      </c>
      <c r="N23" s="46" t="str">
        <f t="shared" si="1"/>
        <v/>
      </c>
      <c r="O23" s="46" t="str">
        <f t="shared" si="2"/>
        <v/>
      </c>
      <c r="P23" s="45"/>
      <c r="Q23" s="45"/>
    </row>
    <row r="24" spans="1:17" ht="28.5">
      <c r="A24" s="54"/>
      <c r="B24" s="41" t="s">
        <v>19</v>
      </c>
      <c r="C24" s="42"/>
      <c r="D24" s="42"/>
      <c r="E24" s="42"/>
      <c r="F24" s="43">
        <f>C24*K$3</f>
        <v>0</v>
      </c>
      <c r="G24" s="43">
        <f>D24*K$4</f>
        <v>0</v>
      </c>
      <c r="H24" s="43">
        <f>E24*K$5</f>
        <v>0</v>
      </c>
      <c r="I24" s="43">
        <f>SUM(F24:H24)</f>
        <v>0</v>
      </c>
    </row>
    <row r="25" spans="1:17" ht="28.5">
      <c r="A25" s="54"/>
      <c r="B25" s="41" t="s">
        <v>20</v>
      </c>
      <c r="C25" s="42"/>
      <c r="D25" s="42"/>
      <c r="E25" s="42"/>
      <c r="F25" s="43">
        <f>C25*K$3</f>
        <v>0</v>
      </c>
      <c r="G25" s="43">
        <f>D25*K$4</f>
        <v>0</v>
      </c>
      <c r="H25" s="43">
        <f>E25*K$5</f>
        <v>0</v>
      </c>
      <c r="I25" s="43">
        <f>SUM(F25:H25)</f>
        <v>0</v>
      </c>
    </row>
    <row r="26" spans="1:17">
      <c r="B26" s="43" t="s">
        <v>24</v>
      </c>
      <c r="C26" s="43">
        <f t="shared" ref="C26:I26" si="5">SUM(C21:C25)</f>
        <v>0</v>
      </c>
      <c r="D26" s="43">
        <f t="shared" si="5"/>
        <v>0</v>
      </c>
      <c r="E26" s="43">
        <f t="shared" si="5"/>
        <v>0</v>
      </c>
      <c r="F26" s="43">
        <f t="shared" si="5"/>
        <v>0</v>
      </c>
      <c r="G26" s="43">
        <f t="shared" si="5"/>
        <v>0</v>
      </c>
      <c r="H26" s="43">
        <f t="shared" si="5"/>
        <v>0</v>
      </c>
      <c r="I26" s="44">
        <f t="shared" si="5"/>
        <v>0</v>
      </c>
    </row>
    <row r="27" spans="1:17" ht="28.5">
      <c r="A27" s="54">
        <f>'Formularz oceny'!C23</f>
        <v>0</v>
      </c>
      <c r="B27" s="41" t="s">
        <v>16</v>
      </c>
      <c r="C27" s="42"/>
      <c r="D27" s="42"/>
      <c r="E27" s="42"/>
      <c r="F27" s="43">
        <f>C27*K$3</f>
        <v>0</v>
      </c>
      <c r="G27" s="43">
        <f>D27*K$4</f>
        <v>0</v>
      </c>
      <c r="H27" s="43">
        <f>E27*K$5</f>
        <v>0</v>
      </c>
      <c r="I27" s="43">
        <f>SUM(F27:H27)</f>
        <v>0</v>
      </c>
    </row>
    <row r="28" spans="1:17" ht="28.5">
      <c r="A28" s="54"/>
      <c r="B28" s="41" t="s">
        <v>17</v>
      </c>
      <c r="C28" s="42"/>
      <c r="D28" s="42"/>
      <c r="E28" s="42"/>
      <c r="F28" s="43">
        <f>C28*K$3</f>
        <v>0</v>
      </c>
      <c r="G28" s="43">
        <f>D28*K$4</f>
        <v>0</v>
      </c>
      <c r="H28" s="43">
        <f>E28*K$5</f>
        <v>0</v>
      </c>
      <c r="I28" s="43">
        <f>SUM(F28:H28)</f>
        <v>0</v>
      </c>
    </row>
    <row r="29" spans="1:17" ht="28.5">
      <c r="A29" s="54"/>
      <c r="B29" s="41" t="s">
        <v>18</v>
      </c>
      <c r="C29" s="42"/>
      <c r="D29" s="42"/>
      <c r="E29" s="42"/>
      <c r="F29" s="43">
        <f>C29*K$3</f>
        <v>0</v>
      </c>
      <c r="G29" s="43">
        <f>D29*K$4</f>
        <v>0</v>
      </c>
      <c r="H29" s="43">
        <f>E29*K$5</f>
        <v>0</v>
      </c>
      <c r="I29" s="43">
        <f>SUM(F29:H29)</f>
        <v>0</v>
      </c>
    </row>
    <row r="30" spans="1:17" ht="28.5">
      <c r="A30" s="54"/>
      <c r="B30" s="41" t="s">
        <v>19</v>
      </c>
      <c r="C30" s="42"/>
      <c r="D30" s="42"/>
      <c r="E30" s="42"/>
      <c r="F30" s="43">
        <f>C30*K$3</f>
        <v>0</v>
      </c>
      <c r="G30" s="43">
        <f>D30*K$4</f>
        <v>0</v>
      </c>
      <c r="H30" s="43">
        <f>E30*K$5</f>
        <v>0</v>
      </c>
      <c r="I30" s="43">
        <f>SUM(F30:H30)</f>
        <v>0</v>
      </c>
    </row>
    <row r="31" spans="1:17" ht="28.5">
      <c r="A31" s="54"/>
      <c r="B31" s="41" t="s">
        <v>20</v>
      </c>
      <c r="C31" s="42"/>
      <c r="D31" s="42"/>
      <c r="E31" s="42"/>
      <c r="F31" s="43">
        <f>C31*K$3</f>
        <v>0</v>
      </c>
      <c r="G31" s="43">
        <f>D31*K$4</f>
        <v>0</v>
      </c>
      <c r="H31" s="43">
        <f>E31*K$5</f>
        <v>0</v>
      </c>
      <c r="I31" s="43">
        <f>SUM(F31:H31)</f>
        <v>0</v>
      </c>
    </row>
    <row r="32" spans="1:17">
      <c r="B32" s="43" t="s">
        <v>24</v>
      </c>
      <c r="C32" s="43">
        <f t="shared" ref="C32:I32" si="6">SUM(C27:C31)</f>
        <v>0</v>
      </c>
      <c r="D32" s="43">
        <f t="shared" si="6"/>
        <v>0</v>
      </c>
      <c r="E32" s="43">
        <f t="shared" si="6"/>
        <v>0</v>
      </c>
      <c r="F32" s="43">
        <f t="shared" si="6"/>
        <v>0</v>
      </c>
      <c r="G32" s="43">
        <f t="shared" si="6"/>
        <v>0</v>
      </c>
      <c r="H32" s="43">
        <f t="shared" si="6"/>
        <v>0</v>
      </c>
      <c r="I32" s="44">
        <f t="shared" si="6"/>
        <v>0</v>
      </c>
    </row>
    <row r="33" spans="1:9" ht="28.5">
      <c r="A33" s="54">
        <f>'Formularz oceny'!C24</f>
        <v>0</v>
      </c>
      <c r="B33" s="41" t="s">
        <v>16</v>
      </c>
      <c r="C33" s="42"/>
      <c r="D33" s="42"/>
      <c r="E33" s="42"/>
      <c r="F33" s="43">
        <f>C33*K$3</f>
        <v>0</v>
      </c>
      <c r="G33" s="43">
        <f>D33*K$4</f>
        <v>0</v>
      </c>
      <c r="H33" s="43">
        <f>E33*K$5</f>
        <v>0</v>
      </c>
      <c r="I33" s="43">
        <f>SUM(F33:H33)</f>
        <v>0</v>
      </c>
    </row>
    <row r="34" spans="1:9" ht="28.5">
      <c r="A34" s="54"/>
      <c r="B34" s="41" t="s">
        <v>17</v>
      </c>
      <c r="C34" s="42"/>
      <c r="D34" s="42"/>
      <c r="E34" s="42"/>
      <c r="F34" s="43">
        <f>C34*K$3</f>
        <v>0</v>
      </c>
      <c r="G34" s="43">
        <f>D34*K$4</f>
        <v>0</v>
      </c>
      <c r="H34" s="43">
        <f>E34*K$5</f>
        <v>0</v>
      </c>
      <c r="I34" s="43">
        <f>SUM(F34:H34)</f>
        <v>0</v>
      </c>
    </row>
    <row r="35" spans="1:9" ht="28.5">
      <c r="A35" s="54"/>
      <c r="B35" s="41" t="s">
        <v>18</v>
      </c>
      <c r="C35" s="42"/>
      <c r="D35" s="42"/>
      <c r="E35" s="42"/>
      <c r="F35" s="43">
        <f>C35*K$3</f>
        <v>0</v>
      </c>
      <c r="G35" s="43">
        <f>D35*K$4</f>
        <v>0</v>
      </c>
      <c r="H35" s="43">
        <f>E35*K$5</f>
        <v>0</v>
      </c>
      <c r="I35" s="43">
        <f>SUM(F35:H35)</f>
        <v>0</v>
      </c>
    </row>
    <row r="36" spans="1:9" ht="28.5">
      <c r="A36" s="54"/>
      <c r="B36" s="41" t="s">
        <v>19</v>
      </c>
      <c r="C36" s="42"/>
      <c r="D36" s="42"/>
      <c r="E36" s="42"/>
      <c r="F36" s="43">
        <f>C36*K$3</f>
        <v>0</v>
      </c>
      <c r="G36" s="43">
        <f>D36*K$4</f>
        <v>0</v>
      </c>
      <c r="H36" s="43">
        <f>E36*K$5</f>
        <v>0</v>
      </c>
      <c r="I36" s="43">
        <f>SUM(F36:H36)</f>
        <v>0</v>
      </c>
    </row>
    <row r="37" spans="1:9" ht="28.5">
      <c r="A37" s="54"/>
      <c r="B37" s="41" t="s">
        <v>20</v>
      </c>
      <c r="C37" s="42"/>
      <c r="D37" s="42"/>
      <c r="E37" s="42"/>
      <c r="F37" s="43">
        <f>C37*K$3</f>
        <v>0</v>
      </c>
      <c r="G37" s="43">
        <f>D37*K$4</f>
        <v>0</v>
      </c>
      <c r="H37" s="43">
        <f>E37*K$5</f>
        <v>0</v>
      </c>
      <c r="I37" s="43">
        <f>SUM(F37:H37)</f>
        <v>0</v>
      </c>
    </row>
    <row r="38" spans="1:9">
      <c r="B38" s="43" t="s">
        <v>24</v>
      </c>
      <c r="C38" s="43">
        <f t="shared" ref="C38:I38" si="7">SUM(C33:C37)</f>
        <v>0</v>
      </c>
      <c r="D38" s="43">
        <f t="shared" si="7"/>
        <v>0</v>
      </c>
      <c r="E38" s="43">
        <f t="shared" si="7"/>
        <v>0</v>
      </c>
      <c r="F38" s="43">
        <f t="shared" si="7"/>
        <v>0</v>
      </c>
      <c r="G38" s="43">
        <f t="shared" si="7"/>
        <v>0</v>
      </c>
      <c r="H38" s="43">
        <f t="shared" si="7"/>
        <v>0</v>
      </c>
      <c r="I38" s="44">
        <f t="shared" si="7"/>
        <v>0</v>
      </c>
    </row>
    <row r="39" spans="1:9" ht="28.5">
      <c r="A39" s="54">
        <f>'Formularz oceny'!C25</f>
        <v>0</v>
      </c>
      <c r="B39" s="41" t="s">
        <v>16</v>
      </c>
      <c r="C39" s="42"/>
      <c r="D39" s="42"/>
      <c r="E39" s="42"/>
      <c r="F39" s="43">
        <f>C39*K$3</f>
        <v>0</v>
      </c>
      <c r="G39" s="43">
        <f>D39*K$4</f>
        <v>0</v>
      </c>
      <c r="H39" s="43">
        <f>E39*K$5</f>
        <v>0</v>
      </c>
      <c r="I39" s="43">
        <f>SUM(F39:H39)</f>
        <v>0</v>
      </c>
    </row>
    <row r="40" spans="1:9" ht="28.5">
      <c r="A40" s="54"/>
      <c r="B40" s="41" t="s">
        <v>17</v>
      </c>
      <c r="C40" s="42"/>
      <c r="D40" s="42"/>
      <c r="E40" s="42"/>
      <c r="F40" s="43">
        <f>C40*K$3</f>
        <v>0</v>
      </c>
      <c r="G40" s="43">
        <f>D40*K$4</f>
        <v>0</v>
      </c>
      <c r="H40" s="43">
        <f>E40*K$5</f>
        <v>0</v>
      </c>
      <c r="I40" s="43">
        <f>SUM(F40:H40)</f>
        <v>0</v>
      </c>
    </row>
    <row r="41" spans="1:9" ht="28.5">
      <c r="A41" s="54"/>
      <c r="B41" s="41" t="s">
        <v>18</v>
      </c>
      <c r="C41" s="42"/>
      <c r="D41" s="42"/>
      <c r="E41" s="42"/>
      <c r="F41" s="43">
        <f>C41*K$3</f>
        <v>0</v>
      </c>
      <c r="G41" s="43">
        <f>D41*K$4</f>
        <v>0</v>
      </c>
      <c r="H41" s="43">
        <f>E41*K$5</f>
        <v>0</v>
      </c>
      <c r="I41" s="43">
        <f>SUM(F41:H41)</f>
        <v>0</v>
      </c>
    </row>
    <row r="42" spans="1:9" ht="28.5">
      <c r="A42" s="54"/>
      <c r="B42" s="41" t="s">
        <v>19</v>
      </c>
      <c r="C42" s="42"/>
      <c r="D42" s="42"/>
      <c r="E42" s="42"/>
      <c r="F42" s="43">
        <f>C42*K$3</f>
        <v>0</v>
      </c>
      <c r="G42" s="43">
        <f>D42*K$4</f>
        <v>0</v>
      </c>
      <c r="H42" s="43">
        <f>E42*K$5</f>
        <v>0</v>
      </c>
      <c r="I42" s="43">
        <f>SUM(F42:H42)</f>
        <v>0</v>
      </c>
    </row>
    <row r="43" spans="1:9" ht="28.5">
      <c r="A43" s="54"/>
      <c r="B43" s="41" t="s">
        <v>20</v>
      </c>
      <c r="C43" s="42"/>
      <c r="D43" s="42"/>
      <c r="E43" s="42"/>
      <c r="F43" s="43">
        <f>C43*K$3</f>
        <v>0</v>
      </c>
      <c r="G43" s="43">
        <f>D43*K$4</f>
        <v>0</v>
      </c>
      <c r="H43" s="43">
        <f>E43*K$5</f>
        <v>0</v>
      </c>
      <c r="I43" s="43">
        <f>SUM(F43:H43)</f>
        <v>0</v>
      </c>
    </row>
    <row r="44" spans="1:9">
      <c r="B44" s="43" t="s">
        <v>24</v>
      </c>
      <c r="C44" s="43">
        <f t="shared" ref="C44:I44" si="8">SUM(C39:C43)</f>
        <v>0</v>
      </c>
      <c r="D44" s="43">
        <f t="shared" si="8"/>
        <v>0</v>
      </c>
      <c r="E44" s="43">
        <f t="shared" si="8"/>
        <v>0</v>
      </c>
      <c r="F44" s="43">
        <f t="shared" si="8"/>
        <v>0</v>
      </c>
      <c r="G44" s="43">
        <f t="shared" si="8"/>
        <v>0</v>
      </c>
      <c r="H44" s="43">
        <f t="shared" si="8"/>
        <v>0</v>
      </c>
      <c r="I44" s="44">
        <f t="shared" si="8"/>
        <v>0</v>
      </c>
    </row>
    <row r="45" spans="1:9" ht="28.5">
      <c r="A45" s="54">
        <f>'Formularz oceny'!C26</f>
        <v>0</v>
      </c>
      <c r="B45" s="41" t="s">
        <v>16</v>
      </c>
      <c r="C45" s="42"/>
      <c r="D45" s="42"/>
      <c r="E45" s="42"/>
      <c r="F45" s="43">
        <f>C45*K$3</f>
        <v>0</v>
      </c>
      <c r="G45" s="43">
        <f>D45*K$4</f>
        <v>0</v>
      </c>
      <c r="H45" s="43">
        <f>E45*K$5</f>
        <v>0</v>
      </c>
      <c r="I45" s="43">
        <f>SUM(F45:H45)</f>
        <v>0</v>
      </c>
    </row>
    <row r="46" spans="1:9" ht="28.5">
      <c r="A46" s="54"/>
      <c r="B46" s="41" t="s">
        <v>17</v>
      </c>
      <c r="C46" s="42"/>
      <c r="D46" s="42"/>
      <c r="E46" s="42"/>
      <c r="F46" s="43">
        <f>C46*K$3</f>
        <v>0</v>
      </c>
      <c r="G46" s="43">
        <f>D46*K$4</f>
        <v>0</v>
      </c>
      <c r="H46" s="43">
        <f>E46*K$5</f>
        <v>0</v>
      </c>
      <c r="I46" s="43">
        <f>SUM(F46:H46)</f>
        <v>0</v>
      </c>
    </row>
    <row r="47" spans="1:9" ht="28.5">
      <c r="A47" s="54"/>
      <c r="B47" s="41" t="s">
        <v>18</v>
      </c>
      <c r="C47" s="42"/>
      <c r="D47" s="42"/>
      <c r="E47" s="42"/>
      <c r="F47" s="43">
        <f>C47*K$3</f>
        <v>0</v>
      </c>
      <c r="G47" s="43">
        <f>D47*K$4</f>
        <v>0</v>
      </c>
      <c r="H47" s="43">
        <f>E47*K$5</f>
        <v>0</v>
      </c>
      <c r="I47" s="43">
        <f>SUM(F47:H47)</f>
        <v>0</v>
      </c>
    </row>
    <row r="48" spans="1:9" ht="28.5">
      <c r="A48" s="54"/>
      <c r="B48" s="41" t="s">
        <v>19</v>
      </c>
      <c r="C48" s="42"/>
      <c r="D48" s="42"/>
      <c r="E48" s="42"/>
      <c r="F48" s="43">
        <f>C48*K$3</f>
        <v>0</v>
      </c>
      <c r="G48" s="43">
        <f>D48*K$4</f>
        <v>0</v>
      </c>
      <c r="H48" s="43">
        <f>E48*K$5</f>
        <v>0</v>
      </c>
      <c r="I48" s="43">
        <f>SUM(F48:H48)</f>
        <v>0</v>
      </c>
    </row>
    <row r="49" spans="1:9" ht="28.5">
      <c r="A49" s="54"/>
      <c r="B49" s="41" t="s">
        <v>20</v>
      </c>
      <c r="C49" s="42"/>
      <c r="D49" s="42"/>
      <c r="E49" s="42"/>
      <c r="F49" s="43">
        <f>C49*K$3</f>
        <v>0</v>
      </c>
      <c r="G49" s="43">
        <f>D49*K$4</f>
        <v>0</v>
      </c>
      <c r="H49" s="43">
        <f>E49*K$5</f>
        <v>0</v>
      </c>
      <c r="I49" s="43">
        <f>SUM(F49:H49)</f>
        <v>0</v>
      </c>
    </row>
    <row r="50" spans="1:9">
      <c r="B50" s="43" t="s">
        <v>24</v>
      </c>
      <c r="C50" s="43">
        <f t="shared" ref="C50:I50" si="9">SUM(C45:C49)</f>
        <v>0</v>
      </c>
      <c r="D50" s="43">
        <f t="shared" si="9"/>
        <v>0</v>
      </c>
      <c r="E50" s="43">
        <f t="shared" si="9"/>
        <v>0</v>
      </c>
      <c r="F50" s="43">
        <f t="shared" si="9"/>
        <v>0</v>
      </c>
      <c r="G50" s="43">
        <f t="shared" si="9"/>
        <v>0</v>
      </c>
      <c r="H50" s="43">
        <f t="shared" si="9"/>
        <v>0</v>
      </c>
      <c r="I50" s="44">
        <f t="shared" si="9"/>
        <v>0</v>
      </c>
    </row>
    <row r="51" spans="1:9" ht="28.5">
      <c r="A51" s="54">
        <f>'Formularz oceny'!C27</f>
        <v>0</v>
      </c>
      <c r="B51" s="41" t="s">
        <v>16</v>
      </c>
      <c r="C51" s="42"/>
      <c r="D51" s="42"/>
      <c r="E51" s="42"/>
      <c r="F51" s="43">
        <f>C51*K$3</f>
        <v>0</v>
      </c>
      <c r="G51" s="43">
        <f>D51*K$4</f>
        <v>0</v>
      </c>
      <c r="H51" s="43">
        <f>E51*K$5</f>
        <v>0</v>
      </c>
      <c r="I51" s="43">
        <f>SUM(F51:H51)</f>
        <v>0</v>
      </c>
    </row>
    <row r="52" spans="1:9" ht="28.5">
      <c r="A52" s="54"/>
      <c r="B52" s="41" t="s">
        <v>17</v>
      </c>
      <c r="C52" s="42"/>
      <c r="D52" s="42"/>
      <c r="E52" s="42"/>
      <c r="F52" s="43">
        <f>C52*K$3</f>
        <v>0</v>
      </c>
      <c r="G52" s="43">
        <f>D52*K$4</f>
        <v>0</v>
      </c>
      <c r="H52" s="43">
        <f>E52*K$5</f>
        <v>0</v>
      </c>
      <c r="I52" s="43">
        <f>SUM(F52:H52)</f>
        <v>0</v>
      </c>
    </row>
    <row r="53" spans="1:9" ht="28.5">
      <c r="A53" s="54"/>
      <c r="B53" s="41" t="s">
        <v>18</v>
      </c>
      <c r="C53" s="42"/>
      <c r="D53" s="42"/>
      <c r="E53" s="42"/>
      <c r="F53" s="43">
        <f>C53*K$3</f>
        <v>0</v>
      </c>
      <c r="G53" s="43">
        <f>D53*K$4</f>
        <v>0</v>
      </c>
      <c r="H53" s="43">
        <f>E53*K$5</f>
        <v>0</v>
      </c>
      <c r="I53" s="43">
        <f>SUM(F53:H53)</f>
        <v>0</v>
      </c>
    </row>
    <row r="54" spans="1:9" ht="28.5">
      <c r="A54" s="54"/>
      <c r="B54" s="41" t="s">
        <v>19</v>
      </c>
      <c r="C54" s="42"/>
      <c r="D54" s="42"/>
      <c r="E54" s="42"/>
      <c r="F54" s="43">
        <f>C54*K$3</f>
        <v>0</v>
      </c>
      <c r="G54" s="43">
        <f>D54*K$4</f>
        <v>0</v>
      </c>
      <c r="H54" s="43">
        <f>E54*K$5</f>
        <v>0</v>
      </c>
      <c r="I54" s="43">
        <f>SUM(F54:H54)</f>
        <v>0</v>
      </c>
    </row>
    <row r="55" spans="1:9" ht="28.5">
      <c r="A55" s="54"/>
      <c r="B55" s="41" t="s">
        <v>20</v>
      </c>
      <c r="C55" s="42"/>
      <c r="D55" s="42"/>
      <c r="E55" s="42"/>
      <c r="F55" s="43">
        <f>C55*K$3</f>
        <v>0</v>
      </c>
      <c r="G55" s="43">
        <f>D55*K$4</f>
        <v>0</v>
      </c>
      <c r="H55" s="43">
        <f>E55*K$5</f>
        <v>0</v>
      </c>
      <c r="I55" s="43">
        <f>SUM(F55:H55)</f>
        <v>0</v>
      </c>
    </row>
    <row r="56" spans="1:9">
      <c r="B56" s="43" t="s">
        <v>24</v>
      </c>
      <c r="C56" s="43">
        <f t="shared" ref="C56:I56" si="10">SUM(C51:C55)</f>
        <v>0</v>
      </c>
      <c r="D56" s="43">
        <f t="shared" si="10"/>
        <v>0</v>
      </c>
      <c r="E56" s="43">
        <f t="shared" si="10"/>
        <v>0</v>
      </c>
      <c r="F56" s="43">
        <f t="shared" si="10"/>
        <v>0</v>
      </c>
      <c r="G56" s="43">
        <f t="shared" si="10"/>
        <v>0</v>
      </c>
      <c r="H56" s="43">
        <f t="shared" si="10"/>
        <v>0</v>
      </c>
      <c r="I56" s="44">
        <f t="shared" si="10"/>
        <v>0</v>
      </c>
    </row>
    <row r="57" spans="1:9" ht="28.5">
      <c r="A57" s="54">
        <f>'Formularz oceny'!C28</f>
        <v>0</v>
      </c>
      <c r="B57" s="41" t="s">
        <v>16</v>
      </c>
      <c r="C57" s="42"/>
      <c r="D57" s="42"/>
      <c r="E57" s="42"/>
      <c r="F57" s="43">
        <f>C57*K$3</f>
        <v>0</v>
      </c>
      <c r="G57" s="43">
        <f>D57*K$4</f>
        <v>0</v>
      </c>
      <c r="H57" s="43">
        <f>E57*K$5</f>
        <v>0</v>
      </c>
      <c r="I57" s="43">
        <f>SUM(F57:H57)</f>
        <v>0</v>
      </c>
    </row>
    <row r="58" spans="1:9" ht="28.5">
      <c r="A58" s="54"/>
      <c r="B58" s="41" t="s">
        <v>17</v>
      </c>
      <c r="C58" s="42"/>
      <c r="D58" s="42"/>
      <c r="E58" s="42"/>
      <c r="F58" s="43">
        <f>C58*K$3</f>
        <v>0</v>
      </c>
      <c r="G58" s="43">
        <f>D58*K$4</f>
        <v>0</v>
      </c>
      <c r="H58" s="43">
        <f>E58*K$5</f>
        <v>0</v>
      </c>
      <c r="I58" s="43">
        <f>SUM(F58:H58)</f>
        <v>0</v>
      </c>
    </row>
    <row r="59" spans="1:9" ht="28.5">
      <c r="A59" s="54"/>
      <c r="B59" s="41" t="s">
        <v>18</v>
      </c>
      <c r="C59" s="42"/>
      <c r="D59" s="42"/>
      <c r="E59" s="42"/>
      <c r="F59" s="43">
        <f>C59*K$3</f>
        <v>0</v>
      </c>
      <c r="G59" s="43">
        <f>D59*K$4</f>
        <v>0</v>
      </c>
      <c r="H59" s="43">
        <f>E59*K$5</f>
        <v>0</v>
      </c>
      <c r="I59" s="43">
        <f>SUM(F59:H59)</f>
        <v>0</v>
      </c>
    </row>
    <row r="60" spans="1:9" ht="28.5">
      <c r="A60" s="54"/>
      <c r="B60" s="41" t="s">
        <v>19</v>
      </c>
      <c r="C60" s="42"/>
      <c r="D60" s="42"/>
      <c r="E60" s="42"/>
      <c r="F60" s="43">
        <f>C60*K$3</f>
        <v>0</v>
      </c>
      <c r="G60" s="43">
        <f>D60*K$4</f>
        <v>0</v>
      </c>
      <c r="H60" s="43">
        <f>E60*K$5</f>
        <v>0</v>
      </c>
      <c r="I60" s="43">
        <f>SUM(F60:H60)</f>
        <v>0</v>
      </c>
    </row>
    <row r="61" spans="1:9" ht="28.5">
      <c r="A61" s="54"/>
      <c r="B61" s="41" t="s">
        <v>20</v>
      </c>
      <c r="C61" s="42"/>
      <c r="D61" s="42"/>
      <c r="E61" s="42"/>
      <c r="F61" s="43">
        <f>C61*K$3</f>
        <v>0</v>
      </c>
      <c r="G61" s="43">
        <f>D61*K$4</f>
        <v>0</v>
      </c>
      <c r="H61" s="43">
        <f>E61*K$5</f>
        <v>0</v>
      </c>
      <c r="I61" s="43">
        <f>SUM(F61:H61)</f>
        <v>0</v>
      </c>
    </row>
    <row r="62" spans="1:9">
      <c r="B62" s="43" t="s">
        <v>24</v>
      </c>
      <c r="C62" s="43">
        <f t="shared" ref="C62:I62" si="11">SUM(C57:C61)</f>
        <v>0</v>
      </c>
      <c r="D62" s="43">
        <f t="shared" si="11"/>
        <v>0</v>
      </c>
      <c r="E62" s="43">
        <f t="shared" si="11"/>
        <v>0</v>
      </c>
      <c r="F62" s="43">
        <f t="shared" si="11"/>
        <v>0</v>
      </c>
      <c r="G62" s="43">
        <f t="shared" si="11"/>
        <v>0</v>
      </c>
      <c r="H62" s="43">
        <f t="shared" si="11"/>
        <v>0</v>
      </c>
      <c r="I62" s="44">
        <f t="shared" si="11"/>
        <v>0</v>
      </c>
    </row>
    <row r="63" spans="1:9" ht="28.5">
      <c r="A63" s="54">
        <f>'Formularz oceny'!C29</f>
        <v>0</v>
      </c>
      <c r="B63" s="41" t="s">
        <v>16</v>
      </c>
      <c r="C63" s="42"/>
      <c r="D63" s="42"/>
      <c r="E63" s="42"/>
      <c r="F63" s="43">
        <f>C63*K$3</f>
        <v>0</v>
      </c>
      <c r="G63" s="43">
        <f>D63*K$4</f>
        <v>0</v>
      </c>
      <c r="H63" s="43">
        <f>E63*K$5</f>
        <v>0</v>
      </c>
      <c r="I63" s="43">
        <f>SUM(F63:H63)</f>
        <v>0</v>
      </c>
    </row>
    <row r="64" spans="1:9" ht="28.5">
      <c r="A64" s="54"/>
      <c r="B64" s="41" t="s">
        <v>17</v>
      </c>
      <c r="C64" s="42"/>
      <c r="D64" s="42"/>
      <c r="E64" s="42"/>
      <c r="F64" s="43">
        <f>C64*K$3</f>
        <v>0</v>
      </c>
      <c r="G64" s="43">
        <f>D64*K$4</f>
        <v>0</v>
      </c>
      <c r="H64" s="43">
        <f>E64*K$5</f>
        <v>0</v>
      </c>
      <c r="I64" s="43">
        <f>SUM(F64:H64)</f>
        <v>0</v>
      </c>
    </row>
    <row r="65" spans="1:9" ht="28.5">
      <c r="A65" s="54"/>
      <c r="B65" s="41" t="s">
        <v>18</v>
      </c>
      <c r="C65" s="42"/>
      <c r="D65" s="42"/>
      <c r="E65" s="42"/>
      <c r="F65" s="43">
        <f>C65*K$3</f>
        <v>0</v>
      </c>
      <c r="G65" s="43">
        <f>D65*K$4</f>
        <v>0</v>
      </c>
      <c r="H65" s="43">
        <f>E65*K$5</f>
        <v>0</v>
      </c>
      <c r="I65" s="43">
        <f>SUM(F65:H65)</f>
        <v>0</v>
      </c>
    </row>
    <row r="66" spans="1:9" ht="28.5">
      <c r="A66" s="54"/>
      <c r="B66" s="41" t="s">
        <v>19</v>
      </c>
      <c r="C66" s="42"/>
      <c r="D66" s="42"/>
      <c r="E66" s="42"/>
      <c r="F66" s="43">
        <f>C66*K$3</f>
        <v>0</v>
      </c>
      <c r="G66" s="43">
        <f>D66*K$4</f>
        <v>0</v>
      </c>
      <c r="H66" s="43">
        <f>E66*K$5</f>
        <v>0</v>
      </c>
      <c r="I66" s="43">
        <f>SUM(F66:H66)</f>
        <v>0</v>
      </c>
    </row>
    <row r="67" spans="1:9" ht="28.5">
      <c r="A67" s="54"/>
      <c r="B67" s="41" t="s">
        <v>20</v>
      </c>
      <c r="C67" s="42"/>
      <c r="D67" s="42"/>
      <c r="E67" s="42"/>
      <c r="F67" s="43">
        <f>C67*K$3</f>
        <v>0</v>
      </c>
      <c r="G67" s="43">
        <f>D67*K$4</f>
        <v>0</v>
      </c>
      <c r="H67" s="43">
        <f>E67*K$5</f>
        <v>0</v>
      </c>
      <c r="I67" s="43">
        <f>SUM(F67:H67)</f>
        <v>0</v>
      </c>
    </row>
    <row r="68" spans="1:9">
      <c r="B68" s="43" t="s">
        <v>24</v>
      </c>
      <c r="C68" s="43">
        <f t="shared" ref="C68:I68" si="12">SUM(C63:C67)</f>
        <v>0</v>
      </c>
      <c r="D68" s="43">
        <f t="shared" si="12"/>
        <v>0</v>
      </c>
      <c r="E68" s="43">
        <f t="shared" si="12"/>
        <v>0</v>
      </c>
      <c r="F68" s="43">
        <f t="shared" si="12"/>
        <v>0</v>
      </c>
      <c r="G68" s="43">
        <f t="shared" si="12"/>
        <v>0</v>
      </c>
      <c r="H68" s="43">
        <f t="shared" si="12"/>
        <v>0</v>
      </c>
      <c r="I68" s="44">
        <f t="shared" si="12"/>
        <v>0</v>
      </c>
    </row>
    <row r="69" spans="1:9" ht="28.5">
      <c r="A69" s="54">
        <f>'Formularz oceny'!C30</f>
        <v>0</v>
      </c>
      <c r="B69" s="41" t="s">
        <v>16</v>
      </c>
      <c r="C69" s="42"/>
      <c r="D69" s="42"/>
      <c r="E69" s="42"/>
      <c r="F69" s="43">
        <f>C69*K$3</f>
        <v>0</v>
      </c>
      <c r="G69" s="43">
        <f>D69*K$4</f>
        <v>0</v>
      </c>
      <c r="H69" s="43">
        <f>E69*K$5</f>
        <v>0</v>
      </c>
      <c r="I69" s="43">
        <f>SUM(F69:H69)</f>
        <v>0</v>
      </c>
    </row>
    <row r="70" spans="1:9" ht="28.5">
      <c r="A70" s="54"/>
      <c r="B70" s="41" t="s">
        <v>17</v>
      </c>
      <c r="C70" s="42"/>
      <c r="D70" s="42"/>
      <c r="E70" s="42"/>
      <c r="F70" s="43">
        <f>C70*K$3</f>
        <v>0</v>
      </c>
      <c r="G70" s="43">
        <f>D70*K$4</f>
        <v>0</v>
      </c>
      <c r="H70" s="43">
        <f>E70*K$5</f>
        <v>0</v>
      </c>
      <c r="I70" s="43">
        <f>SUM(F70:H70)</f>
        <v>0</v>
      </c>
    </row>
    <row r="71" spans="1:9" ht="28.5">
      <c r="A71" s="54"/>
      <c r="B71" s="41" t="s">
        <v>18</v>
      </c>
      <c r="C71" s="42"/>
      <c r="D71" s="42"/>
      <c r="E71" s="42"/>
      <c r="F71" s="43">
        <f>C71*K$3</f>
        <v>0</v>
      </c>
      <c r="G71" s="43">
        <f>D71*K$4</f>
        <v>0</v>
      </c>
      <c r="H71" s="43">
        <f>E71*K$5</f>
        <v>0</v>
      </c>
      <c r="I71" s="43">
        <f>SUM(F71:H71)</f>
        <v>0</v>
      </c>
    </row>
    <row r="72" spans="1:9" ht="28.5">
      <c r="A72" s="54"/>
      <c r="B72" s="41" t="s">
        <v>19</v>
      </c>
      <c r="C72" s="42"/>
      <c r="D72" s="42"/>
      <c r="E72" s="42"/>
      <c r="F72" s="43">
        <f>C72*K$3</f>
        <v>0</v>
      </c>
      <c r="G72" s="43">
        <f>D72*K$4</f>
        <v>0</v>
      </c>
      <c r="H72" s="43">
        <f>E72*K$5</f>
        <v>0</v>
      </c>
      <c r="I72" s="43">
        <f>SUM(F72:H72)</f>
        <v>0</v>
      </c>
    </row>
    <row r="73" spans="1:9" ht="28.5">
      <c r="A73" s="54"/>
      <c r="B73" s="41" t="s">
        <v>20</v>
      </c>
      <c r="C73" s="42"/>
      <c r="D73" s="42"/>
      <c r="E73" s="42"/>
      <c r="F73" s="43">
        <f>C73*K$3</f>
        <v>0</v>
      </c>
      <c r="G73" s="43">
        <f>D73*K$4</f>
        <v>0</v>
      </c>
      <c r="H73" s="43">
        <f>E73*K$5</f>
        <v>0</v>
      </c>
      <c r="I73" s="43">
        <f>SUM(F73:H73)</f>
        <v>0</v>
      </c>
    </row>
    <row r="74" spans="1:9">
      <c r="B74" s="43" t="s">
        <v>24</v>
      </c>
      <c r="C74" s="43">
        <f t="shared" ref="C74:I74" si="13">SUM(C69:C73)</f>
        <v>0</v>
      </c>
      <c r="D74" s="43">
        <f t="shared" si="13"/>
        <v>0</v>
      </c>
      <c r="E74" s="43">
        <f t="shared" si="13"/>
        <v>0</v>
      </c>
      <c r="F74" s="43">
        <f t="shared" si="13"/>
        <v>0</v>
      </c>
      <c r="G74" s="43">
        <f t="shared" si="13"/>
        <v>0</v>
      </c>
      <c r="H74" s="43">
        <f t="shared" si="13"/>
        <v>0</v>
      </c>
      <c r="I74" s="44">
        <f t="shared" si="13"/>
        <v>0</v>
      </c>
    </row>
    <row r="75" spans="1:9" ht="28.5">
      <c r="A75" s="54">
        <f>'Formularz oceny'!C31</f>
        <v>0</v>
      </c>
      <c r="B75" s="41" t="s">
        <v>16</v>
      </c>
      <c r="C75" s="42"/>
      <c r="D75" s="42"/>
      <c r="E75" s="42"/>
      <c r="F75" s="43">
        <f>C75*K$3</f>
        <v>0</v>
      </c>
      <c r="G75" s="43">
        <f>D75*K$4</f>
        <v>0</v>
      </c>
      <c r="H75" s="43">
        <f>E75*K$5</f>
        <v>0</v>
      </c>
      <c r="I75" s="43">
        <f>SUM(F75:H75)</f>
        <v>0</v>
      </c>
    </row>
    <row r="76" spans="1:9" ht="28.5">
      <c r="A76" s="54"/>
      <c r="B76" s="41" t="s">
        <v>17</v>
      </c>
      <c r="C76" s="42"/>
      <c r="D76" s="42"/>
      <c r="E76" s="42"/>
      <c r="F76" s="43">
        <f>C76*K$3</f>
        <v>0</v>
      </c>
      <c r="G76" s="43">
        <f>D76*K$4</f>
        <v>0</v>
      </c>
      <c r="H76" s="43">
        <f>E76*K$5</f>
        <v>0</v>
      </c>
      <c r="I76" s="43">
        <f>SUM(F76:H76)</f>
        <v>0</v>
      </c>
    </row>
    <row r="77" spans="1:9" ht="28.5">
      <c r="A77" s="54"/>
      <c r="B77" s="41" t="s">
        <v>18</v>
      </c>
      <c r="C77" s="42"/>
      <c r="D77" s="42"/>
      <c r="E77" s="42"/>
      <c r="F77" s="43">
        <f>C77*K$3</f>
        <v>0</v>
      </c>
      <c r="G77" s="43">
        <f>D77*K$4</f>
        <v>0</v>
      </c>
      <c r="H77" s="43">
        <f>E77*K$5</f>
        <v>0</v>
      </c>
      <c r="I77" s="43">
        <f>SUM(F77:H77)</f>
        <v>0</v>
      </c>
    </row>
    <row r="78" spans="1:9" ht="28.5">
      <c r="A78" s="54"/>
      <c r="B78" s="41" t="s">
        <v>19</v>
      </c>
      <c r="C78" s="42"/>
      <c r="D78" s="42"/>
      <c r="E78" s="42"/>
      <c r="F78" s="43">
        <f>C78*K$3</f>
        <v>0</v>
      </c>
      <c r="G78" s="43">
        <f>D78*K$4</f>
        <v>0</v>
      </c>
      <c r="H78" s="43">
        <f>E78*K$5</f>
        <v>0</v>
      </c>
      <c r="I78" s="43">
        <f>SUM(F78:H78)</f>
        <v>0</v>
      </c>
    </row>
    <row r="79" spans="1:9" ht="28.5">
      <c r="A79" s="54"/>
      <c r="B79" s="41" t="s">
        <v>20</v>
      </c>
      <c r="C79" s="42"/>
      <c r="D79" s="42"/>
      <c r="E79" s="42"/>
      <c r="F79" s="43">
        <f>C79*K$3</f>
        <v>0</v>
      </c>
      <c r="G79" s="43">
        <f>D79*K$4</f>
        <v>0</v>
      </c>
      <c r="H79" s="43">
        <f>E79*K$5</f>
        <v>0</v>
      </c>
      <c r="I79" s="43">
        <f>SUM(F79:H79)</f>
        <v>0</v>
      </c>
    </row>
    <row r="80" spans="1:9">
      <c r="B80" s="43" t="s">
        <v>24</v>
      </c>
      <c r="C80" s="43">
        <f t="shared" ref="C80:I80" si="14">SUM(C75:C79)</f>
        <v>0</v>
      </c>
      <c r="D80" s="43">
        <f t="shared" si="14"/>
        <v>0</v>
      </c>
      <c r="E80" s="43">
        <f t="shared" si="14"/>
        <v>0</v>
      </c>
      <c r="F80" s="43">
        <f t="shared" si="14"/>
        <v>0</v>
      </c>
      <c r="G80" s="43">
        <f t="shared" si="14"/>
        <v>0</v>
      </c>
      <c r="H80" s="43">
        <f t="shared" si="14"/>
        <v>0</v>
      </c>
      <c r="I80" s="44">
        <f t="shared" si="14"/>
        <v>0</v>
      </c>
    </row>
    <row r="81" spans="1:9" ht="28.5">
      <c r="A81" s="54">
        <f>'Formularz oceny'!C32</f>
        <v>0</v>
      </c>
      <c r="B81" s="41" t="s">
        <v>16</v>
      </c>
      <c r="C81" s="42"/>
      <c r="D81" s="42"/>
      <c r="E81" s="42"/>
      <c r="F81" s="43">
        <f>C81*K$3</f>
        <v>0</v>
      </c>
      <c r="G81" s="43">
        <f>D81*K$4</f>
        <v>0</v>
      </c>
      <c r="H81" s="43">
        <f>E81*K$5</f>
        <v>0</v>
      </c>
      <c r="I81" s="43">
        <f>SUM(F81:H81)</f>
        <v>0</v>
      </c>
    </row>
    <row r="82" spans="1:9" ht="28.5">
      <c r="A82" s="54"/>
      <c r="B82" s="41" t="s">
        <v>17</v>
      </c>
      <c r="C82" s="42"/>
      <c r="D82" s="42"/>
      <c r="E82" s="42"/>
      <c r="F82" s="43">
        <f>C82*K$3</f>
        <v>0</v>
      </c>
      <c r="G82" s="43">
        <f>D82*K$4</f>
        <v>0</v>
      </c>
      <c r="H82" s="43">
        <f>E82*K$5</f>
        <v>0</v>
      </c>
      <c r="I82" s="43">
        <f>SUM(F82:H82)</f>
        <v>0</v>
      </c>
    </row>
    <row r="83" spans="1:9" ht="28.5">
      <c r="A83" s="54"/>
      <c r="B83" s="41" t="s">
        <v>18</v>
      </c>
      <c r="C83" s="42"/>
      <c r="D83" s="42"/>
      <c r="E83" s="42"/>
      <c r="F83" s="43">
        <f>C83*K$3</f>
        <v>0</v>
      </c>
      <c r="G83" s="43">
        <f>D83*K$4</f>
        <v>0</v>
      </c>
      <c r="H83" s="43">
        <f>E83*K$5</f>
        <v>0</v>
      </c>
      <c r="I83" s="43">
        <f>SUM(F83:H83)</f>
        <v>0</v>
      </c>
    </row>
    <row r="84" spans="1:9" ht="28.5">
      <c r="A84" s="54"/>
      <c r="B84" s="41" t="s">
        <v>19</v>
      </c>
      <c r="C84" s="42"/>
      <c r="D84" s="42"/>
      <c r="E84" s="42"/>
      <c r="F84" s="43">
        <f>C84*K$3</f>
        <v>0</v>
      </c>
      <c r="G84" s="43">
        <f>D84*K$4</f>
        <v>0</v>
      </c>
      <c r="H84" s="43">
        <f>E84*K$5</f>
        <v>0</v>
      </c>
      <c r="I84" s="43">
        <f>SUM(F84:H84)</f>
        <v>0</v>
      </c>
    </row>
    <row r="85" spans="1:9" ht="28.5">
      <c r="A85" s="54"/>
      <c r="B85" s="41" t="s">
        <v>20</v>
      </c>
      <c r="C85" s="42"/>
      <c r="D85" s="42"/>
      <c r="E85" s="42"/>
      <c r="F85" s="43">
        <f>C85*K$3</f>
        <v>0</v>
      </c>
      <c r="G85" s="43">
        <f>D85*K$4</f>
        <v>0</v>
      </c>
      <c r="H85" s="43">
        <f>E85*K$5</f>
        <v>0</v>
      </c>
      <c r="I85" s="43">
        <f>SUM(F85:H85)</f>
        <v>0</v>
      </c>
    </row>
    <row r="86" spans="1:9">
      <c r="B86" s="43" t="s">
        <v>24</v>
      </c>
      <c r="C86" s="43">
        <f t="shared" ref="C86:I86" si="15">SUM(C81:C85)</f>
        <v>0</v>
      </c>
      <c r="D86" s="43">
        <f t="shared" si="15"/>
        <v>0</v>
      </c>
      <c r="E86" s="43">
        <f t="shared" si="15"/>
        <v>0</v>
      </c>
      <c r="F86" s="43">
        <f t="shared" si="15"/>
        <v>0</v>
      </c>
      <c r="G86" s="43">
        <f t="shared" si="15"/>
        <v>0</v>
      </c>
      <c r="H86" s="43">
        <f t="shared" si="15"/>
        <v>0</v>
      </c>
      <c r="I86" s="44">
        <f t="shared" si="15"/>
        <v>0</v>
      </c>
    </row>
    <row r="87" spans="1:9" ht="28.5">
      <c r="A87" s="54">
        <f>'Formularz oceny'!C33</f>
        <v>0</v>
      </c>
      <c r="B87" s="41" t="s">
        <v>16</v>
      </c>
      <c r="C87" s="42"/>
      <c r="D87" s="42"/>
      <c r="E87" s="42"/>
      <c r="F87" s="43">
        <f>C87*K$3</f>
        <v>0</v>
      </c>
      <c r="G87" s="43">
        <f>D87*K$4</f>
        <v>0</v>
      </c>
      <c r="H87" s="43">
        <f>E87*K$5</f>
        <v>0</v>
      </c>
      <c r="I87" s="43">
        <f>SUM(F87:H87)</f>
        <v>0</v>
      </c>
    </row>
    <row r="88" spans="1:9" ht="28.5">
      <c r="A88" s="54"/>
      <c r="B88" s="41" t="s">
        <v>17</v>
      </c>
      <c r="C88" s="42"/>
      <c r="D88" s="42"/>
      <c r="E88" s="42"/>
      <c r="F88" s="43">
        <f>C88*K$3</f>
        <v>0</v>
      </c>
      <c r="G88" s="43">
        <f>D88*K$4</f>
        <v>0</v>
      </c>
      <c r="H88" s="43">
        <f>E88*K$5</f>
        <v>0</v>
      </c>
      <c r="I88" s="43">
        <f>SUM(F88:H88)</f>
        <v>0</v>
      </c>
    </row>
    <row r="89" spans="1:9" ht="28.5">
      <c r="A89" s="54"/>
      <c r="B89" s="41" t="s">
        <v>18</v>
      </c>
      <c r="C89" s="42"/>
      <c r="D89" s="42"/>
      <c r="E89" s="42"/>
      <c r="F89" s="43">
        <f>C89*K$3</f>
        <v>0</v>
      </c>
      <c r="G89" s="43">
        <f>D89*K$4</f>
        <v>0</v>
      </c>
      <c r="H89" s="43">
        <f>E89*K$5</f>
        <v>0</v>
      </c>
      <c r="I89" s="43">
        <f>SUM(F89:H89)</f>
        <v>0</v>
      </c>
    </row>
    <row r="90" spans="1:9" ht="28.5">
      <c r="A90" s="54"/>
      <c r="B90" s="41" t="s">
        <v>19</v>
      </c>
      <c r="C90" s="42"/>
      <c r="D90" s="42"/>
      <c r="E90" s="42"/>
      <c r="F90" s="43">
        <f>C90*K$3</f>
        <v>0</v>
      </c>
      <c r="G90" s="43">
        <f>D90*K$4</f>
        <v>0</v>
      </c>
      <c r="H90" s="43">
        <f>E90*K$5</f>
        <v>0</v>
      </c>
      <c r="I90" s="43">
        <f>SUM(F90:H90)</f>
        <v>0</v>
      </c>
    </row>
    <row r="91" spans="1:9" ht="28.5">
      <c r="A91" s="54"/>
      <c r="B91" s="41" t="s">
        <v>20</v>
      </c>
      <c r="C91" s="42"/>
      <c r="D91" s="42"/>
      <c r="E91" s="42"/>
      <c r="F91" s="43">
        <f>C91*K$3</f>
        <v>0</v>
      </c>
      <c r="G91" s="43">
        <f>D91*K$4</f>
        <v>0</v>
      </c>
      <c r="H91" s="43">
        <f>E91*K$5</f>
        <v>0</v>
      </c>
      <c r="I91" s="43">
        <f>SUM(F91:H91)</f>
        <v>0</v>
      </c>
    </row>
    <row r="92" spans="1:9">
      <c r="B92" s="43" t="s">
        <v>24</v>
      </c>
      <c r="C92" s="43">
        <f t="shared" ref="C92:I92" si="16">SUM(C87:C91)</f>
        <v>0</v>
      </c>
      <c r="D92" s="43">
        <f t="shared" si="16"/>
        <v>0</v>
      </c>
      <c r="E92" s="43">
        <f t="shared" si="16"/>
        <v>0</v>
      </c>
      <c r="F92" s="43">
        <f t="shared" si="16"/>
        <v>0</v>
      </c>
      <c r="G92" s="43">
        <f t="shared" si="16"/>
        <v>0</v>
      </c>
      <c r="H92" s="43">
        <f t="shared" si="16"/>
        <v>0</v>
      </c>
      <c r="I92" s="44">
        <f t="shared" si="16"/>
        <v>0</v>
      </c>
    </row>
  </sheetData>
  <sheetProtection selectLockedCells="1"/>
  <customSheetViews>
    <customSheetView guid="{83C59C0B-2A48-4AD8-83C9-CEEB8AF131E3}" topLeftCell="A91">
      <selection activeCell="J3" sqref="J3"/>
      <pageMargins left="0.7" right="0.7" top="0.75" bottom="0.75" header="0.3" footer="0.3"/>
    </customSheetView>
  </customSheetViews>
  <mergeCells count="16">
    <mergeCell ref="A1:Q1"/>
    <mergeCell ref="A75:A79"/>
    <mergeCell ref="A81:A85"/>
    <mergeCell ref="A87:A91"/>
    <mergeCell ref="A39:A43"/>
    <mergeCell ref="A45:A49"/>
    <mergeCell ref="A51:A55"/>
    <mergeCell ref="A57:A61"/>
    <mergeCell ref="A63:A67"/>
    <mergeCell ref="A69:A73"/>
    <mergeCell ref="A33:A37"/>
    <mergeCell ref="A3:A7"/>
    <mergeCell ref="A9:A13"/>
    <mergeCell ref="A15:A19"/>
    <mergeCell ref="A21:A25"/>
    <mergeCell ref="A27:A31"/>
  </mergeCells>
  <pageMargins left="0.7" right="0.7" top="0.75" bottom="0.75" header="0.3" footer="0.3"/>
  <ignoredErrors>
    <ignoredError sqref="F8:I8 F14:I14" formula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Formularz oceny</vt:lpstr>
      <vt:lpstr>Wartość kursu euro</vt:lpstr>
      <vt:lpstr>Inne kryteria</vt:lpstr>
      <vt:lpstr>'Formularz oceny'!Obszar_wydruku</vt:lpstr>
      <vt:lpstr>temp3a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Grzesiek</dc:creator>
  <cp:lastModifiedBy>Acer III</cp:lastModifiedBy>
  <cp:lastPrinted>2012-04-11T08:07:57Z</cp:lastPrinted>
  <dcterms:created xsi:type="dcterms:W3CDTF">2012-03-23T18:58:58Z</dcterms:created>
  <dcterms:modified xsi:type="dcterms:W3CDTF">2012-05-21T11:01:21Z</dcterms:modified>
</cp:coreProperties>
</file>