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31 stycznia 2019 r" sheetId="1" r:id="rId1"/>
    <sheet name="dane finansowe" sheetId="2" r:id="rId2"/>
    <sheet name="Rezerwa wykonania" sheetId="3" r:id="rId3"/>
  </sheets>
  <definedNames>
    <definedName name="_xlnm.Print_Area" localSheetId="2">'Rezerwa wykonania'!$A$1:$O$27</definedName>
    <definedName name="Z_2873A789_6170_4CFA_BADB_B25CD45A8A76_.wvu.PrintArea" localSheetId="2" hidden="1">'Rezerwa wykonania'!$A$1:$O$27</definedName>
    <definedName name="Z_FA7C7B0E_9AF3_4910_8EDA_44352FCA0144_.wvu.PrintArea" localSheetId="2" hidden="1">'Rezerwa wykonania'!$A$1:$O$27</definedName>
  </definedNames>
  <calcPr calcId="14562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I46" i="1" l="1"/>
  <c r="AR47" i="1" l="1"/>
  <c r="AR48" i="1"/>
  <c r="AR49" i="1"/>
  <c r="AR50" i="1"/>
  <c r="AI37" i="1"/>
  <c r="AJ37" i="1"/>
  <c r="AK37" i="1"/>
  <c r="AL37" i="1"/>
  <c r="AM37" i="1"/>
  <c r="AN27" i="1"/>
  <c r="AN28" i="1"/>
  <c r="AN30" i="1"/>
  <c r="AN31" i="1"/>
  <c r="AN32" i="1"/>
  <c r="AN33" i="1"/>
  <c r="AN34" i="1"/>
  <c r="AN35" i="1"/>
  <c r="AN36" i="1"/>
  <c r="AN39" i="1"/>
  <c r="AN40" i="1"/>
  <c r="AN41" i="1"/>
  <c r="AF27" i="1"/>
  <c r="AF28" i="1"/>
  <c r="AF30" i="1"/>
  <c r="AF31" i="1"/>
  <c r="AF32" i="1"/>
  <c r="AF33" i="1"/>
  <c r="AF34" i="1"/>
  <c r="AF35" i="1"/>
  <c r="AF36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M51" i="1" l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L46" i="1"/>
  <c r="M46" i="1"/>
  <c r="K46" i="1"/>
  <c r="H46" i="1"/>
  <c r="I46" i="1"/>
  <c r="G46" i="1"/>
  <c r="D46" i="1"/>
  <c r="E46" i="1"/>
  <c r="C46" i="1"/>
  <c r="AR8" i="1" l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30" i="1"/>
  <c r="AR31" i="1"/>
  <c r="AR32" i="1"/>
  <c r="AR33" i="1"/>
  <c r="AR34" i="1"/>
  <c r="AR35" i="1"/>
  <c r="AR36" i="1"/>
  <c r="AR39" i="1"/>
  <c r="AR40" i="1"/>
  <c r="AR41" i="1"/>
  <c r="AR43" i="1"/>
  <c r="AR44" i="1"/>
  <c r="AR45" i="1"/>
  <c r="AR52" i="1"/>
  <c r="AR53" i="1"/>
  <c r="AR54" i="1"/>
  <c r="AR56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43" i="1"/>
  <c r="AN44" i="1"/>
  <c r="AN45" i="1"/>
  <c r="AN47" i="1"/>
  <c r="AN48" i="1"/>
  <c r="AN49" i="1"/>
  <c r="AN50" i="1"/>
  <c r="AN52" i="1"/>
  <c r="AN53" i="1"/>
  <c r="AN54" i="1"/>
  <c r="AN56" i="1"/>
  <c r="AF39" i="1"/>
  <c r="AF40" i="1"/>
  <c r="AF41" i="1"/>
  <c r="AF43" i="1"/>
  <c r="AF44" i="1"/>
  <c r="AF45" i="1"/>
  <c r="AF47" i="1"/>
  <c r="AF48" i="1"/>
  <c r="AF49" i="1"/>
  <c r="AF50" i="1"/>
  <c r="AF52" i="1"/>
  <c r="AF53" i="1"/>
  <c r="AF54" i="1"/>
  <c r="AF56" i="1"/>
  <c r="AA27" i="1"/>
  <c r="AA28" i="1"/>
  <c r="AA30" i="1"/>
  <c r="AA31" i="1"/>
  <c r="AA32" i="1"/>
  <c r="AA33" i="1"/>
  <c r="AA34" i="1"/>
  <c r="AA35" i="1"/>
  <c r="AA36" i="1"/>
  <c r="AA39" i="1"/>
  <c r="AA40" i="1"/>
  <c r="AA41" i="1"/>
  <c r="AA43" i="1"/>
  <c r="AA44" i="1"/>
  <c r="AA45" i="1"/>
  <c r="AA47" i="1"/>
  <c r="AA48" i="1"/>
  <c r="AA49" i="1"/>
  <c r="AA50" i="1"/>
  <c r="AA52" i="1"/>
  <c r="AA53" i="1"/>
  <c r="AA54" i="1"/>
  <c r="AA56" i="1"/>
  <c r="J47" i="1"/>
  <c r="J48" i="1"/>
  <c r="J49" i="1"/>
  <c r="J50" i="1"/>
  <c r="J52" i="1"/>
  <c r="J53" i="1"/>
  <c r="J54" i="1"/>
  <c r="J56" i="1"/>
  <c r="Q40" i="1"/>
  <c r="Q41" i="1"/>
  <c r="Q43" i="1"/>
  <c r="Q44" i="1"/>
  <c r="Q45" i="1"/>
  <c r="Q47" i="1"/>
  <c r="Q48" i="1"/>
  <c r="Q49" i="1"/>
  <c r="Q50" i="1"/>
  <c r="Q52" i="1"/>
  <c r="Q53" i="1"/>
  <c r="Q54" i="1"/>
  <c r="Q56" i="1"/>
  <c r="Q39" i="1"/>
  <c r="AN7" i="1" l="1"/>
  <c r="Q28" i="1"/>
  <c r="Q30" i="1"/>
  <c r="Q31" i="1"/>
  <c r="Q32" i="1"/>
  <c r="Q33" i="1"/>
  <c r="Q34" i="1"/>
  <c r="Q35" i="1"/>
  <c r="Q36" i="1"/>
  <c r="Q27" i="1"/>
  <c r="AR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E37" i="1"/>
  <c r="D37" i="1"/>
  <c r="C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E26" i="1"/>
  <c r="D26" i="1"/>
  <c r="C26" i="1"/>
  <c r="AQ6" i="1"/>
  <c r="AP6" i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E6" i="1"/>
  <c r="D6" i="1"/>
  <c r="C6" i="1"/>
  <c r="J27" i="1" l="1"/>
  <c r="J28" i="1"/>
  <c r="J30" i="1"/>
  <c r="J31" i="1"/>
  <c r="J32" i="1"/>
  <c r="J33" i="1"/>
  <c r="J34" i="1"/>
  <c r="J35" i="1"/>
  <c r="J36" i="1"/>
  <c r="J39" i="1"/>
  <c r="J40" i="1"/>
  <c r="J41" i="1"/>
  <c r="J43" i="1"/>
  <c r="J44" i="1"/>
  <c r="J45" i="1"/>
  <c r="F56" i="1"/>
  <c r="F53" i="1"/>
  <c r="F54" i="1"/>
  <c r="F52" i="1"/>
  <c r="F48" i="1"/>
  <c r="F49" i="1"/>
  <c r="F50" i="1"/>
  <c r="F47" i="1"/>
  <c r="F44" i="1"/>
  <c r="F45" i="1"/>
  <c r="F43" i="1"/>
  <c r="F39" i="1"/>
  <c r="F40" i="1"/>
  <c r="F41" i="1"/>
  <c r="F28" i="1"/>
  <c r="F30" i="1"/>
  <c r="F31" i="1"/>
  <c r="F32" i="1"/>
  <c r="F33" i="1"/>
  <c r="F34" i="1"/>
  <c r="F35" i="1"/>
  <c r="F36" i="1"/>
  <c r="F2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B10" i="1" l="1"/>
  <c r="Q10" i="1" s="1"/>
  <c r="B29" i="1"/>
  <c r="B38" i="1"/>
  <c r="B42" i="1"/>
  <c r="B46" i="1"/>
  <c r="B51" i="1"/>
  <c r="B55" i="1"/>
  <c r="AR51" i="1" l="1"/>
  <c r="AF51" i="1"/>
  <c r="AA51" i="1"/>
  <c r="AN51" i="1"/>
  <c r="Q51" i="1"/>
  <c r="J51" i="1"/>
  <c r="F51" i="1"/>
  <c r="AR46" i="1"/>
  <c r="AN46" i="1"/>
  <c r="J46" i="1"/>
  <c r="AF46" i="1"/>
  <c r="AA46" i="1"/>
  <c r="Q46" i="1"/>
  <c r="F46" i="1"/>
  <c r="AN42" i="1"/>
  <c r="Q42" i="1"/>
  <c r="AR42" i="1"/>
  <c r="AF42" i="1"/>
  <c r="AA42" i="1"/>
  <c r="J42" i="1"/>
  <c r="F42" i="1"/>
  <c r="B37" i="1"/>
  <c r="AN38" i="1"/>
  <c r="AR38" i="1"/>
  <c r="Q38" i="1"/>
  <c r="AF38" i="1"/>
  <c r="AA38" i="1"/>
  <c r="J38" i="1"/>
  <c r="F38" i="1"/>
  <c r="AF29" i="1"/>
  <c r="AN29" i="1"/>
  <c r="B26" i="1"/>
  <c r="AA29" i="1"/>
  <c r="AR29" i="1"/>
  <c r="Q29" i="1"/>
  <c r="J29" i="1"/>
  <c r="F29" i="1"/>
  <c r="B6" i="1"/>
  <c r="AR10" i="1"/>
  <c r="AN10" i="1"/>
  <c r="J10" i="1"/>
  <c r="AA10" i="1"/>
  <c r="AF10" i="1"/>
  <c r="F10" i="1"/>
  <c r="AO57" i="1"/>
  <c r="AM57" i="1"/>
  <c r="AL57" i="1"/>
  <c r="AK57" i="1"/>
  <c r="AI57" i="1"/>
  <c r="AH57" i="1"/>
  <c r="AG57" i="1"/>
  <c r="AE57" i="1"/>
  <c r="AC57" i="1"/>
  <c r="AB57" i="1"/>
  <c r="Z57" i="1"/>
  <c r="Y57" i="1"/>
  <c r="X57" i="1"/>
  <c r="W57" i="1"/>
  <c r="V57" i="1"/>
  <c r="U57" i="1"/>
  <c r="T57" i="1"/>
  <c r="S57" i="1"/>
  <c r="R57" i="1"/>
  <c r="P57" i="1"/>
  <c r="N57" i="1"/>
  <c r="M57" i="1"/>
  <c r="L57" i="1"/>
  <c r="K57" i="1"/>
  <c r="I57" i="1"/>
  <c r="H57" i="1"/>
  <c r="G57" i="1"/>
  <c r="E57" i="1"/>
  <c r="C57" i="1"/>
  <c r="AQ57" i="1"/>
  <c r="AN37" i="1" l="1"/>
  <c r="AA37" i="1"/>
  <c r="Q37" i="1"/>
  <c r="F37" i="1"/>
  <c r="AF37" i="1"/>
  <c r="J37" i="1"/>
  <c r="AR37" i="1"/>
  <c r="F26" i="1"/>
  <c r="J26" i="1"/>
  <c r="Q26" i="1"/>
  <c r="AA26" i="1"/>
  <c r="AN26" i="1"/>
  <c r="AR26" i="1"/>
  <c r="AF26" i="1"/>
  <c r="AN6" i="1"/>
  <c r="AA6" i="1"/>
  <c r="F6" i="1"/>
  <c r="J6" i="1"/>
  <c r="Q6" i="1"/>
  <c r="AR6" i="1"/>
  <c r="AF6" i="1"/>
  <c r="O57" i="1"/>
  <c r="AD57" i="1"/>
  <c r="AJ57" i="1"/>
  <c r="D57" i="1"/>
  <c r="AP57" i="1"/>
  <c r="B57" i="1" l="1"/>
  <c r="AR57" i="1" s="1"/>
  <c r="N22" i="3"/>
  <c r="N19" i="3"/>
  <c r="Q57" i="1" l="1"/>
  <c r="J57" i="1"/>
  <c r="AA57" i="1"/>
  <c r="AF57" i="1"/>
  <c r="AN57" i="1"/>
  <c r="F57" i="1"/>
  <c r="O19" i="3"/>
  <c r="O26" i="3" l="1"/>
  <c r="J23" i="3"/>
  <c r="I23" i="3"/>
  <c r="M23" i="3" s="1"/>
  <c r="N23" i="3" s="1"/>
  <c r="H23" i="3"/>
  <c r="G23" i="3"/>
  <c r="L23" i="3" s="1"/>
  <c r="O23" i="3" s="1"/>
  <c r="F23" i="3"/>
  <c r="E23" i="3"/>
  <c r="D23" i="3"/>
  <c r="C23" i="3"/>
  <c r="O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O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O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O6" i="3" s="1"/>
  <c r="F6" i="3"/>
  <c r="E6" i="3"/>
  <c r="D6" i="3"/>
  <c r="C6" i="3"/>
  <c r="J5" i="3"/>
  <c r="I5" i="3"/>
  <c r="M5" i="3" s="1"/>
  <c r="N5" i="3" s="1"/>
  <c r="H5" i="3"/>
  <c r="G5" i="3"/>
  <c r="L5" i="3" s="1"/>
  <c r="O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N26" i="3" s="1"/>
  <c r="E26" i="3"/>
  <c r="C26" i="3"/>
  <c r="M17" i="3"/>
  <c r="N17" i="3" s="1"/>
  <c r="M9" i="3"/>
  <c r="N9" i="3" s="1"/>
  <c r="M34" i="2" l="1"/>
  <c r="D53" i="2"/>
  <c r="N34" i="2"/>
  <c r="E53" i="2"/>
  <c r="M24" i="3"/>
  <c r="N24" i="3" s="1"/>
  <c r="D26" i="3"/>
  <c r="F26" i="3"/>
  <c r="H26" i="3"/>
  <c r="M27" i="3"/>
  <c r="N27" i="3" s="1"/>
  <c r="M14" i="3"/>
  <c r="N14" i="3" s="1"/>
  <c r="F47" i="2"/>
  <c r="M11" i="3"/>
  <c r="N12" i="3" s="1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<sst xmlns="http://schemas.openxmlformats.org/spreadsheetml/2006/main" count="326" uniqueCount="230">
  <si>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</si>
  <si>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</si>
  <si>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</si>
  <si>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</si>
  <si>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</si>
  <si>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</si>
  <si>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</si>
  <si>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</si>
  <si>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</si>
  <si>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</si>
  <si>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</si>
  <si>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</si>
  <si>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</si>
  <si>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</si>
  <si>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</si>
  <si>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</si>
  <si>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</si>
  <si>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</si>
  <si>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</si>
  <si>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</si>
  <si>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</si>
  <si>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</si>
  <si>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</si>
  <si>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</si>
  <si>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</si>
  <si>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</si>
  <si>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</si>
  <si>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</si>
  <si>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</si>
  <si>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</si>
  <si>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</si>
  <si>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</si>
  <si>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</si>
  <si>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</si>
  <si>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</si>
  <si>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</si>
  <si>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</si>
  <si>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</si>
  <si>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</si>
  <si>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</si>
  <si>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</si>
  <si>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</si>
  <si>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</si>
  <si>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</si>
  <si>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</si>
  <si>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</si>
  <si>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</si>
  <si>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</si>
  <si>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</si>
  <si>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</si>
  <si>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</si>
  <si>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</si>
  <si>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</si>
  <si>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</si>
  <si>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</si>
  <si>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</si>
  <si>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</si>
  <si>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</si>
  <si>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</si>
  <si>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</si>
  <si>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</si>
  <si>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</si>
  <si>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</si>
  <si>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</si>
  <si>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</si>
  <si>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</si>
  <si>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</si>
  <si>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</si>
  <si>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</si>
  <si>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</si>
  <si>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</si>
  <si>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</si>
  <si>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</si>
  <si>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</si>
  <si>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</si>
  <si>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</si>
  <si>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</si>
  <si>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</si>
  <si>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</si>
  <si>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</si>
  <si>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</si>
  <si>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</si>
  <si>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</si>
  <si>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</si>
  <si>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</si>
  <si>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</si>
  <si>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</si>
  <si>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</si>
  <si>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</si>
  <si>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</si>
  <si>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</si>
  <si>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</si>
  <si>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</si>
  <si>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</si>
  <si>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</si>
  <si>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</si>
  <si>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</si>
  <si>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</si>
  <si>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</si>
  <si>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</si>
  <si>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</si>
  <si>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</si>
  <si>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</si>
  <si>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</si>
  <si>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</si>
  <si>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</si>
  <si>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</si>
  <si>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</si>
  <si>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</si>
  <si>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</si>
  <si>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</si>
  <si>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</si>
  <si>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</si>
  <si>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</si>
  <si>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</si>
  <si>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</si>
  <si>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</si>
  <si>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</si>
  <si>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</si>
  <si>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</si>
  <si>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</si>
  <si>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</si>
  <si>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</si>
  <si>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</si>
  <si>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</si>
  <si>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</si>
  <si>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</si>
  <si>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</si>
  <si>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</si>
  <si>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</si>
  <si>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</si>
  <si>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</si>
  <si>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</si>
  <si>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</si>
  <si>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</si>
  <si>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</si>
  <si>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</si>
  <si>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</si>
  <si>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</si>
  <si>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</si>
  <si>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</si>
  <si>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</si>
  <si>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</si>
  <si>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</si>
  <si>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</si>
  <si>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</si>
  <si>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</si>
  <si>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</si>
  <si>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</si>
  <si>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</si>
  <si>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</si>
  <si>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</si>
  <si>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</si>
  <si>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</si>
  <si>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</si>
  <si>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</si>
  <si>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</si>
  <si>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</si>
  <si>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</si>
  <si>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</si>
  <si>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</si>
  <si>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</si>
  <si>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</si>
  <si>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</si>
  <si>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</si>
  <si>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</si>
  <si>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</si>
  <si>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</si>
  <si>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</si>
  <si>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</si>
  <si>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</si>
  <si>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</si>
  <si>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</si>
  <si>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</si>
  <si>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</si>
  <si>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</si>
  <si>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</si>
  <si>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</si>
  <si>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</si>
  <si>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</si>
  <si>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</si>
  <si>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</si>
  <si>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</si>
  <si>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</si>
  <si>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</si>
  <si>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</si>
  <si>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</si>
  <si>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</si>
  <si>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</si>
  <si>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</si>
  <si>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</si>
  <si>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</si>
  <si>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</si>
  <si>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</si>
  <si>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</si>
  <si>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</si>
  <si>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</si>
  <si>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</si>
  <si>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</si>
  <si>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</si>
  <si>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</si>
  <si>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</si>
  <si>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</si>
  <si>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</si>
  <si>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</si>
  <si>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</si>
  <si>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</si>
  <si>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</si>
  <si>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</si>
  <si>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</si>
  <si>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</si>
  <si>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</si>
  <si>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</si>
  <si>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</si>
  <si>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</si>
  <si>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</si>
  <si>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</si>
  <si>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</si>
  <si>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</si>
  <si>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</si>
  <si>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</si>
  <si>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</si>
  <si>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</si>
  <si>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</si>
  <si>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</si>
  <si>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</si>
  <si>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12 800,00</t>
  </si>
  <si>
    <t>8 960,00</t>
  </si>
  <si>
    <t xml:space="preserve">Limit finansowy zgodny z arkuszem kalkulacyjnym z dnia 05.02.2019     </t>
  </si>
  <si>
    <t>31.01.2018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</si>
</sst>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 style="thick">
        <color auto="1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auto="1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 style="thick">
        <color auto="1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64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 style="thick">
        <color indexed="64"/>
      </bottom>
      <diagonal/>
    </border>
    <border>
      <left/>
      <right style="thick">
        <color auto="1"/>
      </right>
      <top style="thick">
        <color theme="0"/>
      </top>
      <bottom style="thick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31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3" fontId="19" fillId="13" borderId="34" xfId="0" applyNumberFormat="1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10" fontId="10" fillId="0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9" fillId="13" borderId="28" xfId="0" applyFont="1" applyFill="1" applyBorder="1" applyAlignment="1">
      <alignment horizontal="center" vertical="center" wrapText="1" readingOrder="1"/>
    </xf>
    <xf numFmtId="10" fontId="19" fillId="13" borderId="65" xfId="0" applyNumberFormat="1" applyFont="1" applyFill="1" applyBorder="1" applyAlignment="1">
      <alignment horizontal="center" vertical="center" wrapText="1" readingOrder="1"/>
    </xf>
    <xf numFmtId="10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4" xfId="0" applyNumberFormat="1" applyFont="1" applyFill="1" applyBorder="1" applyAlignment="1">
      <alignment horizontal="center" vertical="center" wrapText="1" readingOrder="1"/>
    </xf>
    <xf numFmtId="0" fontId="17" fillId="12" borderId="67" xfId="0" applyFont="1" applyFill="1" applyBorder="1" applyAlignment="1">
      <alignment horizontal="center" vertical="center" wrapText="1" readingOrder="1"/>
    </xf>
    <xf numFmtId="0" fontId="17" fillId="12" borderId="64" xfId="0" applyFont="1" applyFill="1" applyBorder="1" applyAlignment="1">
      <alignment horizontal="center" vertical="center" wrapText="1" readingOrder="1"/>
    </xf>
    <xf numFmtId="0" fontId="17" fillId="12" borderId="68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18" fillId="10" borderId="77" xfId="0" applyFont="1" applyFill="1" applyBorder="1" applyAlignment="1">
      <alignment horizontal="center" vertical="center" wrapText="1" readingOrder="1"/>
    </xf>
    <xf numFmtId="0" fontId="19" fillId="11" borderId="78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81" xfId="0" applyNumberFormat="1" applyFont="1" applyFill="1" applyBorder="1" applyAlignment="1">
      <alignment horizontal="center" vertical="center" wrapText="1" readingOrder="1"/>
    </xf>
    <xf numFmtId="0" fontId="19" fillId="13" borderId="76" xfId="0" applyFont="1" applyFill="1" applyBorder="1" applyAlignment="1">
      <alignment horizontal="center" vertical="center" wrapText="1" readingOrder="1"/>
    </xf>
    <xf numFmtId="10" fontId="19" fillId="13" borderId="86" xfId="0" applyNumberFormat="1" applyFont="1" applyFill="1" applyBorder="1" applyAlignment="1">
      <alignment horizontal="center" vertical="center" wrapText="1" readingOrder="1"/>
    </xf>
    <xf numFmtId="10" fontId="19" fillId="13" borderId="8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87" xfId="0" applyNumberFormat="1" applyFont="1" applyFill="1" applyBorder="1" applyAlignment="1">
      <alignment horizontal="center" vertical="center" wrapText="1" readingOrder="1"/>
    </xf>
    <xf numFmtId="10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4" xfId="0" applyNumberFormat="1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9" fillId="13" borderId="28" xfId="0" applyFont="1" applyFill="1" applyBorder="1" applyAlignment="1">
      <alignment horizontal="center" vertical="center" wrapText="1" readingOrder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7" fillId="12" borderId="85" xfId="0" applyFont="1" applyFill="1" applyBorder="1" applyAlignment="1">
      <alignment horizontal="center" vertical="center" wrapText="1" readingOrder="1"/>
    </xf>
    <xf numFmtId="0" fontId="17" fillId="12" borderId="84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10" fontId="19" fillId="13" borderId="69" xfId="0" applyNumberFormat="1" applyFont="1" applyFill="1" applyBorder="1" applyAlignment="1">
      <alignment horizontal="center" vertical="center" wrapText="1" readingOrder="1"/>
    </xf>
    <xf numFmtId="10" fontId="19" fillId="13" borderId="83" xfId="0" applyNumberFormat="1" applyFont="1" applyFill="1" applyBorder="1" applyAlignment="1">
      <alignment horizontal="center" vertical="center" wrapText="1" readingOrder="1"/>
    </xf>
    <xf numFmtId="10" fontId="19" fillId="13" borderId="88" xfId="0" applyNumberFormat="1" applyFont="1" applyFill="1" applyBorder="1" applyAlignment="1">
      <alignment horizontal="center" vertical="center" wrapText="1" readingOrder="1"/>
    </xf>
    <xf numFmtId="10" fontId="19" fillId="13" borderId="85" xfId="0" applyNumberFormat="1" applyFont="1" applyFill="1" applyBorder="1" applyAlignment="1">
      <alignment horizontal="center" vertical="center" wrapText="1" readingOrder="1"/>
    </xf>
    <xf numFmtId="10" fontId="19" fillId="13" borderId="84" xfId="0" applyNumberFormat="1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10" fontId="19" fillId="13" borderId="89" xfId="0" applyNumberFormat="1" applyFont="1" applyFill="1" applyBorder="1" applyAlignment="1">
      <alignment horizontal="center" vertical="center" wrapText="1" readingOrder="1"/>
    </xf>
    <xf numFmtId="10" fontId="19" fillId="13" borderId="90" xfId="0" applyNumberFormat="1" applyFont="1" applyFill="1" applyBorder="1" applyAlignment="1">
      <alignment horizontal="center" vertical="center" wrapText="1" readingOrder="1"/>
    </xf>
    <xf numFmtId="0" fontId="20" fillId="0" borderId="82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AE34" activePane="bottomRight" state="frozen"/>
      <selection pane="topRight" activeCell="C1" sqref="C1"/>
      <selection pane="bottomLeft" activeCell="A7" sqref="A7"/>
      <selection pane="bottomRight" activeCell="AJ60" sqref="AJ60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17.28515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228"/>
      <c r="L1" s="228"/>
      <c r="M1" s="228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46"/>
      <c r="C2" s="53"/>
      <c r="D2" s="54"/>
      <c r="E2" s="54"/>
      <c r="F2" s="55"/>
      <c r="G2" s="56"/>
      <c r="H2" s="56"/>
      <c r="I2" s="56"/>
      <c r="J2" s="56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228</v>
      </c>
      <c r="B3" s="147">
        <v>4.2904999999999998</v>
      </c>
      <c r="C3" s="230"/>
      <c r="D3" s="230"/>
      <c r="E3" s="61"/>
      <c r="F3" s="231"/>
      <c r="G3" s="231"/>
      <c r="H3" s="231"/>
      <c r="I3" s="231"/>
      <c r="J3" s="231"/>
      <c r="K3" s="71"/>
      <c r="L3" s="71"/>
      <c r="M3" s="72"/>
      <c r="N3" s="73"/>
      <c r="O3" s="74" t="s">
        <v>0</v>
      </c>
      <c r="P3" s="240" t="s">
        <v>229</v>
      </c>
      <c r="Q3" s="240"/>
      <c r="R3" s="232"/>
      <c r="S3" s="232"/>
      <c r="T3" s="232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241" t="s">
        <v>1</v>
      </c>
      <c r="B4" s="242" t="s">
        <v>2</v>
      </c>
      <c r="C4" s="226" t="s">
        <v>182</v>
      </c>
      <c r="D4" s="226"/>
      <c r="E4" s="226"/>
      <c r="F4" s="243"/>
      <c r="G4" s="244" t="s">
        <v>181</v>
      </c>
      <c r="H4" s="245"/>
      <c r="I4" s="245"/>
      <c r="J4" s="246"/>
      <c r="K4" s="236" t="s">
        <v>183</v>
      </c>
      <c r="L4" s="236"/>
      <c r="M4" s="236"/>
      <c r="N4" s="233" t="s">
        <v>3</v>
      </c>
      <c r="O4" s="233"/>
      <c r="P4" s="233"/>
      <c r="Q4" s="234"/>
      <c r="R4" s="235"/>
      <c r="S4" s="235"/>
      <c r="T4" s="235"/>
      <c r="U4" s="236" t="s">
        <v>4</v>
      </c>
      <c r="V4" s="236"/>
      <c r="W4" s="236"/>
      <c r="X4" s="236" t="s">
        <v>5</v>
      </c>
      <c r="Y4" s="236"/>
      <c r="Z4" s="236"/>
      <c r="AA4" s="237"/>
      <c r="AB4" s="226" t="s">
        <v>6</v>
      </c>
      <c r="AC4" s="238"/>
      <c r="AD4" s="238"/>
      <c r="AE4" s="238"/>
      <c r="AF4" s="239"/>
      <c r="AG4" s="238"/>
      <c r="AH4" s="238"/>
      <c r="AI4" s="226" t="s">
        <v>7</v>
      </c>
      <c r="AJ4" s="226"/>
      <c r="AK4" s="226"/>
      <c r="AL4" s="226"/>
      <c r="AM4" s="226"/>
      <c r="AN4" s="239"/>
      <c r="AO4" s="226" t="s">
        <v>175</v>
      </c>
      <c r="AP4" s="226"/>
      <c r="AQ4" s="226"/>
      <c r="AR4" s="227"/>
    </row>
    <row r="5" spans="1:47" s="75" customFormat="1" ht="60.75" thickBot="1" x14ac:dyDescent="0.3">
      <c r="A5" s="241"/>
      <c r="B5" s="242"/>
      <c r="C5" s="126" t="s">
        <v>8</v>
      </c>
      <c r="D5" s="125" t="s">
        <v>9</v>
      </c>
      <c r="E5" s="125" t="s">
        <v>10</v>
      </c>
      <c r="F5" s="94" t="s">
        <v>11</v>
      </c>
      <c r="G5" s="126" t="s">
        <v>8</v>
      </c>
      <c r="H5" s="125" t="s">
        <v>9</v>
      </c>
      <c r="I5" s="125" t="s">
        <v>10</v>
      </c>
      <c r="J5" s="94" t="s">
        <v>11</v>
      </c>
      <c r="K5" s="127" t="s">
        <v>176</v>
      </c>
      <c r="L5" s="125" t="s">
        <v>177</v>
      </c>
      <c r="M5" s="125" t="s">
        <v>10</v>
      </c>
      <c r="N5" s="126" t="s">
        <v>8</v>
      </c>
      <c r="O5" s="125" t="s">
        <v>12</v>
      </c>
      <c r="P5" s="125" t="s">
        <v>10</v>
      </c>
      <c r="Q5" s="94" t="s">
        <v>11</v>
      </c>
      <c r="R5" s="127" t="s">
        <v>178</v>
      </c>
      <c r="S5" s="125" t="s">
        <v>179</v>
      </c>
      <c r="T5" s="125" t="s">
        <v>10</v>
      </c>
      <c r="U5" s="126" t="s">
        <v>8</v>
      </c>
      <c r="V5" s="125" t="s">
        <v>12</v>
      </c>
      <c r="W5" s="125" t="s">
        <v>10</v>
      </c>
      <c r="X5" s="127" t="s">
        <v>8</v>
      </c>
      <c r="Y5" s="125" t="s">
        <v>12</v>
      </c>
      <c r="Z5" s="125" t="s">
        <v>10</v>
      </c>
      <c r="AA5" s="94" t="s">
        <v>11</v>
      </c>
      <c r="AB5" s="127" t="s">
        <v>13</v>
      </c>
      <c r="AC5" s="127" t="s">
        <v>14</v>
      </c>
      <c r="AD5" s="125" t="s">
        <v>9</v>
      </c>
      <c r="AE5" s="125" t="s">
        <v>10</v>
      </c>
      <c r="AF5" s="94" t="s">
        <v>11</v>
      </c>
      <c r="AG5" s="127" t="s">
        <v>180</v>
      </c>
      <c r="AH5" s="125" t="s">
        <v>184</v>
      </c>
      <c r="AI5" s="127" t="s">
        <v>13</v>
      </c>
      <c r="AJ5" s="125" t="s">
        <v>12</v>
      </c>
      <c r="AK5" s="125" t="s">
        <v>10</v>
      </c>
      <c r="AL5" s="125" t="s">
        <v>15</v>
      </c>
      <c r="AM5" s="125" t="s">
        <v>16</v>
      </c>
      <c r="AN5" s="94" t="s">
        <v>11</v>
      </c>
      <c r="AO5" s="127" t="s">
        <v>13</v>
      </c>
      <c r="AP5" s="125" t="s">
        <v>12</v>
      </c>
      <c r="AQ5" s="125" t="s">
        <v>10</v>
      </c>
      <c r="AR5" s="94" t="s">
        <v>11</v>
      </c>
    </row>
    <row r="6" spans="1:47" s="75" customFormat="1" ht="51.75" thickBot="1" x14ac:dyDescent="0.3">
      <c r="A6" s="183" t="s">
        <v>185</v>
      </c>
      <c r="B6" s="151">
        <f>SUM(B7+B8+B9+B10+B14+B15+B16+B17+B18+B19+B20+B21+B22+B23+B24+B25)</f>
        <v>774410179.80183613</v>
      </c>
      <c r="C6" s="163">
        <f>SUM(C7+C8+C9+C10+C14+C15+C16+C17+C18+C19+C20+C21+C22+C23+C24+C25)</f>
        <v>3415</v>
      </c>
      <c r="D6" s="164">
        <f t="shared" ref="D6:AQ6" si="0">SUM(D7+D8+D9+D10+D14+D15+D16+D17+D18+D19+D20+D21+D22+D23+D24+D25)</f>
        <v>699706074.16999996</v>
      </c>
      <c r="E6" s="164">
        <f t="shared" si="0"/>
        <v>473706449.17000002</v>
      </c>
      <c r="F6" s="225">
        <f>D6/B6</f>
        <v>0.90353418952866527</v>
      </c>
      <c r="G6" s="163">
        <f t="shared" si="0"/>
        <v>3184</v>
      </c>
      <c r="H6" s="164">
        <f t="shared" si="0"/>
        <v>582300706.63</v>
      </c>
      <c r="I6" s="164">
        <f t="shared" si="0"/>
        <v>385698548.51500005</v>
      </c>
      <c r="J6" s="225">
        <f>H6/B6</f>
        <v>0.75192801155972011</v>
      </c>
      <c r="K6" s="163">
        <f t="shared" si="0"/>
        <v>299</v>
      </c>
      <c r="L6" s="164">
        <f t="shared" si="0"/>
        <v>138935413.19999999</v>
      </c>
      <c r="M6" s="164">
        <f t="shared" si="0"/>
        <v>100153119.1525</v>
      </c>
      <c r="N6" s="163">
        <f t="shared" si="0"/>
        <v>2565</v>
      </c>
      <c r="O6" s="164">
        <f t="shared" si="0"/>
        <v>480937863.56</v>
      </c>
      <c r="P6" s="164">
        <f t="shared" si="0"/>
        <v>316872604.50999999</v>
      </c>
      <c r="Q6" s="154">
        <f>O6/B6</f>
        <v>0.62103763109501897</v>
      </c>
      <c r="R6" s="163">
        <f t="shared" si="0"/>
        <v>9</v>
      </c>
      <c r="S6" s="164">
        <f t="shared" si="0"/>
        <v>4102474.08</v>
      </c>
      <c r="T6" s="164">
        <f t="shared" si="0"/>
        <v>2171503.7000000002</v>
      </c>
      <c r="U6" s="163">
        <f t="shared" si="0"/>
        <v>22</v>
      </c>
      <c r="V6" s="164">
        <f t="shared" si="0"/>
        <v>722450.05000000028</v>
      </c>
      <c r="W6" s="164">
        <f t="shared" si="0"/>
        <v>541837.53700000024</v>
      </c>
      <c r="X6" s="163">
        <f t="shared" si="0"/>
        <v>2174</v>
      </c>
      <c r="Y6" s="164">
        <f t="shared" si="0"/>
        <v>454119928.65999997</v>
      </c>
      <c r="Z6" s="164">
        <f t="shared" si="0"/>
        <v>302370005.20300001</v>
      </c>
      <c r="AA6" s="154">
        <f>Y6/B6</f>
        <v>0.58640748856917757</v>
      </c>
      <c r="AB6" s="163">
        <f t="shared" si="0"/>
        <v>2090</v>
      </c>
      <c r="AC6" s="163">
        <f t="shared" si="0"/>
        <v>2095</v>
      </c>
      <c r="AD6" s="164">
        <f t="shared" si="0"/>
        <v>218470261.77000001</v>
      </c>
      <c r="AE6" s="164">
        <f t="shared" si="0"/>
        <v>124208154.08499999</v>
      </c>
      <c r="AF6" s="154">
        <f>AD6/B6</f>
        <v>0.28211181550571091</v>
      </c>
      <c r="AG6" s="163">
        <f t="shared" si="0"/>
        <v>5</v>
      </c>
      <c r="AH6" s="164">
        <f t="shared" si="0"/>
        <v>277500</v>
      </c>
      <c r="AI6" s="163">
        <f t="shared" si="0"/>
        <v>2060</v>
      </c>
      <c r="AJ6" s="164">
        <f t="shared" si="0"/>
        <v>231676019.28999999</v>
      </c>
      <c r="AK6" s="164">
        <f t="shared" si="0"/>
        <v>135786039.88999999</v>
      </c>
      <c r="AL6" s="164">
        <f t="shared" si="0"/>
        <v>75136474.076666594</v>
      </c>
      <c r="AM6" s="164">
        <f t="shared" si="0"/>
        <v>56465354.899999999</v>
      </c>
      <c r="AN6" s="154">
        <f>AJ6/B6</f>
        <v>0.2991644807010202</v>
      </c>
      <c r="AO6" s="163">
        <f t="shared" si="0"/>
        <v>1806</v>
      </c>
      <c r="AP6" s="164">
        <f t="shared" si="0"/>
        <v>193692620.32000002</v>
      </c>
      <c r="AQ6" s="164">
        <f t="shared" si="0"/>
        <v>107298490.89</v>
      </c>
      <c r="AR6" s="156">
        <f>AP6/B6</f>
        <v>0.25011631480562929</v>
      </c>
      <c r="AU6" s="140"/>
    </row>
    <row r="7" spans="1:47" ht="25.5" x14ac:dyDescent="0.2">
      <c r="A7" s="184" t="s">
        <v>18</v>
      </c>
      <c r="B7" s="193">
        <v>8470819.959999999</v>
      </c>
      <c r="C7" s="157">
        <v>3</v>
      </c>
      <c r="D7" s="158">
        <v>9954416.0800000001</v>
      </c>
      <c r="E7" s="159">
        <v>7465812.0600000005</v>
      </c>
      <c r="F7" s="128">
        <f>D7/B7</f>
        <v>1.175141972914745</v>
      </c>
      <c r="G7" s="160">
        <v>1</v>
      </c>
      <c r="H7" s="158">
        <v>8181268.0800000001</v>
      </c>
      <c r="I7" s="158">
        <v>6135951.0600000005</v>
      </c>
      <c r="J7" s="224">
        <f>H7/$B7</f>
        <v>0.96581772704799651</v>
      </c>
      <c r="K7" s="160">
        <v>1</v>
      </c>
      <c r="L7" s="158">
        <v>411000</v>
      </c>
      <c r="M7" s="161">
        <v>308250</v>
      </c>
      <c r="N7" s="160">
        <v>0</v>
      </c>
      <c r="O7" s="158">
        <v>0</v>
      </c>
      <c r="P7" s="158">
        <v>0</v>
      </c>
      <c r="Q7" s="224">
        <f>O7/$B7</f>
        <v>0</v>
      </c>
      <c r="R7" s="160">
        <v>0</v>
      </c>
      <c r="S7" s="158">
        <v>0</v>
      </c>
      <c r="T7" s="161">
        <v>0</v>
      </c>
      <c r="U7" s="160">
        <v>0</v>
      </c>
      <c r="V7" s="158">
        <v>0</v>
      </c>
      <c r="W7" s="161">
        <v>0</v>
      </c>
      <c r="X7" s="160">
        <v>0</v>
      </c>
      <c r="Y7" s="158">
        <v>0</v>
      </c>
      <c r="Z7" s="158">
        <v>0</v>
      </c>
      <c r="AA7" s="224">
        <f>Y7/$B7</f>
        <v>0</v>
      </c>
      <c r="AB7" s="160">
        <v>0</v>
      </c>
      <c r="AC7" s="162">
        <v>0</v>
      </c>
      <c r="AD7" s="158">
        <v>0</v>
      </c>
      <c r="AE7" s="158">
        <v>0</v>
      </c>
      <c r="AF7" s="224">
        <f>AD7/$B7</f>
        <v>0</v>
      </c>
      <c r="AG7" s="162">
        <v>0</v>
      </c>
      <c r="AH7" s="161">
        <v>0</v>
      </c>
      <c r="AI7" s="160">
        <v>0</v>
      </c>
      <c r="AJ7" s="158">
        <v>0</v>
      </c>
      <c r="AK7" s="158">
        <v>0</v>
      </c>
      <c r="AL7" s="158">
        <v>0</v>
      </c>
      <c r="AM7" s="158">
        <v>0</v>
      </c>
      <c r="AN7" s="224">
        <f>AJ7/$B7</f>
        <v>0</v>
      </c>
      <c r="AO7" s="160">
        <v>0</v>
      </c>
      <c r="AP7" s="158">
        <v>0</v>
      </c>
      <c r="AQ7" s="158">
        <v>0</v>
      </c>
      <c r="AR7" s="224">
        <f>AP7/$B7</f>
        <v>0</v>
      </c>
    </row>
    <row r="8" spans="1:47" ht="25.5" x14ac:dyDescent="0.2">
      <c r="A8" s="185" t="s">
        <v>19</v>
      </c>
      <c r="B8" s="194">
        <v>10082675</v>
      </c>
      <c r="C8" s="76">
        <v>349</v>
      </c>
      <c r="D8" s="77">
        <v>20674049.059999999</v>
      </c>
      <c r="E8" s="95">
        <v>15505536.794999998</v>
      </c>
      <c r="F8" s="224">
        <f t="shared" ref="F8:F56" si="1">D8/B8</f>
        <v>2.0504527875786929</v>
      </c>
      <c r="G8" s="79">
        <v>211</v>
      </c>
      <c r="H8" s="77">
        <v>9705908.9400000013</v>
      </c>
      <c r="I8" s="77">
        <v>7279431.705000001</v>
      </c>
      <c r="J8" s="224">
        <f t="shared" ref="J8:J57" si="2">H8/$B8</f>
        <v>0.96263233120178937</v>
      </c>
      <c r="K8" s="79">
        <v>16</v>
      </c>
      <c r="L8" s="77">
        <v>809146</v>
      </c>
      <c r="M8" s="78">
        <v>606859.5</v>
      </c>
      <c r="N8" s="79">
        <v>74</v>
      </c>
      <c r="O8" s="77">
        <v>3392269.2</v>
      </c>
      <c r="P8" s="77">
        <v>2544201.9</v>
      </c>
      <c r="Q8" s="224">
        <f t="shared" ref="Q8:Q25" si="3">O8/$B8</f>
        <v>0.33644535800271258</v>
      </c>
      <c r="R8" s="79">
        <v>1</v>
      </c>
      <c r="S8" s="77">
        <v>41472</v>
      </c>
      <c r="T8" s="78">
        <v>31104</v>
      </c>
      <c r="U8" s="79">
        <v>1</v>
      </c>
      <c r="V8" s="77">
        <v>3360</v>
      </c>
      <c r="W8" s="78">
        <v>2520</v>
      </c>
      <c r="X8" s="79">
        <v>47</v>
      </c>
      <c r="Y8" s="77">
        <v>2128588</v>
      </c>
      <c r="Z8" s="77">
        <v>1596441</v>
      </c>
      <c r="AA8" s="224">
        <f t="shared" ref="AA8:AA57" si="4">Y8/$B8</f>
        <v>0.21111341980178872</v>
      </c>
      <c r="AB8" s="79">
        <v>4</v>
      </c>
      <c r="AC8" s="80">
        <v>4</v>
      </c>
      <c r="AD8" s="77">
        <v>157160</v>
      </c>
      <c r="AE8" s="77">
        <v>117870</v>
      </c>
      <c r="AF8" s="224">
        <f t="shared" ref="AF8:AF57" si="5">AD8/$B8</f>
        <v>1.5587133374823646E-2</v>
      </c>
      <c r="AG8" s="80">
        <v>0</v>
      </c>
      <c r="AH8" s="78">
        <v>0</v>
      </c>
      <c r="AI8" s="79">
        <v>32</v>
      </c>
      <c r="AJ8" s="77">
        <v>1396980.8</v>
      </c>
      <c r="AK8" s="77">
        <v>1047735.6</v>
      </c>
      <c r="AL8" s="77">
        <v>1396980.8</v>
      </c>
      <c r="AM8" s="77">
        <v>1047735.6</v>
      </c>
      <c r="AN8" s="224">
        <f t="shared" ref="AN8:AN57" si="6">AJ8/$B8</f>
        <v>0.13855259640918705</v>
      </c>
      <c r="AO8" s="79">
        <v>0</v>
      </c>
      <c r="AP8" s="77">
        <v>0</v>
      </c>
      <c r="AQ8" s="77">
        <v>0</v>
      </c>
      <c r="AR8" s="224">
        <f t="shared" ref="AR8:AR57" si="7">AP8/$B8</f>
        <v>0</v>
      </c>
    </row>
    <row r="9" spans="1:47" s="82" customFormat="1" ht="25.5" x14ac:dyDescent="0.2">
      <c r="A9" s="185" t="s">
        <v>20</v>
      </c>
      <c r="B9" s="194">
        <v>10082675</v>
      </c>
      <c r="C9" s="112">
        <v>0</v>
      </c>
      <c r="D9" s="108">
        <v>0</v>
      </c>
      <c r="E9" s="109">
        <v>0</v>
      </c>
      <c r="F9" s="224">
        <f t="shared" si="1"/>
        <v>0</v>
      </c>
      <c r="G9" s="110">
        <v>0</v>
      </c>
      <c r="H9" s="108">
        <v>0</v>
      </c>
      <c r="I9" s="108">
        <v>0</v>
      </c>
      <c r="J9" s="224">
        <f t="shared" si="2"/>
        <v>0</v>
      </c>
      <c r="K9" s="110">
        <v>0</v>
      </c>
      <c r="L9" s="108">
        <v>0</v>
      </c>
      <c r="M9" s="113">
        <v>0</v>
      </c>
      <c r="N9" s="110">
        <v>0</v>
      </c>
      <c r="O9" s="108">
        <v>0</v>
      </c>
      <c r="P9" s="108">
        <v>0</v>
      </c>
      <c r="Q9" s="224">
        <f t="shared" si="3"/>
        <v>0</v>
      </c>
      <c r="R9" s="110">
        <v>0</v>
      </c>
      <c r="S9" s="108">
        <v>0</v>
      </c>
      <c r="T9" s="113">
        <v>0</v>
      </c>
      <c r="U9" s="110">
        <v>0</v>
      </c>
      <c r="V9" s="108">
        <v>0</v>
      </c>
      <c r="W9" s="113">
        <v>0</v>
      </c>
      <c r="X9" s="110">
        <v>0</v>
      </c>
      <c r="Y9" s="108">
        <v>0</v>
      </c>
      <c r="Z9" s="108">
        <v>0</v>
      </c>
      <c r="AA9" s="224">
        <f t="shared" si="4"/>
        <v>0</v>
      </c>
      <c r="AB9" s="110">
        <v>0</v>
      </c>
      <c r="AC9" s="111">
        <v>0</v>
      </c>
      <c r="AD9" s="108">
        <v>0</v>
      </c>
      <c r="AE9" s="108">
        <v>0</v>
      </c>
      <c r="AF9" s="224">
        <f t="shared" si="5"/>
        <v>0</v>
      </c>
      <c r="AG9" s="111">
        <v>0</v>
      </c>
      <c r="AH9" s="113">
        <v>0</v>
      </c>
      <c r="AI9" s="110">
        <v>0</v>
      </c>
      <c r="AJ9" s="108">
        <v>0</v>
      </c>
      <c r="AK9" s="108">
        <v>0</v>
      </c>
      <c r="AL9" s="108">
        <v>0</v>
      </c>
      <c r="AM9" s="108">
        <v>0</v>
      </c>
      <c r="AN9" s="224">
        <f t="shared" si="6"/>
        <v>0</v>
      </c>
      <c r="AO9" s="110">
        <v>0</v>
      </c>
      <c r="AP9" s="108">
        <v>0</v>
      </c>
      <c r="AQ9" s="108">
        <v>0</v>
      </c>
      <c r="AR9" s="224">
        <f t="shared" si="7"/>
        <v>0</v>
      </c>
    </row>
    <row r="10" spans="1:47" s="82" customFormat="1" ht="25.5" x14ac:dyDescent="0.2">
      <c r="A10" s="185" t="s">
        <v>21</v>
      </c>
      <c r="B10" s="194">
        <f>SUM(B11:B13)</f>
        <v>62659964.531513333</v>
      </c>
      <c r="C10" s="79">
        <v>16</v>
      </c>
      <c r="D10" s="114">
        <v>34530989.700000003</v>
      </c>
      <c r="E10" s="114">
        <v>25898242.274999999</v>
      </c>
      <c r="F10" s="224">
        <f t="shared" si="1"/>
        <v>0.55108536939297925</v>
      </c>
      <c r="G10" s="79">
        <v>9</v>
      </c>
      <c r="H10" s="114">
        <v>28433838.699999999</v>
      </c>
      <c r="I10" s="114">
        <v>21325379.024999999</v>
      </c>
      <c r="J10" s="224">
        <f t="shared" si="2"/>
        <v>0.45377999991844681</v>
      </c>
      <c r="K10" s="79">
        <v>7</v>
      </c>
      <c r="L10" s="114">
        <v>6097151</v>
      </c>
      <c r="M10" s="78">
        <v>4572863.25</v>
      </c>
      <c r="N10" s="110">
        <v>5</v>
      </c>
      <c r="O10" s="114">
        <v>26519695.399999999</v>
      </c>
      <c r="P10" s="114">
        <v>19889771.539999999</v>
      </c>
      <c r="Q10" s="224">
        <f t="shared" si="3"/>
        <v>0.42323189293639885</v>
      </c>
      <c r="R10" s="79">
        <v>0</v>
      </c>
      <c r="S10" s="114">
        <v>0</v>
      </c>
      <c r="T10" s="78">
        <v>0</v>
      </c>
      <c r="U10" s="110">
        <v>4</v>
      </c>
      <c r="V10" s="114">
        <v>292474.5700000003</v>
      </c>
      <c r="W10" s="114">
        <v>219355.92750000022</v>
      </c>
      <c r="X10" s="110">
        <v>5</v>
      </c>
      <c r="Y10" s="114">
        <v>26227220.829999998</v>
      </c>
      <c r="Z10" s="114">
        <v>19670415.612500001</v>
      </c>
      <c r="AA10" s="224">
        <f t="shared" si="4"/>
        <v>0.41856424634280864</v>
      </c>
      <c r="AB10" s="110">
        <v>5</v>
      </c>
      <c r="AC10" s="111">
        <v>8</v>
      </c>
      <c r="AD10" s="114">
        <v>26005140.299999997</v>
      </c>
      <c r="AE10" s="114">
        <v>19503855.225000001</v>
      </c>
      <c r="AF10" s="224">
        <f t="shared" si="5"/>
        <v>0.41502002904775559</v>
      </c>
      <c r="AG10" s="110">
        <v>1</v>
      </c>
      <c r="AH10" s="78">
        <v>0</v>
      </c>
      <c r="AI10" s="110">
        <v>5</v>
      </c>
      <c r="AJ10" s="114">
        <v>27325156.950000003</v>
      </c>
      <c r="AK10" s="114">
        <v>20493867.670000002</v>
      </c>
      <c r="AL10" s="114">
        <v>26282699.959999964</v>
      </c>
      <c r="AM10" s="114">
        <v>19712024.949999999</v>
      </c>
      <c r="AN10" s="224">
        <f t="shared" si="6"/>
        <v>0.43608637755065227</v>
      </c>
      <c r="AO10" s="110">
        <v>5</v>
      </c>
      <c r="AP10" s="114">
        <v>26082933.34</v>
      </c>
      <c r="AQ10" s="114">
        <v>19562199.969999999</v>
      </c>
      <c r="AR10" s="224">
        <f t="shared" si="7"/>
        <v>0.41626154012395283</v>
      </c>
    </row>
    <row r="11" spans="1:47" s="148" customFormat="1" ht="25.5" outlineLevel="1" collapsed="1" x14ac:dyDescent="0.2">
      <c r="A11" s="186" t="s">
        <v>22</v>
      </c>
      <c r="B11" s="195">
        <v>30395404.531513333</v>
      </c>
      <c r="C11" s="76">
        <v>6</v>
      </c>
      <c r="D11" s="77">
        <v>34208973</v>
      </c>
      <c r="E11" s="95">
        <v>25656729.75</v>
      </c>
      <c r="F11" s="224">
        <f t="shared" si="1"/>
        <v>1.1254652973785177</v>
      </c>
      <c r="G11" s="79">
        <v>5</v>
      </c>
      <c r="H11" s="77">
        <v>28182502</v>
      </c>
      <c r="I11" s="77">
        <v>21136876.5</v>
      </c>
      <c r="J11" s="224">
        <f t="shared" si="2"/>
        <v>0.92719614804866168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224">
        <f t="shared" si="3"/>
        <v>0.87249029281728829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19670415.612499997</v>
      </c>
      <c r="AA11" s="224">
        <f t="shared" si="4"/>
        <v>0.86286796422821588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224">
        <f t="shared" si="5"/>
        <v>0.85556157915379605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224">
        <f t="shared" si="6"/>
        <v>0.89898974437631973</v>
      </c>
      <c r="AO11" s="79">
        <v>5</v>
      </c>
      <c r="AP11" s="77">
        <v>26082933.34</v>
      </c>
      <c r="AQ11" s="77">
        <v>19562199.969999999</v>
      </c>
      <c r="AR11" s="224">
        <f t="shared" si="7"/>
        <v>0.85812094762409719</v>
      </c>
    </row>
    <row r="12" spans="1:47" s="148" customFormat="1" ht="25.5" outlineLevel="1" x14ac:dyDescent="0.2">
      <c r="A12" s="186" t="s">
        <v>23</v>
      </c>
      <c r="B12" s="195">
        <v>16132280</v>
      </c>
      <c r="C12" s="76">
        <v>0</v>
      </c>
      <c r="D12" s="77">
        <v>0</v>
      </c>
      <c r="E12" s="95">
        <v>0</v>
      </c>
      <c r="F12" s="224">
        <f t="shared" si="1"/>
        <v>0</v>
      </c>
      <c r="G12" s="79">
        <v>0</v>
      </c>
      <c r="H12" s="77">
        <v>0</v>
      </c>
      <c r="I12" s="77">
        <v>0</v>
      </c>
      <c r="J12" s="224">
        <f t="shared" si="2"/>
        <v>0</v>
      </c>
      <c r="K12" s="79">
        <v>0</v>
      </c>
      <c r="L12" s="77">
        <v>0</v>
      </c>
      <c r="M12" s="78">
        <v>0</v>
      </c>
      <c r="N12" s="79">
        <v>0</v>
      </c>
      <c r="O12" s="77">
        <v>0</v>
      </c>
      <c r="P12" s="77">
        <v>0</v>
      </c>
      <c r="Q12" s="224">
        <f t="shared" si="3"/>
        <v>0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0</v>
      </c>
      <c r="Y12" s="77">
        <v>0</v>
      </c>
      <c r="Z12" s="77">
        <v>0</v>
      </c>
      <c r="AA12" s="224">
        <f t="shared" si="4"/>
        <v>0</v>
      </c>
      <c r="AB12" s="79">
        <v>0</v>
      </c>
      <c r="AC12" s="80">
        <v>0</v>
      </c>
      <c r="AD12" s="77">
        <v>0</v>
      </c>
      <c r="AE12" s="77">
        <v>0</v>
      </c>
      <c r="AF12" s="224">
        <f t="shared" si="5"/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224">
        <f t="shared" si="6"/>
        <v>0</v>
      </c>
      <c r="AO12" s="79">
        <v>0</v>
      </c>
      <c r="AP12" s="77">
        <v>0</v>
      </c>
      <c r="AQ12" s="77">
        <v>0</v>
      </c>
      <c r="AR12" s="224">
        <f t="shared" si="7"/>
        <v>0</v>
      </c>
    </row>
    <row r="13" spans="1:47" s="149" customFormat="1" ht="38.25" outlineLevel="1" x14ac:dyDescent="0.2">
      <c r="A13" s="186" t="s">
        <v>24</v>
      </c>
      <c r="B13" s="195">
        <v>16132280</v>
      </c>
      <c r="C13" s="76">
        <v>10</v>
      </c>
      <c r="D13" s="77">
        <v>322016.7</v>
      </c>
      <c r="E13" s="95">
        <v>241512.52499999999</v>
      </c>
      <c r="F13" s="224">
        <f t="shared" si="1"/>
        <v>1.9961016049808211E-2</v>
      </c>
      <c r="G13" s="79">
        <v>4</v>
      </c>
      <c r="H13" s="77">
        <v>251336.7</v>
      </c>
      <c r="I13" s="77">
        <v>188502.52500000002</v>
      </c>
      <c r="J13" s="224">
        <f t="shared" si="2"/>
        <v>1.5579738263903182E-2</v>
      </c>
      <c r="K13" s="79">
        <v>6</v>
      </c>
      <c r="L13" s="77">
        <v>70680</v>
      </c>
      <c r="M13" s="78">
        <v>53010</v>
      </c>
      <c r="N13" s="79">
        <v>0</v>
      </c>
      <c r="O13" s="77">
        <v>0</v>
      </c>
      <c r="P13" s="77">
        <v>0</v>
      </c>
      <c r="Q13" s="224">
        <f t="shared" si="3"/>
        <v>0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0</v>
      </c>
      <c r="Y13" s="77">
        <v>0</v>
      </c>
      <c r="Z13" s="77">
        <v>0</v>
      </c>
      <c r="AA13" s="224">
        <f t="shared" si="4"/>
        <v>0</v>
      </c>
      <c r="AB13" s="79">
        <v>0</v>
      </c>
      <c r="AC13" s="80">
        <v>0</v>
      </c>
      <c r="AD13" s="77">
        <v>0</v>
      </c>
      <c r="AE13" s="77">
        <v>0</v>
      </c>
      <c r="AF13" s="224">
        <f t="shared" si="5"/>
        <v>0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224">
        <f t="shared" si="6"/>
        <v>0</v>
      </c>
      <c r="AO13" s="79">
        <v>0</v>
      </c>
      <c r="AP13" s="77">
        <v>0</v>
      </c>
      <c r="AQ13" s="77">
        <v>0</v>
      </c>
      <c r="AR13" s="224">
        <f t="shared" si="7"/>
        <v>0</v>
      </c>
    </row>
    <row r="14" spans="1:47" ht="36.75" customHeight="1" x14ac:dyDescent="0.2">
      <c r="A14" s="185" t="s">
        <v>25</v>
      </c>
      <c r="B14" s="194">
        <v>32357915.823813334</v>
      </c>
      <c r="C14" s="76">
        <v>10</v>
      </c>
      <c r="D14" s="77">
        <v>21334266.140000001</v>
      </c>
      <c r="E14" s="95">
        <v>16000699.605</v>
      </c>
      <c r="F14" s="224">
        <f t="shared" si="1"/>
        <v>0.65932139313803884</v>
      </c>
      <c r="G14" s="79">
        <v>10</v>
      </c>
      <c r="H14" s="77">
        <v>21334266.140000001</v>
      </c>
      <c r="I14" s="77">
        <v>16000699.605</v>
      </c>
      <c r="J14" s="224">
        <f t="shared" si="2"/>
        <v>0.65932139313803884</v>
      </c>
      <c r="K14" s="79">
        <v>1</v>
      </c>
      <c r="L14" s="77">
        <v>2619828.5299999998</v>
      </c>
      <c r="M14" s="78">
        <v>1964871.3975</v>
      </c>
      <c r="N14" s="79">
        <v>7</v>
      </c>
      <c r="O14" s="77">
        <v>13584488.810000002</v>
      </c>
      <c r="P14" s="77">
        <v>10188366.58</v>
      </c>
      <c r="Q14" s="224">
        <f t="shared" si="3"/>
        <v>0.41981964734584964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224">
        <f t="shared" si="4"/>
        <v>0.41981964734584964</v>
      </c>
      <c r="AB14" s="79">
        <v>6</v>
      </c>
      <c r="AC14" s="80">
        <v>6</v>
      </c>
      <c r="AD14" s="77">
        <v>12490346.470000001</v>
      </c>
      <c r="AE14" s="77">
        <v>9367759.8524999991</v>
      </c>
      <c r="AF14" s="224">
        <f t="shared" si="5"/>
        <v>0.38600590155463327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224">
        <f t="shared" si="6"/>
        <v>0.41071129371748949</v>
      </c>
      <c r="AO14" s="79">
        <v>4</v>
      </c>
      <c r="AP14" s="77">
        <v>6541427.4800000004</v>
      </c>
      <c r="AQ14" s="77">
        <v>4906070.59</v>
      </c>
      <c r="AR14" s="224">
        <f t="shared" si="7"/>
        <v>0.20215849239541975</v>
      </c>
    </row>
    <row r="15" spans="1:47" ht="25.5" x14ac:dyDescent="0.2">
      <c r="A15" s="185" t="s">
        <v>26</v>
      </c>
      <c r="B15" s="194">
        <v>106866557.69815999</v>
      </c>
      <c r="C15" s="76">
        <v>207</v>
      </c>
      <c r="D15" s="77">
        <v>71015925.829999983</v>
      </c>
      <c r="E15" s="95">
        <v>35507962.914999992</v>
      </c>
      <c r="F15" s="224">
        <f t="shared" si="1"/>
        <v>0.66452899166623691</v>
      </c>
      <c r="G15" s="79">
        <v>207</v>
      </c>
      <c r="H15" s="77">
        <v>71015925.829999983</v>
      </c>
      <c r="I15" s="77">
        <v>35507962.914999992</v>
      </c>
      <c r="J15" s="224">
        <f t="shared" si="2"/>
        <v>0.66452899166623691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224">
        <f t="shared" si="3"/>
        <v>0.54727288741898894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</v>
      </c>
      <c r="AA15" s="224">
        <f t="shared" si="4"/>
        <v>0.51448052023244539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224">
        <f t="shared" si="5"/>
        <v>0.41495365739438911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224">
        <f t="shared" si="6"/>
        <v>0.50222817227436634</v>
      </c>
      <c r="AO15" s="79">
        <v>154</v>
      </c>
      <c r="AP15" s="77">
        <v>53671395.950000003</v>
      </c>
      <c r="AQ15" s="77">
        <v>26835697.870000001</v>
      </c>
      <c r="AR15" s="224">
        <f t="shared" si="7"/>
        <v>0.50222817227436634</v>
      </c>
    </row>
    <row r="16" spans="1:47" ht="25.5" x14ac:dyDescent="0.2">
      <c r="A16" s="185" t="s">
        <v>27</v>
      </c>
      <c r="B16" s="194">
        <v>4033070</v>
      </c>
      <c r="C16" s="76">
        <v>1</v>
      </c>
      <c r="D16" s="77">
        <v>300000</v>
      </c>
      <c r="E16" s="95">
        <v>225000</v>
      </c>
      <c r="F16" s="224">
        <f t="shared" si="1"/>
        <v>7.4385021832003906E-2</v>
      </c>
      <c r="G16" s="79">
        <v>1</v>
      </c>
      <c r="H16" s="77">
        <v>300000</v>
      </c>
      <c r="I16" s="77">
        <v>225000</v>
      </c>
      <c r="J16" s="224">
        <f t="shared" si="2"/>
        <v>7.4385021832003906E-2</v>
      </c>
      <c r="K16" s="79">
        <v>0</v>
      </c>
      <c r="L16" s="77">
        <v>0</v>
      </c>
      <c r="M16" s="78">
        <v>0</v>
      </c>
      <c r="N16" s="79">
        <v>0</v>
      </c>
      <c r="O16" s="77">
        <v>0</v>
      </c>
      <c r="P16" s="77">
        <v>0</v>
      </c>
      <c r="Q16" s="224">
        <f t="shared" si="3"/>
        <v>0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0</v>
      </c>
      <c r="Y16" s="77">
        <v>0</v>
      </c>
      <c r="Z16" s="77">
        <v>0</v>
      </c>
      <c r="AA16" s="224">
        <f t="shared" si="4"/>
        <v>0</v>
      </c>
      <c r="AB16" s="79">
        <v>0</v>
      </c>
      <c r="AC16" s="80">
        <v>0</v>
      </c>
      <c r="AD16" s="77">
        <v>0</v>
      </c>
      <c r="AE16" s="77">
        <v>0</v>
      </c>
      <c r="AF16" s="22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224">
        <f t="shared" si="6"/>
        <v>0</v>
      </c>
      <c r="AO16" s="79">
        <v>0</v>
      </c>
      <c r="AP16" s="77">
        <v>0</v>
      </c>
      <c r="AQ16" s="77">
        <v>0</v>
      </c>
      <c r="AR16" s="224">
        <f t="shared" si="7"/>
        <v>0</v>
      </c>
    </row>
    <row r="17" spans="1:44" ht="25.5" x14ac:dyDescent="0.2">
      <c r="A17" s="185" t="s">
        <v>28</v>
      </c>
      <c r="B17" s="194">
        <v>50408360.015966661</v>
      </c>
      <c r="C17" s="76">
        <v>129</v>
      </c>
      <c r="D17" s="77">
        <v>30456216.909999996</v>
      </c>
      <c r="E17" s="95">
        <v>22842162.682499997</v>
      </c>
      <c r="F17" s="224">
        <f t="shared" si="1"/>
        <v>0.6041897990800158</v>
      </c>
      <c r="G17" s="79">
        <v>129</v>
      </c>
      <c r="H17" s="77">
        <v>30456216.909999996</v>
      </c>
      <c r="I17" s="77">
        <v>22842162.682499997</v>
      </c>
      <c r="J17" s="224">
        <f t="shared" si="2"/>
        <v>0.6041897990800158</v>
      </c>
      <c r="K17" s="79">
        <v>45</v>
      </c>
      <c r="L17" s="77">
        <v>11293124.140000001</v>
      </c>
      <c r="M17" s="78">
        <v>8469843.1050000004</v>
      </c>
      <c r="N17" s="79">
        <v>84</v>
      </c>
      <c r="O17" s="77">
        <v>16843269.380000003</v>
      </c>
      <c r="P17" s="77">
        <v>12632451.780000001</v>
      </c>
      <c r="Q17" s="224">
        <f t="shared" si="3"/>
        <v>0.33413642845482294</v>
      </c>
      <c r="R17" s="79">
        <v>2</v>
      </c>
      <c r="S17" s="77">
        <v>248094.07999999999</v>
      </c>
      <c r="T17" s="78">
        <v>186070.55</v>
      </c>
      <c r="U17" s="79">
        <v>3</v>
      </c>
      <c r="V17" s="77">
        <v>40902.22</v>
      </c>
      <c r="W17" s="78">
        <v>30676.664499999999</v>
      </c>
      <c r="X17" s="79">
        <v>82</v>
      </c>
      <c r="Y17" s="77">
        <v>16554273.080000002</v>
      </c>
      <c r="Z17" s="77">
        <v>12415704.565500002</v>
      </c>
      <c r="AA17" s="224">
        <f t="shared" si="4"/>
        <v>0.32840332585222959</v>
      </c>
      <c r="AB17" s="79">
        <v>54</v>
      </c>
      <c r="AC17" s="80">
        <v>54</v>
      </c>
      <c r="AD17" s="77">
        <v>9793206.6999999993</v>
      </c>
      <c r="AE17" s="77">
        <v>7344905.0250000004</v>
      </c>
      <c r="AF17" s="224">
        <f t="shared" si="5"/>
        <v>0.19427743130103889</v>
      </c>
      <c r="AG17" s="80">
        <v>1</v>
      </c>
      <c r="AH17" s="78">
        <v>117000</v>
      </c>
      <c r="AI17" s="79">
        <v>69</v>
      </c>
      <c r="AJ17" s="78">
        <v>12024367.649999999</v>
      </c>
      <c r="AK17" s="114">
        <v>9018275.5300000012</v>
      </c>
      <c r="AL17" s="77">
        <v>11459096.276666664</v>
      </c>
      <c r="AM17" s="77">
        <v>8594322.0700000003</v>
      </c>
      <c r="AN17" s="224">
        <f t="shared" si="6"/>
        <v>0.23853915592951894</v>
      </c>
      <c r="AO17" s="79">
        <v>38</v>
      </c>
      <c r="AP17" s="77">
        <v>6636605.1200000001</v>
      </c>
      <c r="AQ17" s="77">
        <v>4977453.7</v>
      </c>
      <c r="AR17" s="224">
        <f t="shared" si="7"/>
        <v>0.13165683465793929</v>
      </c>
    </row>
    <row r="18" spans="1:44" x14ac:dyDescent="0.2">
      <c r="A18" s="185" t="s">
        <v>29</v>
      </c>
      <c r="B18" s="194">
        <v>36028730.241822816</v>
      </c>
      <c r="C18" s="76">
        <v>292</v>
      </c>
      <c r="D18" s="77">
        <v>36808283.480000004</v>
      </c>
      <c r="E18" s="95">
        <v>27606212.609999999</v>
      </c>
      <c r="F18" s="224">
        <f t="shared" si="1"/>
        <v>1.0216369889514527</v>
      </c>
      <c r="G18" s="79">
        <v>221</v>
      </c>
      <c r="H18" s="77">
        <v>26498560.510000005</v>
      </c>
      <c r="I18" s="77">
        <v>19873920.382500008</v>
      </c>
      <c r="J18" s="224">
        <f t="shared" si="2"/>
        <v>0.73548416311491283</v>
      </c>
      <c r="K18" s="79">
        <v>45</v>
      </c>
      <c r="L18" s="77">
        <v>5879441.6799999997</v>
      </c>
      <c r="M18" s="78">
        <v>4409581.26</v>
      </c>
      <c r="N18" s="79">
        <v>167</v>
      </c>
      <c r="O18" s="77">
        <v>15495877.920000002</v>
      </c>
      <c r="P18" s="77">
        <v>11621908.219999999</v>
      </c>
      <c r="Q18" s="224">
        <f t="shared" si="3"/>
        <v>0.43009780849873247</v>
      </c>
      <c r="R18" s="79">
        <v>2</v>
      </c>
      <c r="S18" s="77">
        <v>44700.600000000006</v>
      </c>
      <c r="T18" s="78">
        <v>33525.449999999997</v>
      </c>
      <c r="U18" s="79">
        <v>5</v>
      </c>
      <c r="V18" s="77">
        <v>45778.49</v>
      </c>
      <c r="W18" s="78">
        <v>34333.8675</v>
      </c>
      <c r="X18" s="79">
        <v>162</v>
      </c>
      <c r="Y18" s="77">
        <v>14871281.1</v>
      </c>
      <c r="Z18" s="77">
        <v>11153460.612500001</v>
      </c>
      <c r="AA18" s="224">
        <f t="shared" si="4"/>
        <v>0.41276173210059847</v>
      </c>
      <c r="AB18" s="79">
        <v>72</v>
      </c>
      <c r="AC18" s="80">
        <v>72</v>
      </c>
      <c r="AD18" s="77">
        <v>5024070.6900000004</v>
      </c>
      <c r="AE18" s="77">
        <v>3768053.0175000001</v>
      </c>
      <c r="AF18" s="224">
        <f t="shared" si="5"/>
        <v>0.13944623238950471</v>
      </c>
      <c r="AG18" s="80">
        <v>0</v>
      </c>
      <c r="AH18" s="78">
        <v>0</v>
      </c>
      <c r="AI18" s="79">
        <v>121</v>
      </c>
      <c r="AJ18" s="77">
        <v>7888205.4399999995</v>
      </c>
      <c r="AK18" s="77">
        <v>5916153.9699999997</v>
      </c>
      <c r="AL18" s="77">
        <v>7283570.709999999</v>
      </c>
      <c r="AM18" s="77">
        <v>5462678</v>
      </c>
      <c r="AN18" s="224">
        <f t="shared" si="6"/>
        <v>0.21894208835711965</v>
      </c>
      <c r="AO18" s="79">
        <v>32</v>
      </c>
      <c r="AP18" s="77">
        <v>1780543.12</v>
      </c>
      <c r="AQ18" s="77">
        <v>1335407.3</v>
      </c>
      <c r="AR18" s="224">
        <f t="shared" si="7"/>
        <v>4.942009080112162E-2</v>
      </c>
    </row>
    <row r="19" spans="1:44" ht="25.5" x14ac:dyDescent="0.2">
      <c r="A19" s="185" t="s">
        <v>30</v>
      </c>
      <c r="B19" s="194">
        <v>101428305.13556001</v>
      </c>
      <c r="C19" s="76">
        <v>2176</v>
      </c>
      <c r="D19" s="77">
        <v>133276500</v>
      </c>
      <c r="E19" s="95">
        <v>66638250</v>
      </c>
      <c r="F19" s="224">
        <f t="shared" si="1"/>
        <v>1.3139971117714582</v>
      </c>
      <c r="G19" s="79">
        <v>2174</v>
      </c>
      <c r="H19" s="77">
        <v>133092000</v>
      </c>
      <c r="I19" s="77">
        <v>66546000</v>
      </c>
      <c r="J19" s="224">
        <f t="shared" si="2"/>
        <v>1.3121780929112552</v>
      </c>
      <c r="K19" s="79">
        <v>80</v>
      </c>
      <c r="L19" s="77">
        <v>4968000</v>
      </c>
      <c r="M19" s="78">
        <v>2484000</v>
      </c>
      <c r="N19" s="79">
        <v>1910</v>
      </c>
      <c r="O19" s="77">
        <v>116838000</v>
      </c>
      <c r="P19" s="77">
        <v>58419000</v>
      </c>
      <c r="Q19" s="224">
        <f t="shared" si="3"/>
        <v>1.1519269679587445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1560</v>
      </c>
      <c r="Y19" s="77">
        <v>97899000</v>
      </c>
      <c r="Z19" s="77">
        <v>48949500</v>
      </c>
      <c r="AA19" s="224">
        <f t="shared" si="4"/>
        <v>0.96520394252035413</v>
      </c>
      <c r="AB19" s="79">
        <v>1861</v>
      </c>
      <c r="AC19" s="80">
        <v>1863</v>
      </c>
      <c r="AD19" s="77">
        <v>114233500</v>
      </c>
      <c r="AE19" s="77">
        <v>57116750</v>
      </c>
      <c r="AF19" s="224">
        <f t="shared" si="5"/>
        <v>1.1262487315284004</v>
      </c>
      <c r="AG19" s="80">
        <v>3</v>
      </c>
      <c r="AH19" s="78">
        <v>160500</v>
      </c>
      <c r="AI19" s="79">
        <v>1567</v>
      </c>
      <c r="AJ19" s="77">
        <v>98212500</v>
      </c>
      <c r="AK19" s="77">
        <v>49106250</v>
      </c>
      <c r="AL19" s="77">
        <v>0</v>
      </c>
      <c r="AM19" s="77">
        <v>0</v>
      </c>
      <c r="AN19" s="224">
        <f t="shared" si="6"/>
        <v>0.96829479570557697</v>
      </c>
      <c r="AO19" s="79">
        <v>1567</v>
      </c>
      <c r="AP19" s="77">
        <v>98212500</v>
      </c>
      <c r="AQ19" s="77">
        <v>49106250</v>
      </c>
      <c r="AR19" s="224">
        <f t="shared" si="7"/>
        <v>0.96829479570557697</v>
      </c>
    </row>
    <row r="20" spans="1:44" ht="38.25" x14ac:dyDescent="0.2">
      <c r="A20" s="185" t="s">
        <v>31</v>
      </c>
      <c r="B20" s="194">
        <v>103744183.25297999</v>
      </c>
      <c r="C20" s="76">
        <v>204</v>
      </c>
      <c r="D20" s="77">
        <v>48401031.200000003</v>
      </c>
      <c r="E20" s="95">
        <v>36300773.399999999</v>
      </c>
      <c r="F20" s="224">
        <f t="shared" si="1"/>
        <v>0.46654212007216039</v>
      </c>
      <c r="G20" s="79">
        <v>204</v>
      </c>
      <c r="H20" s="77">
        <v>48401031.200000003</v>
      </c>
      <c r="I20" s="77">
        <v>36300773.400000006</v>
      </c>
      <c r="J20" s="224">
        <f t="shared" si="2"/>
        <v>0.46654212007216039</v>
      </c>
      <c r="K20" s="79">
        <v>39</v>
      </c>
      <c r="L20" s="77">
        <v>8580351.8500000015</v>
      </c>
      <c r="M20" s="78">
        <v>6435263.8875000002</v>
      </c>
      <c r="N20" s="79">
        <v>158</v>
      </c>
      <c r="O20" s="77">
        <v>33150050.839999996</v>
      </c>
      <c r="P20" s="77">
        <v>24862537.990000002</v>
      </c>
      <c r="Q20" s="224">
        <f t="shared" si="3"/>
        <v>0.31953647713591476</v>
      </c>
      <c r="R20" s="79">
        <v>1</v>
      </c>
      <c r="S20" s="77">
        <v>146800</v>
      </c>
      <c r="T20" s="78">
        <v>110100</v>
      </c>
      <c r="U20" s="79">
        <v>9</v>
      </c>
      <c r="V20" s="77">
        <v>339934.77</v>
      </c>
      <c r="W20" s="78">
        <v>254951.07750000001</v>
      </c>
      <c r="X20" s="79">
        <v>153</v>
      </c>
      <c r="Y20" s="77">
        <v>31245272.229999997</v>
      </c>
      <c r="Z20" s="77">
        <v>23433954.032500003</v>
      </c>
      <c r="AA20" s="224">
        <f t="shared" si="4"/>
        <v>0.30117613585918795</v>
      </c>
      <c r="AB20" s="79">
        <v>41</v>
      </c>
      <c r="AC20" s="80">
        <v>41</v>
      </c>
      <c r="AD20" s="77">
        <v>6336893.8300000001</v>
      </c>
      <c r="AE20" s="77">
        <v>4752670.3724999996</v>
      </c>
      <c r="AF20" s="224">
        <f t="shared" si="5"/>
        <v>6.1081919306719072E-2</v>
      </c>
      <c r="AG20" s="80">
        <v>0</v>
      </c>
      <c r="AH20" s="78">
        <v>0</v>
      </c>
      <c r="AI20" s="79">
        <v>103</v>
      </c>
      <c r="AJ20" s="77">
        <v>16602376.219999999</v>
      </c>
      <c r="AK20" s="77">
        <v>12451782.07</v>
      </c>
      <c r="AL20" s="77">
        <v>16306368.1</v>
      </c>
      <c r="AM20" s="77">
        <v>12342775.609999999</v>
      </c>
      <c r="AN20" s="224">
        <f t="shared" si="6"/>
        <v>0.16003187551744599</v>
      </c>
      <c r="AO20" s="79">
        <v>5</v>
      </c>
      <c r="AP20" s="77">
        <v>681940.5</v>
      </c>
      <c r="AQ20" s="77">
        <v>511455.36</v>
      </c>
      <c r="AR20" s="224">
        <f t="shared" si="7"/>
        <v>6.5732890135834351E-3</v>
      </c>
    </row>
    <row r="21" spans="1:44" ht="25.5" collapsed="1" x14ac:dyDescent="0.2">
      <c r="A21" s="185" t="s">
        <v>32</v>
      </c>
      <c r="B21" s="194">
        <v>192724991.37852001</v>
      </c>
      <c r="C21" s="76">
        <v>14</v>
      </c>
      <c r="D21" s="77">
        <v>277153027.50999999</v>
      </c>
      <c r="E21" s="95">
        <v>207864770.63249999</v>
      </c>
      <c r="F21" s="224">
        <f t="shared" si="1"/>
        <v>1.4380751843732593</v>
      </c>
      <c r="G21" s="79">
        <v>3</v>
      </c>
      <c r="H21" s="77">
        <v>189080322.06</v>
      </c>
      <c r="I21" s="77">
        <v>141810241.54500002</v>
      </c>
      <c r="J21" s="224">
        <f t="shared" si="2"/>
        <v>0.98108875609514634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141737411.84999999</v>
      </c>
      <c r="Q21" s="224">
        <f t="shared" si="3"/>
        <v>0.9805848969469092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224">
        <f t="shared" si="4"/>
        <v>0.9805848969469092</v>
      </c>
      <c r="AB21" s="79">
        <v>1</v>
      </c>
      <c r="AC21" s="80">
        <v>1</v>
      </c>
      <c r="AD21" s="77">
        <v>85274.81</v>
      </c>
      <c r="AE21" s="77">
        <v>63956.107499999998</v>
      </c>
      <c r="AF21" s="224">
        <f t="shared" si="5"/>
        <v>4.4246887437922712E-4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224">
        <f t="shared" si="6"/>
        <v>4.4246887437922712E-4</v>
      </c>
      <c r="AO21" s="79">
        <v>1</v>
      </c>
      <c r="AP21" s="77">
        <v>85274.81</v>
      </c>
      <c r="AQ21" s="77">
        <v>63956.1</v>
      </c>
      <c r="AR21" s="224">
        <f t="shared" si="7"/>
        <v>4.4246887437922712E-4</v>
      </c>
    </row>
    <row r="22" spans="1:44" ht="25.5" x14ac:dyDescent="0.2">
      <c r="A22" s="185" t="s">
        <v>33</v>
      </c>
      <c r="B22" s="194">
        <v>30920204.763499998</v>
      </c>
      <c r="C22" s="76">
        <v>4</v>
      </c>
      <c r="D22" s="77">
        <v>11754054.310000001</v>
      </c>
      <c r="E22" s="95">
        <v>8815540.7324999999</v>
      </c>
      <c r="F22" s="224">
        <f t="shared" si="1"/>
        <v>0.38014154174926967</v>
      </c>
      <c r="G22" s="79">
        <v>4</v>
      </c>
      <c r="H22" s="77">
        <v>11754054.310000001</v>
      </c>
      <c r="I22" s="77">
        <v>8815540.7324999999</v>
      </c>
      <c r="J22" s="224">
        <f t="shared" si="2"/>
        <v>0.38014154174926967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224">
        <f t="shared" si="3"/>
        <v>0.24727606619945727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224">
        <f t="shared" si="4"/>
        <v>0.24727606619945727</v>
      </c>
      <c r="AB22" s="79">
        <v>0</v>
      </c>
      <c r="AC22" s="80">
        <v>0</v>
      </c>
      <c r="AD22" s="77">
        <v>0</v>
      </c>
      <c r="AE22" s="77">
        <v>0</v>
      </c>
      <c r="AF22" s="224">
        <f t="shared" si="5"/>
        <v>0</v>
      </c>
      <c r="AG22" s="80">
        <v>0</v>
      </c>
      <c r="AH22" s="78">
        <v>0</v>
      </c>
      <c r="AI22" s="79">
        <v>1</v>
      </c>
      <c r="AJ22" s="77">
        <v>1180000</v>
      </c>
      <c r="AK22" s="77">
        <v>885000</v>
      </c>
      <c r="AL22" s="77">
        <v>1180000</v>
      </c>
      <c r="AM22" s="77">
        <v>885000</v>
      </c>
      <c r="AN22" s="224">
        <f t="shared" si="6"/>
        <v>3.8162748566042501E-2</v>
      </c>
      <c r="AO22" s="79">
        <v>0</v>
      </c>
      <c r="AP22" s="77">
        <v>0</v>
      </c>
      <c r="AQ22" s="77">
        <v>0</v>
      </c>
      <c r="AR22" s="224">
        <f t="shared" si="7"/>
        <v>0</v>
      </c>
    </row>
    <row r="23" spans="1:44" ht="25.5" x14ac:dyDescent="0.2">
      <c r="A23" s="185" t="s">
        <v>34</v>
      </c>
      <c r="B23" s="194">
        <v>8066140</v>
      </c>
      <c r="C23" s="76">
        <v>0</v>
      </c>
      <c r="D23" s="77">
        <v>0</v>
      </c>
      <c r="E23" s="95">
        <v>0</v>
      </c>
      <c r="F23" s="224">
        <f t="shared" si="1"/>
        <v>0</v>
      </c>
      <c r="G23" s="79">
        <v>0</v>
      </c>
      <c r="H23" s="77">
        <v>0</v>
      </c>
      <c r="I23" s="77">
        <v>0</v>
      </c>
      <c r="J23" s="22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22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22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22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224">
        <f t="shared" si="6"/>
        <v>0</v>
      </c>
      <c r="AO23" s="79">
        <v>0</v>
      </c>
      <c r="AP23" s="77">
        <v>0</v>
      </c>
      <c r="AQ23" s="77">
        <v>0</v>
      </c>
      <c r="AR23" s="224">
        <f t="shared" si="7"/>
        <v>0</v>
      </c>
    </row>
    <row r="24" spans="1:44" ht="25.5" x14ac:dyDescent="0.2">
      <c r="A24" s="185" t="s">
        <v>35</v>
      </c>
      <c r="B24" s="194">
        <v>10082675</v>
      </c>
      <c r="C24" s="76">
        <v>0</v>
      </c>
      <c r="D24" s="77">
        <v>0</v>
      </c>
      <c r="E24" s="95">
        <v>0</v>
      </c>
      <c r="F24" s="224">
        <f t="shared" si="1"/>
        <v>0</v>
      </c>
      <c r="G24" s="79">
        <v>0</v>
      </c>
      <c r="H24" s="77">
        <v>0</v>
      </c>
      <c r="I24" s="77">
        <v>0</v>
      </c>
      <c r="J24" s="22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22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22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22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224">
        <f t="shared" si="6"/>
        <v>0</v>
      </c>
      <c r="AO24" s="79">
        <v>0</v>
      </c>
      <c r="AP24" s="77">
        <v>0</v>
      </c>
      <c r="AQ24" s="77">
        <v>0</v>
      </c>
      <c r="AR24" s="224">
        <f t="shared" si="7"/>
        <v>0</v>
      </c>
    </row>
    <row r="25" spans="1:44" ht="26.25" thickBot="1" x14ac:dyDescent="0.25">
      <c r="A25" s="187" t="s">
        <v>36</v>
      </c>
      <c r="B25" s="196">
        <v>6452912</v>
      </c>
      <c r="C25" s="112">
        <v>10</v>
      </c>
      <c r="D25" s="108">
        <v>4047313.95</v>
      </c>
      <c r="E25" s="109">
        <v>3035485.4625000004</v>
      </c>
      <c r="F25" s="224">
        <f t="shared" si="1"/>
        <v>0.62720736777442498</v>
      </c>
      <c r="G25" s="110">
        <v>10</v>
      </c>
      <c r="H25" s="108">
        <v>4047313.95</v>
      </c>
      <c r="I25" s="108">
        <v>3035485.4625000004</v>
      </c>
      <c r="J25" s="224">
        <f t="shared" si="2"/>
        <v>0.62720736777442498</v>
      </c>
      <c r="K25" s="110">
        <v>0</v>
      </c>
      <c r="L25" s="108">
        <v>0</v>
      </c>
      <c r="M25" s="113">
        <v>0</v>
      </c>
      <c r="N25" s="110">
        <v>0</v>
      </c>
      <c r="O25" s="108">
        <v>0</v>
      </c>
      <c r="P25" s="108">
        <v>0</v>
      </c>
      <c r="Q25" s="224">
        <f t="shared" si="3"/>
        <v>0</v>
      </c>
      <c r="R25" s="110">
        <v>0</v>
      </c>
      <c r="S25" s="108">
        <v>0</v>
      </c>
      <c r="T25" s="113">
        <v>0</v>
      </c>
      <c r="U25" s="110">
        <v>0</v>
      </c>
      <c r="V25" s="108">
        <v>0</v>
      </c>
      <c r="W25" s="113">
        <v>0</v>
      </c>
      <c r="X25" s="110">
        <v>0</v>
      </c>
      <c r="Y25" s="108">
        <v>0</v>
      </c>
      <c r="Z25" s="108">
        <v>0</v>
      </c>
      <c r="AA25" s="224">
        <f t="shared" si="4"/>
        <v>0</v>
      </c>
      <c r="AB25" s="110">
        <v>0</v>
      </c>
      <c r="AC25" s="111">
        <v>0</v>
      </c>
      <c r="AD25" s="108">
        <v>0</v>
      </c>
      <c r="AE25" s="108">
        <v>0</v>
      </c>
      <c r="AF25" s="224">
        <f t="shared" si="5"/>
        <v>0</v>
      </c>
      <c r="AG25" s="111">
        <v>0</v>
      </c>
      <c r="AH25" s="113">
        <v>0</v>
      </c>
      <c r="AI25" s="110">
        <v>0</v>
      </c>
      <c r="AJ25" s="108">
        <v>0</v>
      </c>
      <c r="AK25" s="108">
        <v>0</v>
      </c>
      <c r="AL25" s="108">
        <v>0</v>
      </c>
      <c r="AM25" s="108">
        <v>0</v>
      </c>
      <c r="AN25" s="224">
        <f t="shared" si="6"/>
        <v>0</v>
      </c>
      <c r="AO25" s="110">
        <v>0</v>
      </c>
      <c r="AP25" s="108">
        <v>0</v>
      </c>
      <c r="AQ25" s="108">
        <v>0</v>
      </c>
      <c r="AR25" s="224">
        <f t="shared" si="7"/>
        <v>0</v>
      </c>
    </row>
    <row r="26" spans="1:44" s="83" customFormat="1" ht="51.75" thickBot="1" x14ac:dyDescent="0.25">
      <c r="A26" s="183" t="s">
        <v>186</v>
      </c>
      <c r="B26" s="151">
        <f>SUM(B27+B28+B29+B33+B34+B35+B36)</f>
        <v>1076808462.1957974</v>
      </c>
      <c r="C26" s="163">
        <f>SUM(C27+C28+C29+C33+C34+C35+C36)</f>
        <v>1586</v>
      </c>
      <c r="D26" s="164">
        <f t="shared" ref="D26:AQ26" si="8">SUM(D27+D28+D29+D33+D34+D35+D36)</f>
        <v>892106458.89000022</v>
      </c>
      <c r="E26" s="164">
        <f t="shared" si="8"/>
        <v>669079844.16250014</v>
      </c>
      <c r="F26" s="154">
        <f>D26/B26</f>
        <v>0.82847274163395956</v>
      </c>
      <c r="G26" s="163">
        <f t="shared" si="8"/>
        <v>1461</v>
      </c>
      <c r="H26" s="164">
        <f t="shared" si="8"/>
        <v>701961226.70000005</v>
      </c>
      <c r="I26" s="164">
        <f t="shared" si="8"/>
        <v>526470920.02500004</v>
      </c>
      <c r="J26" s="225">
        <f t="shared" ref="J26" si="9">H26/B26</f>
        <v>0.65189051845727564</v>
      </c>
      <c r="K26" s="163">
        <f t="shared" si="8"/>
        <v>241</v>
      </c>
      <c r="L26" s="164">
        <f t="shared" si="8"/>
        <v>191652319.78999996</v>
      </c>
      <c r="M26" s="164">
        <f t="shared" si="8"/>
        <v>143739239.82249999</v>
      </c>
      <c r="N26" s="163">
        <f t="shared" si="8"/>
        <v>1186</v>
      </c>
      <c r="O26" s="164">
        <f t="shared" si="8"/>
        <v>401667024.37000006</v>
      </c>
      <c r="P26" s="164">
        <f t="shared" si="8"/>
        <v>301250264.26249999</v>
      </c>
      <c r="Q26" s="154">
        <f t="shared" ref="Q26" si="10">O26/B26</f>
        <v>0.37301622198522844</v>
      </c>
      <c r="R26" s="163">
        <f t="shared" si="8"/>
        <v>3</v>
      </c>
      <c r="S26" s="164">
        <f t="shared" si="8"/>
        <v>1123104.99</v>
      </c>
      <c r="T26" s="164">
        <f t="shared" si="8"/>
        <v>842328.74249999993</v>
      </c>
      <c r="U26" s="163">
        <f t="shared" si="8"/>
        <v>17</v>
      </c>
      <c r="V26" s="164">
        <f t="shared" si="8"/>
        <v>57181.090000000026</v>
      </c>
      <c r="W26" s="164">
        <f t="shared" si="8"/>
        <v>42885.810000000019</v>
      </c>
      <c r="X26" s="163">
        <f t="shared" si="8"/>
        <v>1183</v>
      </c>
      <c r="Y26" s="164">
        <f t="shared" si="8"/>
        <v>400486738.29000002</v>
      </c>
      <c r="Z26" s="164">
        <f t="shared" si="8"/>
        <v>300365049.70999998</v>
      </c>
      <c r="AA26" s="225">
        <f t="shared" si="4"/>
        <v>0.37192012539847502</v>
      </c>
      <c r="AB26" s="163">
        <f t="shared" si="8"/>
        <v>119</v>
      </c>
      <c r="AC26" s="163">
        <f t="shared" si="8"/>
        <v>131</v>
      </c>
      <c r="AD26" s="164">
        <f t="shared" si="8"/>
        <v>55291491.750000007</v>
      </c>
      <c r="AE26" s="164">
        <f t="shared" si="8"/>
        <v>41235117.710000001</v>
      </c>
      <c r="AF26" s="225">
        <f t="shared" si="5"/>
        <v>5.1347564298715814E-2</v>
      </c>
      <c r="AG26" s="163">
        <f t="shared" si="8"/>
        <v>4</v>
      </c>
      <c r="AH26" s="164">
        <f t="shared" si="8"/>
        <v>2000801.98</v>
      </c>
      <c r="AI26" s="163">
        <f t="shared" si="8"/>
        <v>1075</v>
      </c>
      <c r="AJ26" s="164">
        <f t="shared" si="8"/>
        <v>280140752.77000004</v>
      </c>
      <c r="AK26" s="164">
        <f t="shared" si="8"/>
        <v>210105560.79000002</v>
      </c>
      <c r="AL26" s="164">
        <f t="shared" si="8"/>
        <v>41949117.316666663</v>
      </c>
      <c r="AM26" s="164">
        <f t="shared" si="8"/>
        <v>33007775.960000001</v>
      </c>
      <c r="AN26" s="225">
        <f t="shared" si="6"/>
        <v>0.26015838712740513</v>
      </c>
      <c r="AO26" s="163">
        <f t="shared" si="8"/>
        <v>991</v>
      </c>
      <c r="AP26" s="164">
        <f t="shared" si="8"/>
        <v>241237667.95999998</v>
      </c>
      <c r="AQ26" s="164">
        <f t="shared" si="8"/>
        <v>180928296.85999998</v>
      </c>
      <c r="AR26" s="225">
        <f t="shared" si="7"/>
        <v>0.2240302490454755</v>
      </c>
    </row>
    <row r="27" spans="1:44" s="82" customFormat="1" x14ac:dyDescent="0.2">
      <c r="A27" s="188" t="s">
        <v>38</v>
      </c>
      <c r="B27" s="193">
        <v>86084592</v>
      </c>
      <c r="C27" s="165">
        <v>16</v>
      </c>
      <c r="D27" s="166">
        <v>107017992.28</v>
      </c>
      <c r="E27" s="166">
        <v>80263494.210000008</v>
      </c>
      <c r="F27" s="224">
        <f t="shared" si="1"/>
        <v>1.2431724399646338</v>
      </c>
      <c r="G27" s="167">
        <v>12</v>
      </c>
      <c r="H27" s="166">
        <v>83038062.680000007</v>
      </c>
      <c r="I27" s="166">
        <v>62278547.010000005</v>
      </c>
      <c r="J27" s="224">
        <f t="shared" si="2"/>
        <v>0.96461005100657282</v>
      </c>
      <c r="K27" s="167">
        <v>2</v>
      </c>
      <c r="L27" s="166">
        <v>14665555.199999999</v>
      </c>
      <c r="M27" s="168">
        <v>10999166.4</v>
      </c>
      <c r="N27" s="167">
        <v>1</v>
      </c>
      <c r="O27" s="166">
        <v>5911449.7800000003</v>
      </c>
      <c r="P27" s="166">
        <v>4433587.33</v>
      </c>
      <c r="Q27" s="224">
        <f t="shared" ref="Q27:Q57" si="11">O27/$B27</f>
        <v>6.8670242172954712E-2</v>
      </c>
      <c r="R27" s="167">
        <v>0</v>
      </c>
      <c r="S27" s="166">
        <v>0</v>
      </c>
      <c r="T27" s="168">
        <v>0</v>
      </c>
      <c r="U27" s="167">
        <v>0</v>
      </c>
      <c r="V27" s="166">
        <v>0</v>
      </c>
      <c r="W27" s="168">
        <v>0</v>
      </c>
      <c r="X27" s="167">
        <v>1</v>
      </c>
      <c r="Y27" s="166">
        <v>5911449.7800000003</v>
      </c>
      <c r="Z27" s="166">
        <v>4433587.33</v>
      </c>
      <c r="AA27" s="224">
        <f t="shared" si="4"/>
        <v>6.8670242172954712E-2</v>
      </c>
      <c r="AB27" s="167">
        <v>0</v>
      </c>
      <c r="AC27" s="169">
        <v>0</v>
      </c>
      <c r="AD27" s="166">
        <v>0</v>
      </c>
      <c r="AE27" s="166">
        <v>0</v>
      </c>
      <c r="AF27" s="224">
        <f t="shared" si="5"/>
        <v>0</v>
      </c>
      <c r="AG27" s="169">
        <v>0</v>
      </c>
      <c r="AH27" s="168">
        <v>0</v>
      </c>
      <c r="AI27" s="167">
        <v>1</v>
      </c>
      <c r="AJ27" s="166">
        <v>1773334.93</v>
      </c>
      <c r="AK27" s="166">
        <v>1330001.19</v>
      </c>
      <c r="AL27" s="166">
        <v>1773334.93</v>
      </c>
      <c r="AM27" s="166">
        <v>1330001.19</v>
      </c>
      <c r="AN27" s="224">
        <f t="shared" si="6"/>
        <v>2.0599910957352273E-2</v>
      </c>
      <c r="AO27" s="167">
        <v>0</v>
      </c>
      <c r="AP27" s="166">
        <v>0</v>
      </c>
      <c r="AQ27" s="166">
        <v>0</v>
      </c>
      <c r="AR27" s="224">
        <f t="shared" si="7"/>
        <v>0</v>
      </c>
    </row>
    <row r="28" spans="1:44" s="75" customFormat="1" ht="25.5" x14ac:dyDescent="0.25">
      <c r="A28" s="185" t="s">
        <v>39</v>
      </c>
      <c r="B28" s="194">
        <v>17162000</v>
      </c>
      <c r="C28" s="76">
        <v>32</v>
      </c>
      <c r="D28" s="108">
        <v>13950137.9</v>
      </c>
      <c r="E28" s="108">
        <v>10462603.424999999</v>
      </c>
      <c r="F28" s="224">
        <f t="shared" si="1"/>
        <v>0.81285036126325605</v>
      </c>
      <c r="G28" s="79">
        <v>32</v>
      </c>
      <c r="H28" s="108">
        <v>13950137.9</v>
      </c>
      <c r="I28" s="108">
        <v>10462603.424999999</v>
      </c>
      <c r="J28" s="224">
        <f t="shared" si="2"/>
        <v>0.81285036126325605</v>
      </c>
      <c r="K28" s="79">
        <v>0</v>
      </c>
      <c r="L28" s="108">
        <v>0</v>
      </c>
      <c r="M28" s="78">
        <v>0</v>
      </c>
      <c r="N28" s="79">
        <v>0</v>
      </c>
      <c r="O28" s="108">
        <v>0</v>
      </c>
      <c r="P28" s="108">
        <v>0</v>
      </c>
      <c r="Q28" s="224">
        <f t="shared" si="11"/>
        <v>0</v>
      </c>
      <c r="R28" s="110">
        <v>0</v>
      </c>
      <c r="S28" s="108">
        <v>0</v>
      </c>
      <c r="T28" s="78">
        <v>0</v>
      </c>
      <c r="U28" s="79">
        <v>0</v>
      </c>
      <c r="V28" s="108">
        <v>0</v>
      </c>
      <c r="W28" s="78">
        <v>0</v>
      </c>
      <c r="X28" s="79">
        <v>0</v>
      </c>
      <c r="Y28" s="108">
        <v>0</v>
      </c>
      <c r="Z28" s="108">
        <v>0</v>
      </c>
      <c r="AA28" s="224">
        <f t="shared" si="4"/>
        <v>0</v>
      </c>
      <c r="AB28" s="79">
        <v>0</v>
      </c>
      <c r="AC28" s="111">
        <v>0</v>
      </c>
      <c r="AD28" s="108">
        <v>0</v>
      </c>
      <c r="AE28" s="108">
        <v>0</v>
      </c>
      <c r="AF28" s="224">
        <f t="shared" si="5"/>
        <v>0</v>
      </c>
      <c r="AG28" s="111">
        <v>0</v>
      </c>
      <c r="AH28" s="78">
        <v>0</v>
      </c>
      <c r="AI28" s="79">
        <v>0</v>
      </c>
      <c r="AJ28" s="108">
        <v>0</v>
      </c>
      <c r="AK28" s="108">
        <v>0</v>
      </c>
      <c r="AL28" s="108">
        <v>0</v>
      </c>
      <c r="AM28" s="108">
        <v>0</v>
      </c>
      <c r="AN28" s="224">
        <f t="shared" si="6"/>
        <v>0</v>
      </c>
      <c r="AO28" s="79">
        <v>0</v>
      </c>
      <c r="AP28" s="108">
        <v>0</v>
      </c>
      <c r="AQ28" s="108">
        <v>0</v>
      </c>
      <c r="AR28" s="224">
        <f t="shared" si="7"/>
        <v>0</v>
      </c>
    </row>
    <row r="29" spans="1:44" s="75" customFormat="1" ht="39" customHeight="1" x14ac:dyDescent="0.25">
      <c r="A29" s="185" t="s">
        <v>40</v>
      </c>
      <c r="B29" s="194">
        <f>SUM(B30:B32)</f>
        <v>551642523.24349082</v>
      </c>
      <c r="C29" s="79">
        <v>557</v>
      </c>
      <c r="D29" s="114">
        <v>545138692.44000006</v>
      </c>
      <c r="E29" s="114">
        <v>408854019.32500005</v>
      </c>
      <c r="F29" s="224">
        <f t="shared" si="1"/>
        <v>0.98821006262307298</v>
      </c>
      <c r="G29" s="79">
        <v>441</v>
      </c>
      <c r="H29" s="114">
        <v>381776082.65000004</v>
      </c>
      <c r="I29" s="114">
        <v>286332061.98750001</v>
      </c>
      <c r="J29" s="224">
        <f t="shared" si="2"/>
        <v>0.69207152560551788</v>
      </c>
      <c r="K29" s="79">
        <v>176</v>
      </c>
      <c r="L29" s="114">
        <v>170019672.40999997</v>
      </c>
      <c r="M29" s="78">
        <v>127514754.29749998</v>
      </c>
      <c r="N29" s="110">
        <v>270</v>
      </c>
      <c r="O29" s="114">
        <v>185189437.22999999</v>
      </c>
      <c r="P29" s="114">
        <v>138892077.23250002</v>
      </c>
      <c r="Q29" s="224">
        <f t="shared" si="11"/>
        <v>0.33570551476188282</v>
      </c>
      <c r="R29" s="79">
        <v>2</v>
      </c>
      <c r="S29" s="114">
        <v>1048134.99</v>
      </c>
      <c r="T29" s="78">
        <v>786101.24249999993</v>
      </c>
      <c r="U29" s="110">
        <v>16</v>
      </c>
      <c r="V29" s="114">
        <v>53734.640000000029</v>
      </c>
      <c r="W29" s="114">
        <v>40300.980000000018</v>
      </c>
      <c r="X29" s="110">
        <v>268</v>
      </c>
      <c r="Y29" s="114">
        <v>184087567.59999999</v>
      </c>
      <c r="Z29" s="114">
        <v>138065675.00999999</v>
      </c>
      <c r="AA29" s="224">
        <f t="shared" si="4"/>
        <v>0.33370808058381884</v>
      </c>
      <c r="AB29" s="110">
        <v>117</v>
      </c>
      <c r="AC29" s="111">
        <v>128</v>
      </c>
      <c r="AD29" s="114">
        <v>54271379.860000007</v>
      </c>
      <c r="AE29" s="114">
        <v>40470033.792500004</v>
      </c>
      <c r="AF29" s="224">
        <f t="shared" si="5"/>
        <v>9.8381429228661971E-2</v>
      </c>
      <c r="AG29" s="110">
        <v>4</v>
      </c>
      <c r="AH29" s="78">
        <v>2000801.98</v>
      </c>
      <c r="AI29" s="110">
        <v>162</v>
      </c>
      <c r="AJ29" s="114">
        <v>68648195.219999999</v>
      </c>
      <c r="AK29" s="114">
        <v>51486146.000000007</v>
      </c>
      <c r="AL29" s="114">
        <v>39287266.976666667</v>
      </c>
      <c r="AM29" s="114">
        <v>31011388.23</v>
      </c>
      <c r="AN29" s="224">
        <f t="shared" si="6"/>
        <v>0.12444326230757088</v>
      </c>
      <c r="AO29" s="110">
        <v>80</v>
      </c>
      <c r="AP29" s="114">
        <v>32183132.859999999</v>
      </c>
      <c r="AQ29" s="114">
        <v>24137398.890000001</v>
      </c>
      <c r="AR29" s="224">
        <f t="shared" si="7"/>
        <v>5.8340558430435951E-2</v>
      </c>
    </row>
    <row r="30" spans="1:44" s="150" customFormat="1" ht="35.25" customHeight="1" outlineLevel="1" x14ac:dyDescent="0.25">
      <c r="A30" s="186" t="s">
        <v>41</v>
      </c>
      <c r="B30" s="195">
        <v>332243366.86813492</v>
      </c>
      <c r="C30" s="76">
        <v>429</v>
      </c>
      <c r="D30" s="77">
        <v>336126719.28000003</v>
      </c>
      <c r="E30" s="77">
        <v>252095039.45500001</v>
      </c>
      <c r="F30" s="224">
        <f t="shared" si="1"/>
        <v>1.0116882767245927</v>
      </c>
      <c r="G30" s="79">
        <v>353</v>
      </c>
      <c r="H30" s="77">
        <v>273271977.29000002</v>
      </c>
      <c r="I30" s="77">
        <v>204953982.9675</v>
      </c>
      <c r="J30" s="224">
        <f t="shared" si="2"/>
        <v>0.8225054419173996</v>
      </c>
      <c r="K30" s="79">
        <v>150</v>
      </c>
      <c r="L30" s="77">
        <v>127810448.72</v>
      </c>
      <c r="M30" s="78">
        <v>95857836.537499994</v>
      </c>
      <c r="N30" s="79">
        <v>229</v>
      </c>
      <c r="O30" s="77">
        <v>149525715.34999999</v>
      </c>
      <c r="P30" s="77">
        <v>112144285.88999997</v>
      </c>
      <c r="Q30" s="224">
        <f t="shared" si="11"/>
        <v>0.45004876021902857</v>
      </c>
      <c r="R30" s="79">
        <v>2</v>
      </c>
      <c r="S30" s="77">
        <v>1048134.99</v>
      </c>
      <c r="T30" s="78">
        <v>786101.24249999993</v>
      </c>
      <c r="U30" s="79">
        <v>16</v>
      </c>
      <c r="V30" s="77">
        <v>53734.640000000029</v>
      </c>
      <c r="W30" s="78">
        <v>40300.980000000018</v>
      </c>
      <c r="X30" s="79">
        <v>227</v>
      </c>
      <c r="Y30" s="77">
        <v>148423845.72</v>
      </c>
      <c r="Z30" s="77">
        <v>111317883.66749999</v>
      </c>
      <c r="AA30" s="224">
        <f t="shared" si="4"/>
        <v>0.44673230686019499</v>
      </c>
      <c r="AB30" s="79">
        <v>113</v>
      </c>
      <c r="AC30" s="80">
        <v>123</v>
      </c>
      <c r="AD30" s="77">
        <v>51519083.18</v>
      </c>
      <c r="AE30" s="77">
        <v>38405811.282499999</v>
      </c>
      <c r="AF30" s="224">
        <f t="shared" si="5"/>
        <v>0.15506429418182355</v>
      </c>
      <c r="AG30" s="80">
        <v>4</v>
      </c>
      <c r="AH30" s="78">
        <v>2000801.98</v>
      </c>
      <c r="AI30" s="79">
        <v>154</v>
      </c>
      <c r="AJ30" s="77">
        <v>62530689.360000007</v>
      </c>
      <c r="AK30" s="77">
        <v>46898016.610000007</v>
      </c>
      <c r="AL30" s="77">
        <v>33748640.826666668</v>
      </c>
      <c r="AM30" s="77">
        <v>26857418.619999997</v>
      </c>
      <c r="AN30" s="224">
        <f t="shared" si="6"/>
        <v>0.18820748763004802</v>
      </c>
      <c r="AO30" s="79">
        <v>78</v>
      </c>
      <c r="AP30" s="77">
        <v>31604253.149999999</v>
      </c>
      <c r="AQ30" s="77">
        <v>23703239.109999999</v>
      </c>
      <c r="AR30" s="224">
        <f t="shared" si="7"/>
        <v>9.5123804721565758E-2</v>
      </c>
    </row>
    <row r="31" spans="1:44" s="150" customFormat="1" ht="25.5" outlineLevel="1" x14ac:dyDescent="0.25">
      <c r="A31" s="186" t="s">
        <v>42</v>
      </c>
      <c r="B31" s="195">
        <v>110102867.08602229</v>
      </c>
      <c r="C31" s="76">
        <v>44</v>
      </c>
      <c r="D31" s="77">
        <v>13374426.82</v>
      </c>
      <c r="E31" s="77">
        <v>10030820.115</v>
      </c>
      <c r="F31" s="224">
        <f t="shared" si="1"/>
        <v>0.12147210307930212</v>
      </c>
      <c r="G31" s="79">
        <v>44</v>
      </c>
      <c r="H31" s="77">
        <v>13374426.82</v>
      </c>
      <c r="I31" s="77">
        <v>10030820.114999998</v>
      </c>
      <c r="J31" s="224">
        <f t="shared" si="2"/>
        <v>0.12147210307930212</v>
      </c>
      <c r="K31" s="79">
        <v>9</v>
      </c>
      <c r="L31" s="77">
        <v>2772873.24</v>
      </c>
      <c r="M31" s="78">
        <v>2079654.9224999999</v>
      </c>
      <c r="N31" s="79">
        <v>21</v>
      </c>
      <c r="O31" s="77">
        <v>4227944.29</v>
      </c>
      <c r="P31" s="77">
        <v>3170958.2</v>
      </c>
      <c r="Q31" s="224">
        <f t="shared" si="11"/>
        <v>3.8399947266557086E-2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21</v>
      </c>
      <c r="Y31" s="77">
        <v>4227944.29</v>
      </c>
      <c r="Z31" s="77">
        <v>3170958.2</v>
      </c>
      <c r="AA31" s="224">
        <f t="shared" si="4"/>
        <v>3.8399947266557086E-2</v>
      </c>
      <c r="AB31" s="79">
        <v>1</v>
      </c>
      <c r="AC31" s="80">
        <v>1</v>
      </c>
      <c r="AD31" s="77">
        <v>218817.07</v>
      </c>
      <c r="AE31" s="77">
        <v>164112.80249999999</v>
      </c>
      <c r="AF31" s="224">
        <f t="shared" si="5"/>
        <v>1.9873875748307296E-3</v>
      </c>
      <c r="AG31" s="80">
        <v>0</v>
      </c>
      <c r="AH31" s="78">
        <v>0</v>
      </c>
      <c r="AI31" s="79">
        <v>2</v>
      </c>
      <c r="AJ31" s="77">
        <v>616317.07000000007</v>
      </c>
      <c r="AK31" s="77">
        <v>462237.8</v>
      </c>
      <c r="AL31" s="77">
        <v>397500</v>
      </c>
      <c r="AM31" s="77">
        <v>298125</v>
      </c>
      <c r="AN31" s="224">
        <f t="shared" si="6"/>
        <v>5.5976477843985442E-3</v>
      </c>
      <c r="AO31" s="79">
        <v>1</v>
      </c>
      <c r="AP31" s="77">
        <v>218817.07</v>
      </c>
      <c r="AQ31" s="77">
        <v>164112.79999999999</v>
      </c>
      <c r="AR31" s="224">
        <f t="shared" si="7"/>
        <v>1.9873875748307296E-3</v>
      </c>
    </row>
    <row r="32" spans="1:44" s="150" customFormat="1" outlineLevel="1" x14ac:dyDescent="0.25">
      <c r="A32" s="186" t="s">
        <v>43</v>
      </c>
      <c r="B32" s="195">
        <v>109296289.28933358</v>
      </c>
      <c r="C32" s="76">
        <v>84</v>
      </c>
      <c r="D32" s="77">
        <v>195637546.34000003</v>
      </c>
      <c r="E32" s="77">
        <v>146728159.75500003</v>
      </c>
      <c r="F32" s="224">
        <f t="shared" si="1"/>
        <v>1.7899742764559954</v>
      </c>
      <c r="G32" s="79">
        <v>44</v>
      </c>
      <c r="H32" s="77">
        <v>95129678.540000007</v>
      </c>
      <c r="I32" s="77">
        <v>71347258.905000001</v>
      </c>
      <c r="J32" s="224">
        <f t="shared" si="2"/>
        <v>0.87038342434635496</v>
      </c>
      <c r="K32" s="79">
        <v>17</v>
      </c>
      <c r="L32" s="77">
        <v>39436350.450000003</v>
      </c>
      <c r="M32" s="78">
        <v>29577262.837499999</v>
      </c>
      <c r="N32" s="79">
        <v>20</v>
      </c>
      <c r="O32" s="77">
        <v>31435777.590000004</v>
      </c>
      <c r="P32" s="77">
        <v>23576833.142499998</v>
      </c>
      <c r="Q32" s="224">
        <f t="shared" si="11"/>
        <v>0.28761980662291226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20</v>
      </c>
      <c r="Y32" s="77">
        <v>31435777.590000004</v>
      </c>
      <c r="Z32" s="77">
        <v>23576833.142499998</v>
      </c>
      <c r="AA32" s="224">
        <f t="shared" si="4"/>
        <v>0.28761980662291226</v>
      </c>
      <c r="AB32" s="79">
        <v>3</v>
      </c>
      <c r="AC32" s="80">
        <v>4</v>
      </c>
      <c r="AD32" s="77">
        <v>2533479.6100000003</v>
      </c>
      <c r="AE32" s="77">
        <v>1900109.7075000003</v>
      </c>
      <c r="AF32" s="224">
        <f t="shared" si="5"/>
        <v>2.3179923366778446E-2</v>
      </c>
      <c r="AG32" s="80">
        <v>0</v>
      </c>
      <c r="AH32" s="78">
        <v>0</v>
      </c>
      <c r="AI32" s="79">
        <v>6</v>
      </c>
      <c r="AJ32" s="77">
        <v>5501188.79</v>
      </c>
      <c r="AK32" s="77">
        <v>4125891.59</v>
      </c>
      <c r="AL32" s="77">
        <v>5141126.1500000004</v>
      </c>
      <c r="AM32" s="77">
        <v>3855844.61</v>
      </c>
      <c r="AN32" s="224">
        <f t="shared" si="6"/>
        <v>5.0332804761898449E-2</v>
      </c>
      <c r="AO32" s="79">
        <v>1</v>
      </c>
      <c r="AP32" s="77">
        <v>360062.64</v>
      </c>
      <c r="AQ32" s="77">
        <v>270046.98</v>
      </c>
      <c r="AR32" s="224">
        <f t="shared" si="7"/>
        <v>3.2943720444783588E-3</v>
      </c>
    </row>
    <row r="33" spans="1:44" s="75" customFormat="1" x14ac:dyDescent="0.25">
      <c r="A33" s="185" t="s">
        <v>44</v>
      </c>
      <c r="B33" s="194">
        <v>40330700</v>
      </c>
      <c r="C33" s="76">
        <v>0</v>
      </c>
      <c r="D33" s="77">
        <v>0</v>
      </c>
      <c r="E33" s="77">
        <v>0</v>
      </c>
      <c r="F33" s="224">
        <f t="shared" si="1"/>
        <v>0</v>
      </c>
      <c r="G33" s="79">
        <v>0</v>
      </c>
      <c r="H33" s="77">
        <v>0</v>
      </c>
      <c r="I33" s="77">
        <v>0</v>
      </c>
      <c r="J33" s="224">
        <f t="shared" si="2"/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224">
        <f t="shared" si="11"/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224">
        <f t="shared" si="4"/>
        <v>0</v>
      </c>
      <c r="AB33" s="79">
        <v>0</v>
      </c>
      <c r="AC33" s="80">
        <v>0</v>
      </c>
      <c r="AD33" s="77">
        <v>0</v>
      </c>
      <c r="AE33" s="77">
        <v>0</v>
      </c>
      <c r="AF33" s="224">
        <f t="shared" si="5"/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224">
        <f t="shared" si="6"/>
        <v>0</v>
      </c>
      <c r="AO33" s="79">
        <v>0</v>
      </c>
      <c r="AP33" s="78">
        <v>0</v>
      </c>
      <c r="AQ33" s="114">
        <v>0</v>
      </c>
      <c r="AR33" s="224">
        <f t="shared" si="7"/>
        <v>0</v>
      </c>
    </row>
    <row r="34" spans="1:44" ht="25.5" x14ac:dyDescent="0.2">
      <c r="A34" s="185" t="s">
        <v>45</v>
      </c>
      <c r="B34" s="194">
        <v>369489176.14861339</v>
      </c>
      <c r="C34" s="76">
        <v>965</v>
      </c>
      <c r="D34" s="77">
        <v>219687470.92000002</v>
      </c>
      <c r="E34" s="77">
        <v>164765603.19</v>
      </c>
      <c r="F34" s="224">
        <f t="shared" si="1"/>
        <v>0.59457078881152081</v>
      </c>
      <c r="G34" s="79">
        <v>965</v>
      </c>
      <c r="H34" s="77">
        <v>219687470.92000002</v>
      </c>
      <c r="I34" s="77">
        <v>164765603.19</v>
      </c>
      <c r="J34" s="224">
        <f t="shared" si="2"/>
        <v>0.59457078881152081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156167158.99000001</v>
      </c>
      <c r="Q34" s="224">
        <f t="shared" si="11"/>
        <v>0.56354257851453293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910</v>
      </c>
      <c r="Y34" s="77">
        <v>208219436.61000004</v>
      </c>
      <c r="Z34" s="77">
        <v>156164574.16000003</v>
      </c>
      <c r="AA34" s="224">
        <f t="shared" si="4"/>
        <v>0.56353325090706163</v>
      </c>
      <c r="AB34" s="79">
        <v>0</v>
      </c>
      <c r="AC34" s="80">
        <v>0</v>
      </c>
      <c r="AD34" s="77">
        <v>0</v>
      </c>
      <c r="AE34" s="77">
        <v>0</v>
      </c>
      <c r="AF34" s="224">
        <f t="shared" si="5"/>
        <v>0</v>
      </c>
      <c r="AG34" s="80">
        <v>0</v>
      </c>
      <c r="AH34" s="78">
        <v>0</v>
      </c>
      <c r="AI34" s="79">
        <v>909</v>
      </c>
      <c r="AJ34" s="77">
        <v>208037073.03000003</v>
      </c>
      <c r="AK34" s="77">
        <v>156027801.44000003</v>
      </c>
      <c r="AL34" s="77">
        <v>0</v>
      </c>
      <c r="AM34" s="77">
        <v>0</v>
      </c>
      <c r="AN34" s="224">
        <f t="shared" si="6"/>
        <v>0.56303969496071193</v>
      </c>
      <c r="AO34" s="79">
        <v>909</v>
      </c>
      <c r="AP34" s="77">
        <v>208037073.03</v>
      </c>
      <c r="AQ34" s="77">
        <v>156027801.44</v>
      </c>
      <c r="AR34" s="224">
        <f t="shared" si="7"/>
        <v>0.56303969496071182</v>
      </c>
    </row>
    <row r="35" spans="1:44" x14ac:dyDescent="0.2">
      <c r="A35" s="185" t="s">
        <v>46</v>
      </c>
      <c r="B35" s="194">
        <v>8066400.8036933346</v>
      </c>
      <c r="C35" s="76">
        <v>16</v>
      </c>
      <c r="D35" s="77">
        <v>6312165.3500000006</v>
      </c>
      <c r="E35" s="77">
        <v>4734124.0124999993</v>
      </c>
      <c r="F35" s="224">
        <f t="shared" si="1"/>
        <v>0.7825256274285145</v>
      </c>
      <c r="G35" s="79">
        <v>11</v>
      </c>
      <c r="H35" s="77">
        <v>3509472.55</v>
      </c>
      <c r="I35" s="77">
        <v>2632104.4124999996</v>
      </c>
      <c r="J35" s="224">
        <f t="shared" si="2"/>
        <v>0.43507291980744744</v>
      </c>
      <c r="K35" s="79">
        <v>8</v>
      </c>
      <c r="L35" s="77">
        <v>2578551.4299999997</v>
      </c>
      <c r="M35" s="78">
        <v>1933913.5724999998</v>
      </c>
      <c r="N35" s="79">
        <v>5</v>
      </c>
      <c r="O35" s="77">
        <v>2343254.2999999998</v>
      </c>
      <c r="P35" s="77">
        <v>1757440.71</v>
      </c>
      <c r="Q35" s="224">
        <f t="shared" si="11"/>
        <v>0.29049564446724518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1701213.21</v>
      </c>
      <c r="AA35" s="224">
        <f t="shared" si="4"/>
        <v>0.281201536497099</v>
      </c>
      <c r="AB35" s="79">
        <v>2</v>
      </c>
      <c r="AC35" s="80">
        <v>3</v>
      </c>
      <c r="AD35" s="77">
        <v>1020111.8899999999</v>
      </c>
      <c r="AE35" s="77">
        <v>765083.91749999998</v>
      </c>
      <c r="AF35" s="224">
        <f t="shared" si="5"/>
        <v>0.12646431969174218</v>
      </c>
      <c r="AG35" s="80">
        <v>0</v>
      </c>
      <c r="AH35" s="78">
        <v>0</v>
      </c>
      <c r="AI35" s="79">
        <v>3</v>
      </c>
      <c r="AJ35" s="77">
        <v>1682149.59</v>
      </c>
      <c r="AK35" s="77">
        <v>1261612.1599999999</v>
      </c>
      <c r="AL35" s="77">
        <v>888515.40999999992</v>
      </c>
      <c r="AM35" s="77">
        <v>666386.54</v>
      </c>
      <c r="AN35" s="224">
        <f t="shared" si="6"/>
        <v>0.2085378139442067</v>
      </c>
      <c r="AO35" s="79">
        <v>2</v>
      </c>
      <c r="AP35" s="77">
        <v>1017462.07</v>
      </c>
      <c r="AQ35" s="77">
        <v>763096.53</v>
      </c>
      <c r="AR35" s="224">
        <f t="shared" si="7"/>
        <v>0.12613581878229235</v>
      </c>
    </row>
    <row r="36" spans="1:44" ht="26.25" thickBot="1" x14ac:dyDescent="0.25">
      <c r="A36" s="187" t="s">
        <v>47</v>
      </c>
      <c r="B36" s="196">
        <v>4033070</v>
      </c>
      <c r="C36" s="112">
        <v>0</v>
      </c>
      <c r="D36" s="108">
        <v>0</v>
      </c>
      <c r="E36" s="108">
        <v>0</v>
      </c>
      <c r="F36" s="224">
        <f t="shared" si="1"/>
        <v>0</v>
      </c>
      <c r="G36" s="110">
        <v>0</v>
      </c>
      <c r="H36" s="108">
        <v>0</v>
      </c>
      <c r="I36" s="108">
        <v>0</v>
      </c>
      <c r="J36" s="224">
        <f t="shared" si="2"/>
        <v>0</v>
      </c>
      <c r="K36" s="110">
        <v>0</v>
      </c>
      <c r="L36" s="108">
        <v>0</v>
      </c>
      <c r="M36" s="113">
        <v>0</v>
      </c>
      <c r="N36" s="110">
        <v>0</v>
      </c>
      <c r="O36" s="108">
        <v>0</v>
      </c>
      <c r="P36" s="108">
        <v>0</v>
      </c>
      <c r="Q36" s="224">
        <f t="shared" si="11"/>
        <v>0</v>
      </c>
      <c r="R36" s="110">
        <v>0</v>
      </c>
      <c r="S36" s="108">
        <v>0</v>
      </c>
      <c r="T36" s="113">
        <v>0</v>
      </c>
      <c r="U36" s="110">
        <v>0</v>
      </c>
      <c r="V36" s="108">
        <v>0</v>
      </c>
      <c r="W36" s="113">
        <v>0</v>
      </c>
      <c r="X36" s="110">
        <v>0</v>
      </c>
      <c r="Y36" s="108">
        <v>0</v>
      </c>
      <c r="Z36" s="108">
        <v>0</v>
      </c>
      <c r="AA36" s="224">
        <f t="shared" si="4"/>
        <v>0</v>
      </c>
      <c r="AB36" s="110">
        <v>0</v>
      </c>
      <c r="AC36" s="111">
        <v>0</v>
      </c>
      <c r="AD36" s="108">
        <v>0</v>
      </c>
      <c r="AE36" s="108">
        <v>0</v>
      </c>
      <c r="AF36" s="224">
        <f t="shared" si="5"/>
        <v>0</v>
      </c>
      <c r="AG36" s="111">
        <v>0</v>
      </c>
      <c r="AH36" s="113">
        <v>0</v>
      </c>
      <c r="AI36" s="110">
        <v>0</v>
      </c>
      <c r="AJ36" s="108">
        <v>0</v>
      </c>
      <c r="AK36" s="108">
        <v>0</v>
      </c>
      <c r="AL36" s="108">
        <v>0</v>
      </c>
      <c r="AM36" s="108">
        <v>0</v>
      </c>
      <c r="AN36" s="224">
        <f t="shared" si="6"/>
        <v>0</v>
      </c>
      <c r="AO36" s="110">
        <v>0</v>
      </c>
      <c r="AP36" s="108">
        <v>0</v>
      </c>
      <c r="AQ36" s="108">
        <v>0</v>
      </c>
      <c r="AR36" s="224">
        <f t="shared" si="7"/>
        <v>0</v>
      </c>
    </row>
    <row r="37" spans="1:44" s="83" customFormat="1" ht="26.25" thickBot="1" x14ac:dyDescent="0.25">
      <c r="A37" s="183" t="s">
        <v>187</v>
      </c>
      <c r="B37" s="151">
        <f>SUM(B38+B41)</f>
        <v>120574791.20653841</v>
      </c>
      <c r="C37" s="163">
        <f>SUM(C38+C41)</f>
        <v>42</v>
      </c>
      <c r="D37" s="164">
        <f t="shared" ref="D37:AQ37" si="12">SUM(D38+D41)</f>
        <v>103786186.53</v>
      </c>
      <c r="E37" s="164">
        <f t="shared" si="12"/>
        <v>80505599.059</v>
      </c>
      <c r="F37" s="225">
        <f>D37/B37</f>
        <v>0.86076190131832453</v>
      </c>
      <c r="G37" s="163">
        <f>SUM(G38+G41)</f>
        <v>42</v>
      </c>
      <c r="H37" s="164">
        <f t="shared" si="12"/>
        <v>103786186.53</v>
      </c>
      <c r="I37" s="164">
        <f t="shared" si="12"/>
        <v>80505599.059</v>
      </c>
      <c r="J37" s="225">
        <f t="shared" ref="J37" si="13">H37/B37</f>
        <v>0.86076190131832453</v>
      </c>
      <c r="K37" s="163">
        <f t="shared" si="12"/>
        <v>0</v>
      </c>
      <c r="L37" s="164">
        <f t="shared" si="12"/>
        <v>0</v>
      </c>
      <c r="M37" s="164">
        <f t="shared" si="12"/>
        <v>0</v>
      </c>
      <c r="N37" s="163">
        <f t="shared" si="12"/>
        <v>41</v>
      </c>
      <c r="O37" s="164">
        <f t="shared" si="12"/>
        <v>101975844.59</v>
      </c>
      <c r="P37" s="164">
        <f t="shared" si="12"/>
        <v>78993910.079999983</v>
      </c>
      <c r="Q37" s="154">
        <f t="shared" ref="Q37" si="14">O37/B37</f>
        <v>0.84574763571699352</v>
      </c>
      <c r="R37" s="163">
        <f t="shared" si="12"/>
        <v>0</v>
      </c>
      <c r="S37" s="164">
        <f t="shared" si="12"/>
        <v>0</v>
      </c>
      <c r="T37" s="164">
        <f t="shared" si="12"/>
        <v>0</v>
      </c>
      <c r="U37" s="163">
        <f t="shared" si="12"/>
        <v>0</v>
      </c>
      <c r="V37" s="164">
        <f t="shared" si="12"/>
        <v>0</v>
      </c>
      <c r="W37" s="164">
        <f t="shared" si="12"/>
        <v>0</v>
      </c>
      <c r="X37" s="163">
        <f t="shared" si="12"/>
        <v>41</v>
      </c>
      <c r="Y37" s="164">
        <f t="shared" si="12"/>
        <v>101975844.59</v>
      </c>
      <c r="Z37" s="164">
        <f t="shared" si="12"/>
        <v>78993910.079999983</v>
      </c>
      <c r="AA37" s="225">
        <f t="shared" si="4"/>
        <v>0.84574763571699352</v>
      </c>
      <c r="AB37" s="163">
        <f t="shared" si="12"/>
        <v>32</v>
      </c>
      <c r="AC37" s="163">
        <f t="shared" si="12"/>
        <v>54</v>
      </c>
      <c r="AD37" s="164">
        <f t="shared" si="12"/>
        <v>25839176.949999999</v>
      </c>
      <c r="AE37" s="164">
        <f t="shared" si="12"/>
        <v>22138052.362</v>
      </c>
      <c r="AF37" s="225">
        <f t="shared" si="5"/>
        <v>0.21429999331899169</v>
      </c>
      <c r="AG37" s="163">
        <f t="shared" si="12"/>
        <v>1</v>
      </c>
      <c r="AH37" s="164">
        <f t="shared" si="12"/>
        <v>139922.82999999999</v>
      </c>
      <c r="AI37" s="163">
        <f t="shared" si="12"/>
        <v>21</v>
      </c>
      <c r="AJ37" s="164">
        <f t="shared" si="12"/>
        <v>34483303.300000004</v>
      </c>
      <c r="AK37" s="164">
        <f t="shared" si="12"/>
        <v>28559580.600000001</v>
      </c>
      <c r="AL37" s="164">
        <f t="shared" si="12"/>
        <v>4266666.6666666558</v>
      </c>
      <c r="AM37" s="164">
        <f t="shared" si="12"/>
        <v>3200000</v>
      </c>
      <c r="AN37" s="225">
        <f t="shared" si="6"/>
        <v>0.28599098497240505</v>
      </c>
      <c r="AO37" s="163">
        <f t="shared" si="12"/>
        <v>21</v>
      </c>
      <c r="AP37" s="164">
        <f t="shared" si="12"/>
        <v>30483303.300000004</v>
      </c>
      <c r="AQ37" s="164">
        <f t="shared" si="12"/>
        <v>25359580.600000001</v>
      </c>
      <c r="AR37" s="225">
        <f t="shared" si="7"/>
        <v>0.25281655472895387</v>
      </c>
    </row>
    <row r="38" spans="1:44" s="82" customFormat="1" x14ac:dyDescent="0.2">
      <c r="A38" s="188" t="s">
        <v>49</v>
      </c>
      <c r="B38" s="193">
        <f>SUM(B39:B40)</f>
        <v>82854509.563432157</v>
      </c>
      <c r="C38" s="165">
        <v>39</v>
      </c>
      <c r="D38" s="170">
        <v>66720498.350000001</v>
      </c>
      <c r="E38" s="170">
        <v>50853048.515000001</v>
      </c>
      <c r="F38" s="224">
        <f t="shared" si="1"/>
        <v>0.80527298636557376</v>
      </c>
      <c r="G38" s="167">
        <v>39</v>
      </c>
      <c r="H38" s="171">
        <v>66720498.350000001</v>
      </c>
      <c r="I38" s="171">
        <v>50853048.515000001</v>
      </c>
      <c r="J38" s="224">
        <f t="shared" si="2"/>
        <v>0.80527298636557376</v>
      </c>
      <c r="K38" s="167">
        <v>0</v>
      </c>
      <c r="L38" s="166">
        <v>0</v>
      </c>
      <c r="M38" s="168">
        <v>0</v>
      </c>
      <c r="N38" s="167">
        <v>38</v>
      </c>
      <c r="O38" s="171">
        <v>66082004.350000001</v>
      </c>
      <c r="P38" s="171">
        <v>50278837.899999991</v>
      </c>
      <c r="Q38" s="224">
        <f t="shared" si="11"/>
        <v>0.79756677938463472</v>
      </c>
      <c r="R38" s="167">
        <v>0</v>
      </c>
      <c r="S38" s="166">
        <v>0</v>
      </c>
      <c r="T38" s="168">
        <v>0</v>
      </c>
      <c r="U38" s="167">
        <v>0</v>
      </c>
      <c r="V38" s="166">
        <v>0</v>
      </c>
      <c r="W38" s="168">
        <v>0</v>
      </c>
      <c r="X38" s="167">
        <v>38</v>
      </c>
      <c r="Y38" s="171">
        <v>66082004.350000001</v>
      </c>
      <c r="Z38" s="171">
        <v>50278837.899999991</v>
      </c>
      <c r="AA38" s="224">
        <f t="shared" si="4"/>
        <v>0.79756677938463472</v>
      </c>
      <c r="AB38" s="167">
        <v>30</v>
      </c>
      <c r="AC38" s="167">
        <v>52</v>
      </c>
      <c r="AD38" s="171">
        <v>14692708.02</v>
      </c>
      <c r="AE38" s="171">
        <v>13220877.218</v>
      </c>
      <c r="AF38" s="224">
        <f t="shared" si="5"/>
        <v>0.17733142224143497</v>
      </c>
      <c r="AG38" s="169">
        <v>1</v>
      </c>
      <c r="AH38" s="168">
        <v>139922.82999999999</v>
      </c>
      <c r="AI38" s="167">
        <v>18</v>
      </c>
      <c r="AJ38" s="171">
        <v>9754980.3800000008</v>
      </c>
      <c r="AK38" s="171">
        <v>8776922.2799999993</v>
      </c>
      <c r="AL38" s="171">
        <v>0</v>
      </c>
      <c r="AM38" s="171">
        <v>0</v>
      </c>
      <c r="AN38" s="224">
        <f t="shared" si="6"/>
        <v>0.11773626361920271</v>
      </c>
      <c r="AO38" s="167">
        <v>18</v>
      </c>
      <c r="AP38" s="171">
        <v>9754980.3800000008</v>
      </c>
      <c r="AQ38" s="171">
        <v>8776922.2799999993</v>
      </c>
      <c r="AR38" s="224">
        <f t="shared" si="7"/>
        <v>0.11773626361920271</v>
      </c>
    </row>
    <row r="39" spans="1:44" s="148" customFormat="1" ht="37.5" customHeight="1" outlineLevel="1" x14ac:dyDescent="0.2">
      <c r="A39" s="189" t="s">
        <v>50</v>
      </c>
      <c r="B39" s="195">
        <v>36762286.90510428</v>
      </c>
      <c r="C39" s="219">
        <v>36</v>
      </c>
      <c r="D39" s="220">
        <v>20743498.350000001</v>
      </c>
      <c r="E39" s="220">
        <v>18669148.515000001</v>
      </c>
      <c r="F39" s="224">
        <f t="shared" si="1"/>
        <v>0.56426028129169137</v>
      </c>
      <c r="G39" s="221">
        <v>36</v>
      </c>
      <c r="H39" s="220">
        <v>20743498.350000001</v>
      </c>
      <c r="I39" s="220">
        <v>18669148.515000001</v>
      </c>
      <c r="J39" s="224">
        <f t="shared" si="2"/>
        <v>0.56426028129169137</v>
      </c>
      <c r="K39" s="221">
        <v>0</v>
      </c>
      <c r="L39" s="220">
        <v>0</v>
      </c>
      <c r="M39" s="222">
        <v>0</v>
      </c>
      <c r="N39" s="221">
        <v>35</v>
      </c>
      <c r="O39" s="220">
        <v>20107174.350000001</v>
      </c>
      <c r="P39" s="220">
        <v>18096456.899999999</v>
      </c>
      <c r="Q39" s="224">
        <f t="shared" si="11"/>
        <v>0.54695112961561188</v>
      </c>
      <c r="R39" s="221">
        <v>0</v>
      </c>
      <c r="S39" s="220">
        <v>0</v>
      </c>
      <c r="T39" s="222">
        <v>0</v>
      </c>
      <c r="U39" s="221">
        <v>0</v>
      </c>
      <c r="V39" s="220">
        <v>0</v>
      </c>
      <c r="W39" s="222">
        <v>0</v>
      </c>
      <c r="X39" s="221">
        <v>35</v>
      </c>
      <c r="Y39" s="220">
        <v>20107174.350000001</v>
      </c>
      <c r="Z39" s="220">
        <v>18096456.899999999</v>
      </c>
      <c r="AA39" s="224">
        <f t="shared" si="4"/>
        <v>0.54695112961561188</v>
      </c>
      <c r="AB39" s="221">
        <v>29</v>
      </c>
      <c r="AC39" s="223">
        <v>51</v>
      </c>
      <c r="AD39" s="220">
        <v>14679908.02</v>
      </c>
      <c r="AE39" s="220">
        <v>13211917.218</v>
      </c>
      <c r="AF39" s="224">
        <f t="shared" si="5"/>
        <v>0.39931977186005152</v>
      </c>
      <c r="AG39" s="223">
        <v>0</v>
      </c>
      <c r="AH39" s="222">
        <v>0</v>
      </c>
      <c r="AI39" s="221">
        <v>17</v>
      </c>
      <c r="AJ39" s="220">
        <v>9742180.3800000008</v>
      </c>
      <c r="AK39" s="220">
        <v>8767962.2799999993</v>
      </c>
      <c r="AL39" s="220">
        <v>0</v>
      </c>
      <c r="AM39" s="220">
        <v>0</v>
      </c>
      <c r="AN39" s="224">
        <f t="shared" si="6"/>
        <v>0.26500474263605572</v>
      </c>
      <c r="AO39" s="221">
        <v>17</v>
      </c>
      <c r="AP39" s="220">
        <v>9742180.3800000008</v>
      </c>
      <c r="AQ39" s="220">
        <v>8767962.2799999993</v>
      </c>
      <c r="AR39" s="224">
        <f t="shared" si="7"/>
        <v>0.26500474263605572</v>
      </c>
    </row>
    <row r="40" spans="1:44" s="148" customFormat="1" ht="25.5" outlineLevel="1" x14ac:dyDescent="0.2">
      <c r="A40" s="189" t="s">
        <v>51</v>
      </c>
      <c r="B40" s="195">
        <v>46092222.658327878</v>
      </c>
      <c r="C40" s="141">
        <v>3</v>
      </c>
      <c r="D40" s="142">
        <v>45977000</v>
      </c>
      <c r="E40" s="142">
        <v>32183899.999999996</v>
      </c>
      <c r="F40" s="224">
        <f t="shared" si="1"/>
        <v>0.99750017135901647</v>
      </c>
      <c r="G40" s="143">
        <v>3</v>
      </c>
      <c r="H40" s="142">
        <v>45977000</v>
      </c>
      <c r="I40" s="142">
        <v>32183899.999999996</v>
      </c>
      <c r="J40" s="224">
        <f t="shared" si="2"/>
        <v>0.99750017135901647</v>
      </c>
      <c r="K40" s="143">
        <v>0</v>
      </c>
      <c r="L40" s="142">
        <v>0</v>
      </c>
      <c r="M40" s="144">
        <v>0</v>
      </c>
      <c r="N40" s="143">
        <v>3</v>
      </c>
      <c r="O40" s="142">
        <v>45974830</v>
      </c>
      <c r="P40" s="142">
        <v>32182380.999999996</v>
      </c>
      <c r="Q40" s="224">
        <f t="shared" si="11"/>
        <v>0.99745309183290887</v>
      </c>
      <c r="R40" s="143">
        <v>0</v>
      </c>
      <c r="S40" s="142">
        <v>0</v>
      </c>
      <c r="T40" s="144">
        <v>0</v>
      </c>
      <c r="U40" s="143">
        <v>0</v>
      </c>
      <c r="V40" s="142">
        <v>0</v>
      </c>
      <c r="W40" s="144">
        <v>0</v>
      </c>
      <c r="X40" s="143">
        <v>3</v>
      </c>
      <c r="Y40" s="142">
        <v>45974830</v>
      </c>
      <c r="Z40" s="142">
        <v>32182380.999999996</v>
      </c>
      <c r="AA40" s="224">
        <f t="shared" si="4"/>
        <v>0.99745309183290887</v>
      </c>
      <c r="AB40" s="143">
        <v>1</v>
      </c>
      <c r="AC40" s="145">
        <v>1</v>
      </c>
      <c r="AD40" s="142">
        <v>12800</v>
      </c>
      <c r="AE40" s="142">
        <v>8960</v>
      </c>
      <c r="AF40" s="224">
        <f t="shared" si="5"/>
        <v>2.7770411713237946E-4</v>
      </c>
      <c r="AG40" s="145">
        <v>0</v>
      </c>
      <c r="AH40" s="144">
        <v>0</v>
      </c>
      <c r="AI40" s="143">
        <v>1</v>
      </c>
      <c r="AJ40" s="142">
        <v>12800</v>
      </c>
      <c r="AK40" s="142">
        <v>8960</v>
      </c>
      <c r="AL40" s="142">
        <v>0</v>
      </c>
      <c r="AM40" s="142">
        <v>0</v>
      </c>
      <c r="AN40" s="224">
        <f t="shared" si="6"/>
        <v>2.7770411713237946E-4</v>
      </c>
      <c r="AO40" s="143">
        <v>1</v>
      </c>
      <c r="AP40" s="142" t="s">
        <v>226</v>
      </c>
      <c r="AQ40" s="142" t="s">
        <v>227</v>
      </c>
      <c r="AR40" s="224">
        <f t="shared" si="7"/>
        <v>2.7770411713237946E-4</v>
      </c>
    </row>
    <row r="41" spans="1:44" s="82" customFormat="1" ht="13.5" thickBot="1" x14ac:dyDescent="0.25">
      <c r="A41" s="190" t="s">
        <v>52</v>
      </c>
      <c r="B41" s="196">
        <v>37720281.643106252</v>
      </c>
      <c r="C41" s="141">
        <v>3</v>
      </c>
      <c r="D41" s="142">
        <v>37065688.18</v>
      </c>
      <c r="E41" s="142">
        <v>29652550.544</v>
      </c>
      <c r="F41" s="224">
        <f t="shared" si="1"/>
        <v>0.98264611411707514</v>
      </c>
      <c r="G41" s="143">
        <v>3</v>
      </c>
      <c r="H41" s="142">
        <v>37065688.18</v>
      </c>
      <c r="I41" s="142">
        <v>29652550.544</v>
      </c>
      <c r="J41" s="224">
        <f t="shared" si="2"/>
        <v>0.98264611411707514</v>
      </c>
      <c r="K41" s="143">
        <v>0</v>
      </c>
      <c r="L41" s="142">
        <v>0</v>
      </c>
      <c r="M41" s="144">
        <v>0</v>
      </c>
      <c r="N41" s="143">
        <v>3</v>
      </c>
      <c r="O41" s="142">
        <v>35893840.240000002</v>
      </c>
      <c r="P41" s="142">
        <v>28715072.18</v>
      </c>
      <c r="Q41" s="224">
        <f t="shared" si="11"/>
        <v>0.95157932752498287</v>
      </c>
      <c r="R41" s="143">
        <v>0</v>
      </c>
      <c r="S41" s="142">
        <v>0</v>
      </c>
      <c r="T41" s="144">
        <v>0</v>
      </c>
      <c r="U41" s="143">
        <v>0</v>
      </c>
      <c r="V41" s="142">
        <v>0</v>
      </c>
      <c r="W41" s="144">
        <v>0</v>
      </c>
      <c r="X41" s="143">
        <v>3</v>
      </c>
      <c r="Y41" s="142">
        <v>35893840.240000002</v>
      </c>
      <c r="Z41" s="142">
        <v>28715072.18</v>
      </c>
      <c r="AA41" s="224">
        <f t="shared" si="4"/>
        <v>0.95157932752498287</v>
      </c>
      <c r="AB41" s="143">
        <v>2</v>
      </c>
      <c r="AC41" s="145">
        <v>2</v>
      </c>
      <c r="AD41" s="142">
        <v>11146468.93</v>
      </c>
      <c r="AE41" s="142">
        <v>8917175.1439999994</v>
      </c>
      <c r="AF41" s="224">
        <f t="shared" si="5"/>
        <v>0.29550333254304123</v>
      </c>
      <c r="AG41" s="145">
        <v>0</v>
      </c>
      <c r="AH41" s="144">
        <v>0</v>
      </c>
      <c r="AI41" s="143">
        <v>3</v>
      </c>
      <c r="AJ41" s="142">
        <v>24728322.920000002</v>
      </c>
      <c r="AK41" s="142">
        <v>19782658.32</v>
      </c>
      <c r="AL41" s="142">
        <v>4266666.6666666558</v>
      </c>
      <c r="AM41" s="142">
        <v>3200000</v>
      </c>
      <c r="AN41" s="224">
        <f t="shared" si="6"/>
        <v>0.65557100431988269</v>
      </c>
      <c r="AO41" s="143">
        <v>3</v>
      </c>
      <c r="AP41" s="142">
        <v>20728322.920000002</v>
      </c>
      <c r="AQ41" s="142">
        <v>16582658.32</v>
      </c>
      <c r="AR41" s="224">
        <f t="shared" si="7"/>
        <v>0.54952725740817221</v>
      </c>
    </row>
    <row r="42" spans="1:44" s="83" customFormat="1" ht="26.25" thickBot="1" x14ac:dyDescent="0.25">
      <c r="A42" s="183" t="s">
        <v>188</v>
      </c>
      <c r="B42" s="151">
        <f>SUM(B43:B45)</f>
        <v>375534690.74578935</v>
      </c>
      <c r="C42" s="163">
        <f>SUM(C43:C45)</f>
        <v>1919</v>
      </c>
      <c r="D42" s="164">
        <f t="shared" ref="D42:AQ42" si="15">SUM(D43:D45)</f>
        <v>283678240.41000003</v>
      </c>
      <c r="E42" s="164">
        <f t="shared" si="15"/>
        <v>240605740.66849998</v>
      </c>
      <c r="F42" s="225">
        <f>D42/B42</f>
        <v>0.75539822924649669</v>
      </c>
      <c r="G42" s="163">
        <f t="shared" si="15"/>
        <v>1893</v>
      </c>
      <c r="H42" s="164">
        <f t="shared" si="15"/>
        <v>280526430.47000003</v>
      </c>
      <c r="I42" s="164">
        <f t="shared" si="15"/>
        <v>238202527.11749998</v>
      </c>
      <c r="J42" s="225">
        <f t="shared" ref="J42" si="16">H42/B42</f>
        <v>0.74700536963147501</v>
      </c>
      <c r="K42" s="163">
        <f t="shared" si="15"/>
        <v>395</v>
      </c>
      <c r="L42" s="164">
        <f t="shared" si="15"/>
        <v>55942243.180000007</v>
      </c>
      <c r="M42" s="164">
        <f t="shared" si="15"/>
        <v>47430581.214999996</v>
      </c>
      <c r="N42" s="163">
        <f t="shared" si="15"/>
        <v>1153</v>
      </c>
      <c r="O42" s="164">
        <f t="shared" si="15"/>
        <v>177629673.15000001</v>
      </c>
      <c r="P42" s="164">
        <f t="shared" si="15"/>
        <v>150958221.94999999</v>
      </c>
      <c r="Q42" s="225">
        <f t="shared" si="11"/>
        <v>0.47300469844007792</v>
      </c>
      <c r="R42" s="163">
        <f t="shared" si="15"/>
        <v>12</v>
      </c>
      <c r="S42" s="164">
        <f t="shared" si="15"/>
        <v>1549950</v>
      </c>
      <c r="T42" s="164">
        <f t="shared" si="15"/>
        <v>1317457.5</v>
      </c>
      <c r="U42" s="163">
        <f t="shared" si="15"/>
        <v>88</v>
      </c>
      <c r="V42" s="164">
        <f t="shared" si="15"/>
        <v>1006922.8699999999</v>
      </c>
      <c r="W42" s="164">
        <f t="shared" si="15"/>
        <v>855219.2925000001</v>
      </c>
      <c r="X42" s="163">
        <f t="shared" si="15"/>
        <v>1139</v>
      </c>
      <c r="Y42" s="164">
        <f t="shared" si="15"/>
        <v>175005430.28</v>
      </c>
      <c r="Z42" s="164">
        <f t="shared" si="15"/>
        <v>148728280.11249998</v>
      </c>
      <c r="AA42" s="225">
        <f t="shared" si="4"/>
        <v>0.46601668126172241</v>
      </c>
      <c r="AB42" s="163">
        <f t="shared" si="15"/>
        <v>579</v>
      </c>
      <c r="AC42" s="163">
        <f t="shared" si="15"/>
        <v>622</v>
      </c>
      <c r="AD42" s="164">
        <f t="shared" si="15"/>
        <v>80510383.680000007</v>
      </c>
      <c r="AE42" s="164">
        <f t="shared" si="15"/>
        <v>68395543.537</v>
      </c>
      <c r="AF42" s="225">
        <f t="shared" si="5"/>
        <v>0.21438867210938947</v>
      </c>
      <c r="AG42" s="163">
        <f t="shared" si="15"/>
        <v>2</v>
      </c>
      <c r="AH42" s="164">
        <f t="shared" si="15"/>
        <v>396755</v>
      </c>
      <c r="AI42" s="163">
        <f t="shared" si="15"/>
        <v>582</v>
      </c>
      <c r="AJ42" s="164">
        <f t="shared" si="15"/>
        <v>75218815.870000005</v>
      </c>
      <c r="AK42" s="164">
        <f t="shared" si="15"/>
        <v>63935992.916000009</v>
      </c>
      <c r="AL42" s="164">
        <f t="shared" si="15"/>
        <v>48355398.419999994</v>
      </c>
      <c r="AM42" s="164">
        <f t="shared" si="15"/>
        <v>41102088.4375</v>
      </c>
      <c r="AN42" s="225">
        <f t="shared" si="6"/>
        <v>0.20029791580804412</v>
      </c>
      <c r="AO42" s="163">
        <f t="shared" si="15"/>
        <v>343</v>
      </c>
      <c r="AP42" s="164">
        <f t="shared" si="15"/>
        <v>45061432.240000002</v>
      </c>
      <c r="AQ42" s="164">
        <f t="shared" si="15"/>
        <v>38178904.720000006</v>
      </c>
      <c r="AR42" s="225">
        <f t="shared" si="7"/>
        <v>0.11999272863583042</v>
      </c>
    </row>
    <row r="43" spans="1:44" s="134" customFormat="1" x14ac:dyDescent="0.2">
      <c r="A43" s="184" t="s">
        <v>54</v>
      </c>
      <c r="B43" s="193">
        <v>6051265.8153294111</v>
      </c>
      <c r="C43" s="172">
        <v>5</v>
      </c>
      <c r="D43" s="173">
        <v>99811</v>
      </c>
      <c r="E43" s="173">
        <v>84839.35</v>
      </c>
      <c r="F43" s="224">
        <f t="shared" si="1"/>
        <v>1.649423493298759E-2</v>
      </c>
      <c r="G43" s="174">
        <v>5</v>
      </c>
      <c r="H43" s="173">
        <v>99811</v>
      </c>
      <c r="I43" s="173">
        <v>84839.35</v>
      </c>
      <c r="J43" s="224">
        <f t="shared" si="2"/>
        <v>1.649423493298759E-2</v>
      </c>
      <c r="K43" s="174">
        <v>0</v>
      </c>
      <c r="L43" s="173">
        <v>0</v>
      </c>
      <c r="M43" s="175">
        <v>0</v>
      </c>
      <c r="N43" s="174">
        <v>5</v>
      </c>
      <c r="O43" s="173">
        <v>99811</v>
      </c>
      <c r="P43" s="173">
        <v>84839.35</v>
      </c>
      <c r="Q43" s="224">
        <f t="shared" si="11"/>
        <v>1.649423493298759E-2</v>
      </c>
      <c r="R43" s="174">
        <v>0</v>
      </c>
      <c r="S43" s="173">
        <v>0</v>
      </c>
      <c r="T43" s="175">
        <v>0</v>
      </c>
      <c r="U43" s="174">
        <v>0</v>
      </c>
      <c r="V43" s="173">
        <v>0</v>
      </c>
      <c r="W43" s="175">
        <v>0</v>
      </c>
      <c r="X43" s="174">
        <v>5</v>
      </c>
      <c r="Y43" s="173">
        <v>99811</v>
      </c>
      <c r="Z43" s="173">
        <v>84839.35</v>
      </c>
      <c r="AA43" s="224">
        <f t="shared" si="4"/>
        <v>1.649423493298759E-2</v>
      </c>
      <c r="AB43" s="174">
        <v>5</v>
      </c>
      <c r="AC43" s="176">
        <v>5</v>
      </c>
      <c r="AD43" s="173">
        <v>99811</v>
      </c>
      <c r="AE43" s="173">
        <v>84839.35</v>
      </c>
      <c r="AF43" s="224">
        <f t="shared" si="5"/>
        <v>1.649423493298759E-2</v>
      </c>
      <c r="AG43" s="176">
        <v>0</v>
      </c>
      <c r="AH43" s="175">
        <v>0</v>
      </c>
      <c r="AI43" s="174">
        <v>5</v>
      </c>
      <c r="AJ43" s="173">
        <v>99811</v>
      </c>
      <c r="AK43" s="173">
        <v>84839.35</v>
      </c>
      <c r="AL43" s="173">
        <v>0</v>
      </c>
      <c r="AM43" s="173">
        <v>0</v>
      </c>
      <c r="AN43" s="224">
        <f t="shared" si="6"/>
        <v>1.649423493298759E-2</v>
      </c>
      <c r="AO43" s="174">
        <v>5</v>
      </c>
      <c r="AP43" s="173">
        <v>99811</v>
      </c>
      <c r="AQ43" s="173">
        <v>84839.35</v>
      </c>
      <c r="AR43" s="224">
        <f t="shared" si="7"/>
        <v>1.649423493298759E-2</v>
      </c>
    </row>
    <row r="44" spans="1:44" s="134" customFormat="1" ht="25.5" x14ac:dyDescent="0.2">
      <c r="A44" s="185" t="s">
        <v>55</v>
      </c>
      <c r="B44" s="194">
        <v>361920060.89186013</v>
      </c>
      <c r="C44" s="129">
        <v>1862</v>
      </c>
      <c r="D44" s="130">
        <v>279996087.54000002</v>
      </c>
      <c r="E44" s="130">
        <v>237475870.748</v>
      </c>
      <c r="F44" s="224">
        <f t="shared" si="1"/>
        <v>0.77364069526850965</v>
      </c>
      <c r="G44" s="131">
        <v>1836</v>
      </c>
      <c r="H44" s="130">
        <v>276844277.60000002</v>
      </c>
      <c r="I44" s="130">
        <v>235072657.197</v>
      </c>
      <c r="J44" s="224">
        <f t="shared" si="2"/>
        <v>0.76493211489240909</v>
      </c>
      <c r="K44" s="131">
        <v>395</v>
      </c>
      <c r="L44" s="130">
        <v>55942243.180000007</v>
      </c>
      <c r="M44" s="132">
        <v>47430581.214999996</v>
      </c>
      <c r="N44" s="131">
        <v>1107</v>
      </c>
      <c r="O44" s="130">
        <v>174988871.38</v>
      </c>
      <c r="P44" s="130">
        <v>148713540.44999999</v>
      </c>
      <c r="Q44" s="224">
        <f t="shared" si="11"/>
        <v>0.48350144213831181</v>
      </c>
      <c r="R44" s="131">
        <v>12</v>
      </c>
      <c r="S44" s="130">
        <v>1549950</v>
      </c>
      <c r="T44" s="132">
        <v>1317457.5</v>
      </c>
      <c r="U44" s="131">
        <v>81</v>
      </c>
      <c r="V44" s="130">
        <v>983012.97999999986</v>
      </c>
      <c r="W44" s="132">
        <v>835561.43250000011</v>
      </c>
      <c r="X44" s="131">
        <v>1093</v>
      </c>
      <c r="Y44" s="130">
        <v>172399908.40000001</v>
      </c>
      <c r="Z44" s="130">
        <v>146512920.9725</v>
      </c>
      <c r="AA44" s="224">
        <f t="shared" si="4"/>
        <v>0.47634803104078893</v>
      </c>
      <c r="AB44" s="131">
        <v>548</v>
      </c>
      <c r="AC44" s="133">
        <v>593</v>
      </c>
      <c r="AD44" s="130">
        <v>79070916.450000003</v>
      </c>
      <c r="AE44" s="130">
        <v>67157370.396500006</v>
      </c>
      <c r="AF44" s="224">
        <f t="shared" si="5"/>
        <v>0.2184761912759127</v>
      </c>
      <c r="AG44" s="133">
        <v>2</v>
      </c>
      <c r="AH44" s="132">
        <v>396755</v>
      </c>
      <c r="AI44" s="131">
        <v>550</v>
      </c>
      <c r="AJ44" s="130">
        <v>73502274.770000011</v>
      </c>
      <c r="AK44" s="130">
        <v>62476933.010000005</v>
      </c>
      <c r="AL44" s="130">
        <v>47040462.509999998</v>
      </c>
      <c r="AM44" s="130">
        <v>39984392.916500002</v>
      </c>
      <c r="AN44" s="224">
        <f t="shared" si="6"/>
        <v>0.20308980549150082</v>
      </c>
      <c r="AO44" s="131">
        <v>322</v>
      </c>
      <c r="AP44" s="130">
        <v>44271920.210000001</v>
      </c>
      <c r="AQ44" s="130">
        <v>37507819.530000001</v>
      </c>
      <c r="AR44" s="224">
        <f t="shared" si="7"/>
        <v>0.12232513472976074</v>
      </c>
    </row>
    <row r="45" spans="1:44" s="134" customFormat="1" ht="33.75" customHeight="1" thickBot="1" x14ac:dyDescent="0.25">
      <c r="A45" s="187" t="s">
        <v>56</v>
      </c>
      <c r="B45" s="196">
        <v>7563364.0385998059</v>
      </c>
      <c r="C45" s="135">
        <v>52</v>
      </c>
      <c r="D45" s="136">
        <v>3582341.87</v>
      </c>
      <c r="E45" s="136">
        <v>3045030.5704999994</v>
      </c>
      <c r="F45" s="224">
        <f t="shared" si="1"/>
        <v>0.47364398324838447</v>
      </c>
      <c r="G45" s="137">
        <v>52</v>
      </c>
      <c r="H45" s="136">
        <v>3582341.87</v>
      </c>
      <c r="I45" s="136">
        <v>3045030.5704999994</v>
      </c>
      <c r="J45" s="224">
        <f t="shared" si="2"/>
        <v>0.47364398324838447</v>
      </c>
      <c r="K45" s="137">
        <v>0</v>
      </c>
      <c r="L45" s="136">
        <v>0</v>
      </c>
      <c r="M45" s="138">
        <v>0</v>
      </c>
      <c r="N45" s="137">
        <v>41</v>
      </c>
      <c r="O45" s="136">
        <v>2540990.77</v>
      </c>
      <c r="P45" s="136">
        <v>2159842.1500000004</v>
      </c>
      <c r="Q45" s="224">
        <f t="shared" si="11"/>
        <v>0.33596039500835789</v>
      </c>
      <c r="R45" s="137">
        <v>0</v>
      </c>
      <c r="S45" s="136">
        <v>0</v>
      </c>
      <c r="T45" s="138">
        <v>0</v>
      </c>
      <c r="U45" s="137">
        <v>7</v>
      </c>
      <c r="V45" s="136">
        <v>23909.89</v>
      </c>
      <c r="W45" s="138">
        <v>19657.86</v>
      </c>
      <c r="X45" s="137">
        <v>41</v>
      </c>
      <c r="Y45" s="136">
        <v>2505710.88</v>
      </c>
      <c r="Z45" s="136">
        <v>2130519.79</v>
      </c>
      <c r="AA45" s="224">
        <f t="shared" si="4"/>
        <v>0.331295818528904</v>
      </c>
      <c r="AB45" s="137">
        <v>26</v>
      </c>
      <c r="AC45" s="139">
        <v>24</v>
      </c>
      <c r="AD45" s="136">
        <v>1339656.23</v>
      </c>
      <c r="AE45" s="136">
        <v>1153333.7905000001</v>
      </c>
      <c r="AF45" s="224">
        <f t="shared" si="5"/>
        <v>0.17712438845506218</v>
      </c>
      <c r="AG45" s="139">
        <v>0</v>
      </c>
      <c r="AH45" s="138">
        <v>0</v>
      </c>
      <c r="AI45" s="137">
        <v>27</v>
      </c>
      <c r="AJ45" s="136">
        <v>1616730.1</v>
      </c>
      <c r="AK45" s="136">
        <v>1374220.5559999999</v>
      </c>
      <c r="AL45" s="136">
        <v>1314935.9099999999</v>
      </c>
      <c r="AM45" s="136">
        <v>1117695.5209999999</v>
      </c>
      <c r="AN45" s="224">
        <f t="shared" si="6"/>
        <v>0.21375807005308486</v>
      </c>
      <c r="AO45" s="137">
        <v>16</v>
      </c>
      <c r="AP45" s="136">
        <v>689701.03</v>
      </c>
      <c r="AQ45" s="136">
        <v>586245.84000000008</v>
      </c>
      <c r="AR45" s="224">
        <f t="shared" si="7"/>
        <v>9.1189717496089659E-2</v>
      </c>
    </row>
    <row r="46" spans="1:44" s="83" customFormat="1" ht="48" customHeight="1" thickBot="1" x14ac:dyDescent="0.25">
      <c r="A46" s="183" t="s">
        <v>189</v>
      </c>
      <c r="B46" s="151">
        <f>SUM(B47:B50)</f>
        <v>326829637.18413329</v>
      </c>
      <c r="C46" s="163">
        <f>C47+C48+C49+C50</f>
        <v>181</v>
      </c>
      <c r="D46" s="164">
        <f t="shared" ref="D46:E46" si="17">D47+D48+D49+D50</f>
        <v>309942276.61000001</v>
      </c>
      <c r="E46" s="164">
        <f t="shared" si="17"/>
        <v>232456707.45249999</v>
      </c>
      <c r="F46" s="225">
        <f>D46/B46</f>
        <v>0.9483297759663728</v>
      </c>
      <c r="G46" s="163">
        <f>G47+G48+G49+G50</f>
        <v>141</v>
      </c>
      <c r="H46" s="164">
        <f t="shared" ref="H46:K46" si="18">H47+H48+H49+H50</f>
        <v>232175472.63000003</v>
      </c>
      <c r="I46" s="164">
        <f t="shared" si="18"/>
        <v>174131604.47</v>
      </c>
      <c r="J46" s="225">
        <f t="shared" si="2"/>
        <v>0.71038683832456162</v>
      </c>
      <c r="K46" s="163">
        <f t="shared" si="18"/>
        <v>47</v>
      </c>
      <c r="L46" s="164">
        <f t="shared" ref="L46" si="19">L47+L48+L49+L50</f>
        <v>63530829.20000001</v>
      </c>
      <c r="M46" s="164">
        <f t="shared" ref="M46:AE46" si="20">M47+M48+M49+M50</f>
        <v>47648121.900000013</v>
      </c>
      <c r="N46" s="163">
        <f t="shared" si="20"/>
        <v>67</v>
      </c>
      <c r="O46" s="164">
        <f t="shared" si="20"/>
        <v>88942897.25999999</v>
      </c>
      <c r="P46" s="164">
        <f t="shared" si="20"/>
        <v>66707172.732500009</v>
      </c>
      <c r="Q46" s="225">
        <f t="shared" si="11"/>
        <v>0.27213840833501352</v>
      </c>
      <c r="R46" s="163">
        <f t="shared" si="20"/>
        <v>0</v>
      </c>
      <c r="S46" s="163">
        <f t="shared" si="20"/>
        <v>0</v>
      </c>
      <c r="T46" s="163">
        <f t="shared" si="20"/>
        <v>0</v>
      </c>
      <c r="U46" s="163">
        <f t="shared" si="20"/>
        <v>2</v>
      </c>
      <c r="V46" s="164">
        <f t="shared" si="20"/>
        <v>37878.99</v>
      </c>
      <c r="W46" s="164">
        <f t="shared" si="20"/>
        <v>28409.2425</v>
      </c>
      <c r="X46" s="163">
        <f t="shared" si="20"/>
        <v>67</v>
      </c>
      <c r="Y46" s="164">
        <f t="shared" si="20"/>
        <v>88905018.269999996</v>
      </c>
      <c r="Z46" s="164">
        <f t="shared" si="20"/>
        <v>66678763.49000001</v>
      </c>
      <c r="AA46" s="225">
        <f t="shared" si="4"/>
        <v>0.27202251006358885</v>
      </c>
      <c r="AB46" s="163">
        <f t="shared" si="20"/>
        <v>44</v>
      </c>
      <c r="AC46" s="163">
        <f t="shared" si="20"/>
        <v>53</v>
      </c>
      <c r="AD46" s="164">
        <f t="shared" si="20"/>
        <v>43144317.969999999</v>
      </c>
      <c r="AE46" s="164">
        <f t="shared" si="20"/>
        <v>31767318.762499999</v>
      </c>
      <c r="AF46" s="225">
        <f t="shared" si="5"/>
        <v>0.13200858508952426</v>
      </c>
      <c r="AG46" s="163">
        <v>0</v>
      </c>
      <c r="AH46" s="164">
        <v>0</v>
      </c>
      <c r="AI46" s="163">
        <f t="shared" ref="AI46" si="21">AI47+AI48+AI49+AI50</f>
        <v>49</v>
      </c>
      <c r="AJ46" s="164">
        <f t="shared" ref="AJ46:AM46" si="22">AJ47+AJ48+AJ49+AJ50</f>
        <v>40280797.599999994</v>
      </c>
      <c r="AK46" s="164">
        <f t="shared" si="22"/>
        <v>30210598.039999999</v>
      </c>
      <c r="AL46" s="164">
        <f t="shared" si="22"/>
        <v>19907558.843333226</v>
      </c>
      <c r="AM46" s="164">
        <f t="shared" si="22"/>
        <v>14930669.129999999</v>
      </c>
      <c r="AN46" s="225">
        <f t="shared" si="6"/>
        <v>0.12324707742861797</v>
      </c>
      <c r="AO46" s="163">
        <f t="shared" ref="AO46:AQ46" si="23">AO47+AO48+AO49+AO50</f>
        <v>30</v>
      </c>
      <c r="AP46" s="164">
        <f t="shared" si="23"/>
        <v>27588065.469999999</v>
      </c>
      <c r="AQ46" s="164">
        <f t="shared" si="23"/>
        <v>20647230.240000002</v>
      </c>
      <c r="AR46" s="225">
        <f t="shared" si="7"/>
        <v>8.441114982010367E-2</v>
      </c>
    </row>
    <row r="47" spans="1:44" x14ac:dyDescent="0.2">
      <c r="A47" s="184" t="s">
        <v>58</v>
      </c>
      <c r="B47" s="193">
        <v>99988799.372019991</v>
      </c>
      <c r="C47" s="157">
        <v>14</v>
      </c>
      <c r="D47" s="158">
        <v>27208364.880000003</v>
      </c>
      <c r="E47" s="158">
        <v>20406273.66</v>
      </c>
      <c r="F47" s="224">
        <f t="shared" si="1"/>
        <v>0.27211412729107892</v>
      </c>
      <c r="G47" s="160">
        <v>14</v>
      </c>
      <c r="H47" s="158">
        <v>27208364.880000003</v>
      </c>
      <c r="I47" s="158">
        <v>20406273.66</v>
      </c>
      <c r="J47" s="224">
        <f t="shared" si="2"/>
        <v>0.27211412729107892</v>
      </c>
      <c r="K47" s="160">
        <v>1</v>
      </c>
      <c r="L47" s="158">
        <v>34737</v>
      </c>
      <c r="M47" s="161">
        <v>26052.75</v>
      </c>
      <c r="N47" s="160">
        <v>12</v>
      </c>
      <c r="O47" s="158">
        <v>21551204.68</v>
      </c>
      <c r="P47" s="158">
        <v>16163403.462500002</v>
      </c>
      <c r="Q47" s="224">
        <f t="shared" si="11"/>
        <v>0.21553618820660331</v>
      </c>
      <c r="R47" s="160">
        <v>0</v>
      </c>
      <c r="S47" s="158">
        <v>0</v>
      </c>
      <c r="T47" s="161">
        <v>0</v>
      </c>
      <c r="U47" s="160">
        <v>0</v>
      </c>
      <c r="V47" s="158">
        <v>0</v>
      </c>
      <c r="W47" s="161">
        <v>0</v>
      </c>
      <c r="X47" s="160">
        <v>12</v>
      </c>
      <c r="Y47" s="158">
        <v>21551204.68</v>
      </c>
      <c r="Z47" s="158">
        <v>16163403.462500002</v>
      </c>
      <c r="AA47" s="224">
        <f t="shared" si="4"/>
        <v>0.21553618820660331</v>
      </c>
      <c r="AB47" s="160">
        <v>9</v>
      </c>
      <c r="AC47" s="162">
        <v>12</v>
      </c>
      <c r="AD47" s="158">
        <v>16626533.719999999</v>
      </c>
      <c r="AE47" s="158">
        <v>12469900.289999999</v>
      </c>
      <c r="AF47" s="224">
        <f t="shared" si="5"/>
        <v>0.16628396204797941</v>
      </c>
      <c r="AG47" s="162">
        <v>0</v>
      </c>
      <c r="AH47" s="161">
        <v>0</v>
      </c>
      <c r="AI47" s="160">
        <v>8</v>
      </c>
      <c r="AJ47" s="158">
        <v>11784927.719999999</v>
      </c>
      <c r="AK47" s="158">
        <v>8838695.7699999996</v>
      </c>
      <c r="AL47" s="158">
        <v>4351080.67</v>
      </c>
      <c r="AM47" s="158">
        <v>3263310.5</v>
      </c>
      <c r="AN47" s="224">
        <f t="shared" si="6"/>
        <v>0.11786247853774902</v>
      </c>
      <c r="AO47" s="160">
        <v>6</v>
      </c>
      <c r="AP47" s="158">
        <v>7433847.0499999998</v>
      </c>
      <c r="AQ47" s="158">
        <v>5575385.2699999996</v>
      </c>
      <c r="AR47" s="224">
        <f t="shared" si="7"/>
        <v>7.4346797808237552E-2</v>
      </c>
    </row>
    <row r="48" spans="1:44" x14ac:dyDescent="0.2">
      <c r="A48" s="185" t="s">
        <v>59</v>
      </c>
      <c r="B48" s="194">
        <v>10764873.081</v>
      </c>
      <c r="C48" s="76">
        <v>0</v>
      </c>
      <c r="D48" s="77">
        <v>0</v>
      </c>
      <c r="E48" s="77">
        <v>0</v>
      </c>
      <c r="F48" s="224">
        <f t="shared" si="1"/>
        <v>0</v>
      </c>
      <c r="G48" s="79">
        <v>0</v>
      </c>
      <c r="H48" s="77">
        <v>0</v>
      </c>
      <c r="I48" s="77">
        <v>0</v>
      </c>
      <c r="J48" s="22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22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22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22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224">
        <f t="shared" si="6"/>
        <v>0</v>
      </c>
      <c r="AO48" s="79">
        <v>0</v>
      </c>
      <c r="AP48" s="77">
        <v>0</v>
      </c>
      <c r="AQ48" s="77">
        <v>0</v>
      </c>
      <c r="AR48" s="224">
        <f t="shared" si="7"/>
        <v>0</v>
      </c>
    </row>
    <row r="49" spans="1:44" x14ac:dyDescent="0.2">
      <c r="A49" s="185" t="s">
        <v>60</v>
      </c>
      <c r="B49" s="194">
        <v>56465172.377619997</v>
      </c>
      <c r="C49" s="76">
        <v>23</v>
      </c>
      <c r="D49" s="77">
        <v>57013176.699999996</v>
      </c>
      <c r="E49" s="77">
        <v>42759882.519999996</v>
      </c>
      <c r="F49" s="224">
        <f t="shared" si="1"/>
        <v>1.0097051739914142</v>
      </c>
      <c r="G49" s="79">
        <v>20</v>
      </c>
      <c r="H49" s="77">
        <v>51788348.070000008</v>
      </c>
      <c r="I49" s="77">
        <v>38841261.049999997</v>
      </c>
      <c r="J49" s="224">
        <f t="shared" si="2"/>
        <v>0.91717329265652514</v>
      </c>
      <c r="K49" s="79">
        <v>9</v>
      </c>
      <c r="L49" s="77">
        <v>6820760.8300000001</v>
      </c>
      <c r="M49" s="78">
        <v>5115570.6225000005</v>
      </c>
      <c r="N49" s="79">
        <v>9</v>
      </c>
      <c r="O49" s="77">
        <v>10470536.9</v>
      </c>
      <c r="P49" s="77">
        <v>7852902.6299999999</v>
      </c>
      <c r="Q49" s="224">
        <f t="shared" si="11"/>
        <v>0.18543354175874266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9</v>
      </c>
      <c r="Y49" s="77">
        <v>10470536.9</v>
      </c>
      <c r="Z49" s="77">
        <v>7852902.6299999999</v>
      </c>
      <c r="AA49" s="224">
        <f t="shared" si="4"/>
        <v>0.18543354175874266</v>
      </c>
      <c r="AB49" s="79">
        <v>6</v>
      </c>
      <c r="AC49" s="80">
        <v>8</v>
      </c>
      <c r="AD49" s="77">
        <v>6209533.0200000005</v>
      </c>
      <c r="AE49" s="77">
        <v>4066230.05</v>
      </c>
      <c r="AF49" s="224">
        <f t="shared" si="5"/>
        <v>0.10997102742328919</v>
      </c>
      <c r="AG49" s="80">
        <v>0</v>
      </c>
      <c r="AH49" s="78">
        <v>0</v>
      </c>
      <c r="AI49" s="79">
        <v>7</v>
      </c>
      <c r="AJ49" s="77">
        <v>7052345.6500000004</v>
      </c>
      <c r="AK49" s="77">
        <v>5289259.2</v>
      </c>
      <c r="AL49" s="77">
        <v>6637794.0533332489</v>
      </c>
      <c r="AM49" s="77">
        <v>4978345.54</v>
      </c>
      <c r="AN49" s="224">
        <f t="shared" si="6"/>
        <v>0.12489726592591084</v>
      </c>
      <c r="AO49" s="79">
        <v>5</v>
      </c>
      <c r="AP49" s="77">
        <v>5975169.5499999998</v>
      </c>
      <c r="AQ49" s="77">
        <v>4437558.3899999997</v>
      </c>
      <c r="AR49" s="224">
        <f t="shared" si="7"/>
        <v>0.10582044291019045</v>
      </c>
    </row>
    <row r="50" spans="1:44" ht="26.25" thickBot="1" x14ac:dyDescent="0.25">
      <c r="A50" s="187" t="s">
        <v>61</v>
      </c>
      <c r="B50" s="196">
        <v>159610792.3534933</v>
      </c>
      <c r="C50" s="112">
        <v>144</v>
      </c>
      <c r="D50" s="108">
        <v>225720735.03</v>
      </c>
      <c r="E50" s="108">
        <v>169290551.27250001</v>
      </c>
      <c r="F50" s="224">
        <f t="shared" si="1"/>
        <v>1.4141946901064915</v>
      </c>
      <c r="G50" s="110">
        <v>107</v>
      </c>
      <c r="H50" s="108">
        <v>153178759.68000001</v>
      </c>
      <c r="I50" s="108">
        <v>114884069.76000001</v>
      </c>
      <c r="J50" s="224">
        <f t="shared" si="2"/>
        <v>0.9597017684164606</v>
      </c>
      <c r="K50" s="110">
        <v>37</v>
      </c>
      <c r="L50" s="108">
        <v>56675331.370000012</v>
      </c>
      <c r="M50" s="113">
        <v>42506498.527500011</v>
      </c>
      <c r="N50" s="110">
        <v>46</v>
      </c>
      <c r="O50" s="108">
        <v>56921155.68</v>
      </c>
      <c r="P50" s="108">
        <v>42690866.640000008</v>
      </c>
      <c r="Q50" s="224">
        <f t="shared" si="11"/>
        <v>0.35662472969832482</v>
      </c>
      <c r="R50" s="110">
        <v>0</v>
      </c>
      <c r="S50" s="108">
        <v>0</v>
      </c>
      <c r="T50" s="113">
        <v>0</v>
      </c>
      <c r="U50" s="110">
        <v>2</v>
      </c>
      <c r="V50" s="108">
        <v>37878.99</v>
      </c>
      <c r="W50" s="113">
        <v>28409.2425</v>
      </c>
      <c r="X50" s="110">
        <v>46</v>
      </c>
      <c r="Y50" s="108">
        <v>56883276.689999998</v>
      </c>
      <c r="Z50" s="108">
        <v>42662457.397500008</v>
      </c>
      <c r="AA50" s="224">
        <f t="shared" si="4"/>
        <v>0.35638740871619407</v>
      </c>
      <c r="AB50" s="110">
        <v>29</v>
      </c>
      <c r="AC50" s="111">
        <v>33</v>
      </c>
      <c r="AD50" s="108">
        <v>20308251.23</v>
      </c>
      <c r="AE50" s="108">
        <v>15231188.422499999</v>
      </c>
      <c r="AF50" s="224">
        <f t="shared" si="5"/>
        <v>0.12723607802800013</v>
      </c>
      <c r="AG50" s="111">
        <v>0</v>
      </c>
      <c r="AH50" s="113">
        <v>0</v>
      </c>
      <c r="AI50" s="110">
        <v>34</v>
      </c>
      <c r="AJ50" s="108">
        <v>21443524.23</v>
      </c>
      <c r="AK50" s="108">
        <v>16082643.07</v>
      </c>
      <c r="AL50" s="108">
        <v>8918684.1199999768</v>
      </c>
      <c r="AM50" s="108">
        <v>6689013.0899999999</v>
      </c>
      <c r="AN50" s="224">
        <f t="shared" si="6"/>
        <v>0.13434883640266998</v>
      </c>
      <c r="AO50" s="110">
        <v>19</v>
      </c>
      <c r="AP50" s="108">
        <v>14179048.869999999</v>
      </c>
      <c r="AQ50" s="108">
        <v>10634286.58</v>
      </c>
      <c r="AR50" s="224">
        <f t="shared" si="7"/>
        <v>8.883515118825655E-2</v>
      </c>
    </row>
    <row r="51" spans="1:44" s="83" customFormat="1" ht="26.25" thickBot="1" x14ac:dyDescent="0.25">
      <c r="A51" s="183" t="s">
        <v>190</v>
      </c>
      <c r="B51" s="151">
        <f>SUM(B52:B54)</f>
        <v>13443569.527000001</v>
      </c>
      <c r="C51" s="163">
        <f>C52+C53+C54</f>
        <v>10</v>
      </c>
      <c r="D51" s="164">
        <f>D52+D53+D54</f>
        <v>3660935.08</v>
      </c>
      <c r="E51" s="164">
        <f>E52+E53+E54</f>
        <v>2745701.31</v>
      </c>
      <c r="F51" s="225">
        <f>D51/B51</f>
        <v>0.27231867791120473</v>
      </c>
      <c r="G51" s="163">
        <f>G52+G53+G54</f>
        <v>10</v>
      </c>
      <c r="H51" s="164">
        <f>H52+H53+H54</f>
        <v>3660935.08</v>
      </c>
      <c r="I51" s="164">
        <f>I52+I53+I54</f>
        <v>2745701.31</v>
      </c>
      <c r="J51" s="225">
        <f t="shared" si="2"/>
        <v>0.27231867791120473</v>
      </c>
      <c r="K51" s="163">
        <f>K52+K53+K54</f>
        <v>5</v>
      </c>
      <c r="L51" s="164">
        <f>L52+L53+L54</f>
        <v>1301534.74</v>
      </c>
      <c r="M51" s="164">
        <f>M52+M53+M54</f>
        <v>976151.05499999993</v>
      </c>
      <c r="N51" s="163">
        <v>0</v>
      </c>
      <c r="O51" s="164">
        <v>0</v>
      </c>
      <c r="P51" s="164">
        <v>0</v>
      </c>
      <c r="Q51" s="225">
        <f t="shared" si="11"/>
        <v>0</v>
      </c>
      <c r="R51" s="163">
        <v>0</v>
      </c>
      <c r="S51" s="164">
        <v>0</v>
      </c>
      <c r="T51" s="164">
        <v>0</v>
      </c>
      <c r="U51" s="163">
        <v>0</v>
      </c>
      <c r="V51" s="164">
        <v>0</v>
      </c>
      <c r="W51" s="164">
        <v>0</v>
      </c>
      <c r="X51" s="163">
        <v>0</v>
      </c>
      <c r="Y51" s="164">
        <v>0</v>
      </c>
      <c r="Z51" s="164">
        <v>0</v>
      </c>
      <c r="AA51" s="225">
        <f t="shared" si="4"/>
        <v>0</v>
      </c>
      <c r="AB51" s="163">
        <v>0</v>
      </c>
      <c r="AC51" s="163">
        <v>0</v>
      </c>
      <c r="AD51" s="164">
        <v>0</v>
      </c>
      <c r="AE51" s="164">
        <v>0</v>
      </c>
      <c r="AF51" s="225">
        <f t="shared" si="5"/>
        <v>0</v>
      </c>
      <c r="AG51" s="163">
        <v>0</v>
      </c>
      <c r="AH51" s="164">
        <v>0</v>
      </c>
      <c r="AI51" s="163">
        <v>0</v>
      </c>
      <c r="AJ51" s="164">
        <v>0</v>
      </c>
      <c r="AK51" s="164">
        <v>0</v>
      </c>
      <c r="AL51" s="164">
        <v>0</v>
      </c>
      <c r="AM51" s="164">
        <v>0</v>
      </c>
      <c r="AN51" s="225">
        <f t="shared" si="6"/>
        <v>0</v>
      </c>
      <c r="AO51" s="163">
        <v>0</v>
      </c>
      <c r="AP51" s="164">
        <v>0</v>
      </c>
      <c r="AQ51" s="164">
        <v>0</v>
      </c>
      <c r="AR51" s="225">
        <f t="shared" si="7"/>
        <v>0</v>
      </c>
    </row>
    <row r="52" spans="1:44" x14ac:dyDescent="0.2">
      <c r="A52" s="184" t="s">
        <v>63</v>
      </c>
      <c r="B52" s="193">
        <v>7774579.0724999998</v>
      </c>
      <c r="C52" s="157">
        <v>4</v>
      </c>
      <c r="D52" s="158">
        <v>3030195.58</v>
      </c>
      <c r="E52" s="158">
        <v>2272646.6850000001</v>
      </c>
      <c r="F52" s="224">
        <f t="shared" si="1"/>
        <v>0.38975686680174287</v>
      </c>
      <c r="G52" s="160">
        <v>4</v>
      </c>
      <c r="H52" s="158">
        <v>3030195.58</v>
      </c>
      <c r="I52" s="158">
        <v>2272646.6850000001</v>
      </c>
      <c r="J52" s="224">
        <f t="shared" si="2"/>
        <v>0.38975686680174287</v>
      </c>
      <c r="K52" s="160">
        <v>2</v>
      </c>
      <c r="L52" s="158">
        <v>1100534.74</v>
      </c>
      <c r="M52" s="161">
        <v>825401.05499999993</v>
      </c>
      <c r="N52" s="160">
        <v>0</v>
      </c>
      <c r="O52" s="158">
        <v>0</v>
      </c>
      <c r="P52" s="158">
        <v>0</v>
      </c>
      <c r="Q52" s="224">
        <f t="shared" si="11"/>
        <v>0</v>
      </c>
      <c r="R52" s="160">
        <v>0</v>
      </c>
      <c r="S52" s="158">
        <v>0</v>
      </c>
      <c r="T52" s="161">
        <v>0</v>
      </c>
      <c r="U52" s="160">
        <v>0</v>
      </c>
      <c r="V52" s="158">
        <v>0</v>
      </c>
      <c r="W52" s="161">
        <v>0</v>
      </c>
      <c r="X52" s="160">
        <v>0</v>
      </c>
      <c r="Y52" s="158">
        <v>0</v>
      </c>
      <c r="Z52" s="158">
        <v>0</v>
      </c>
      <c r="AA52" s="224">
        <f t="shared" si="4"/>
        <v>0</v>
      </c>
      <c r="AB52" s="160">
        <v>0</v>
      </c>
      <c r="AC52" s="162">
        <v>0</v>
      </c>
      <c r="AD52" s="158">
        <v>0</v>
      </c>
      <c r="AE52" s="158">
        <v>0</v>
      </c>
      <c r="AF52" s="224">
        <f t="shared" si="5"/>
        <v>0</v>
      </c>
      <c r="AG52" s="162">
        <v>0</v>
      </c>
      <c r="AH52" s="161">
        <v>0</v>
      </c>
      <c r="AI52" s="177">
        <v>0</v>
      </c>
      <c r="AJ52" s="158">
        <v>0</v>
      </c>
      <c r="AK52" s="158">
        <v>0</v>
      </c>
      <c r="AL52" s="158">
        <v>0</v>
      </c>
      <c r="AM52" s="158">
        <v>0</v>
      </c>
      <c r="AN52" s="224">
        <f t="shared" si="6"/>
        <v>0</v>
      </c>
      <c r="AO52" s="160">
        <v>0</v>
      </c>
      <c r="AP52" s="158">
        <v>0</v>
      </c>
      <c r="AQ52" s="158">
        <v>0</v>
      </c>
      <c r="AR52" s="224">
        <f t="shared" si="7"/>
        <v>0</v>
      </c>
    </row>
    <row r="53" spans="1:44" ht="51" x14ac:dyDescent="0.2">
      <c r="A53" s="185" t="s">
        <v>64</v>
      </c>
      <c r="B53" s="194">
        <v>2831223.7210000004</v>
      </c>
      <c r="C53" s="76">
        <v>3</v>
      </c>
      <c r="D53" s="77">
        <v>421000</v>
      </c>
      <c r="E53" s="77">
        <v>315750</v>
      </c>
      <c r="F53" s="224">
        <f t="shared" si="1"/>
        <v>0.14869895193280627</v>
      </c>
      <c r="G53" s="79">
        <v>3</v>
      </c>
      <c r="H53" s="77">
        <v>421000</v>
      </c>
      <c r="I53" s="77">
        <v>315750</v>
      </c>
      <c r="J53" s="224">
        <f t="shared" si="2"/>
        <v>0.14869895193280627</v>
      </c>
      <c r="K53" s="79">
        <v>2</v>
      </c>
      <c r="L53" s="77">
        <v>131000</v>
      </c>
      <c r="M53" s="78">
        <v>98250</v>
      </c>
      <c r="N53" s="79">
        <v>0</v>
      </c>
      <c r="O53" s="77">
        <v>0</v>
      </c>
      <c r="P53" s="77">
        <v>0</v>
      </c>
      <c r="Q53" s="22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22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22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224">
        <f t="shared" si="6"/>
        <v>0</v>
      </c>
      <c r="AO53" s="79">
        <v>0</v>
      </c>
      <c r="AP53" s="77">
        <v>0</v>
      </c>
      <c r="AQ53" s="77">
        <v>0</v>
      </c>
      <c r="AR53" s="224">
        <f t="shared" si="7"/>
        <v>0</v>
      </c>
    </row>
    <row r="54" spans="1:44" ht="26.25" thickBot="1" x14ac:dyDescent="0.25">
      <c r="A54" s="187" t="s">
        <v>65</v>
      </c>
      <c r="B54" s="196">
        <v>2837766.7335000001</v>
      </c>
      <c r="C54" s="112">
        <v>3</v>
      </c>
      <c r="D54" s="108">
        <v>209739.5</v>
      </c>
      <c r="E54" s="108">
        <v>157304.625</v>
      </c>
      <c r="F54" s="224">
        <f t="shared" si="1"/>
        <v>7.3910056638557736E-2</v>
      </c>
      <c r="G54" s="110">
        <v>3</v>
      </c>
      <c r="H54" s="108">
        <v>209739.5</v>
      </c>
      <c r="I54" s="108">
        <v>157304.625</v>
      </c>
      <c r="J54" s="224">
        <f t="shared" si="2"/>
        <v>7.3910056638557736E-2</v>
      </c>
      <c r="K54" s="110">
        <v>1</v>
      </c>
      <c r="L54" s="108">
        <v>70000</v>
      </c>
      <c r="M54" s="113">
        <v>52500</v>
      </c>
      <c r="N54" s="110">
        <v>0</v>
      </c>
      <c r="O54" s="108">
        <v>0</v>
      </c>
      <c r="P54" s="108">
        <v>0</v>
      </c>
      <c r="Q54" s="224">
        <f t="shared" si="11"/>
        <v>0</v>
      </c>
      <c r="R54" s="110">
        <v>0</v>
      </c>
      <c r="S54" s="108">
        <v>0</v>
      </c>
      <c r="T54" s="113">
        <v>0</v>
      </c>
      <c r="U54" s="110">
        <v>0</v>
      </c>
      <c r="V54" s="108">
        <v>0</v>
      </c>
      <c r="W54" s="113">
        <v>0</v>
      </c>
      <c r="X54" s="110">
        <v>0</v>
      </c>
      <c r="Y54" s="108">
        <v>0</v>
      </c>
      <c r="Z54" s="108">
        <v>0</v>
      </c>
      <c r="AA54" s="224">
        <f t="shared" si="4"/>
        <v>0</v>
      </c>
      <c r="AB54" s="110">
        <v>0</v>
      </c>
      <c r="AC54" s="111">
        <v>0</v>
      </c>
      <c r="AD54" s="108">
        <v>0</v>
      </c>
      <c r="AE54" s="108">
        <v>0</v>
      </c>
      <c r="AF54" s="224">
        <f t="shared" si="5"/>
        <v>0</v>
      </c>
      <c r="AG54" s="111">
        <v>0</v>
      </c>
      <c r="AH54" s="113">
        <v>0</v>
      </c>
      <c r="AI54" s="110">
        <v>0</v>
      </c>
      <c r="AJ54" s="108">
        <v>0</v>
      </c>
      <c r="AK54" s="108">
        <v>0</v>
      </c>
      <c r="AL54" s="108">
        <v>0</v>
      </c>
      <c r="AM54" s="108">
        <v>0</v>
      </c>
      <c r="AN54" s="224">
        <f t="shared" si="6"/>
        <v>0</v>
      </c>
      <c r="AO54" s="110">
        <v>0</v>
      </c>
      <c r="AP54" s="108">
        <v>0</v>
      </c>
      <c r="AQ54" s="108">
        <v>0</v>
      </c>
      <c r="AR54" s="224">
        <f t="shared" si="7"/>
        <v>0</v>
      </c>
    </row>
    <row r="55" spans="1:44" ht="13.5" thickBot="1" x14ac:dyDescent="0.25">
      <c r="A55" s="183" t="s">
        <v>191</v>
      </c>
      <c r="B55" s="151">
        <f>B56</f>
        <v>182344029.01514667</v>
      </c>
      <c r="C55" s="163">
        <v>54</v>
      </c>
      <c r="D55" s="164">
        <v>63373023.630000003</v>
      </c>
      <c r="E55" s="164">
        <v>47529767.719999999</v>
      </c>
      <c r="F55" s="225">
        <v>0.34672824998690627</v>
      </c>
      <c r="G55" s="163">
        <v>54</v>
      </c>
      <c r="H55" s="164">
        <v>63373023.630000003</v>
      </c>
      <c r="I55" s="164">
        <v>47529767.719999999</v>
      </c>
      <c r="J55" s="225">
        <v>0.34672824998690627</v>
      </c>
      <c r="K55" s="163">
        <v>0</v>
      </c>
      <c r="L55" s="164">
        <v>0</v>
      </c>
      <c r="M55" s="164">
        <v>0</v>
      </c>
      <c r="N55" s="163">
        <v>39</v>
      </c>
      <c r="O55" s="164">
        <v>57023413.789999999</v>
      </c>
      <c r="P55" s="164">
        <v>42767560.219999999</v>
      </c>
      <c r="Q55" s="225">
        <v>0.3119880879776466</v>
      </c>
      <c r="R55" s="163">
        <v>0</v>
      </c>
      <c r="S55" s="164">
        <v>0</v>
      </c>
      <c r="T55" s="164">
        <v>0</v>
      </c>
      <c r="U55" s="163">
        <v>0</v>
      </c>
      <c r="V55" s="164">
        <v>0</v>
      </c>
      <c r="W55" s="164">
        <v>0</v>
      </c>
      <c r="X55" s="163">
        <v>39</v>
      </c>
      <c r="Y55" s="164">
        <v>57003413.789999999</v>
      </c>
      <c r="Z55" s="164">
        <v>42752560.219999999</v>
      </c>
      <c r="AA55" s="225">
        <v>0.31187866342122611</v>
      </c>
      <c r="AB55" s="163">
        <v>33</v>
      </c>
      <c r="AC55" s="163">
        <v>48</v>
      </c>
      <c r="AD55" s="164">
        <v>50607613.100000001</v>
      </c>
      <c r="AE55" s="164">
        <v>37955709.825000003</v>
      </c>
      <c r="AF55" s="225">
        <v>0.27688578074836973</v>
      </c>
      <c r="AG55" s="163">
        <v>0</v>
      </c>
      <c r="AH55" s="164">
        <v>0</v>
      </c>
      <c r="AI55" s="163">
        <v>18</v>
      </c>
      <c r="AJ55" s="164">
        <v>38351202.829999998</v>
      </c>
      <c r="AK55" s="164">
        <v>28763402.02</v>
      </c>
      <c r="AL55" s="164">
        <v>0</v>
      </c>
      <c r="AM55" s="164">
        <v>0</v>
      </c>
      <c r="AN55" s="225">
        <v>0.2098281678932539</v>
      </c>
      <c r="AO55" s="163">
        <v>18</v>
      </c>
      <c r="AP55" s="164">
        <v>38351202.829999998</v>
      </c>
      <c r="AQ55" s="164">
        <v>28763402.02</v>
      </c>
      <c r="AR55" s="225">
        <v>0.2098281678932539</v>
      </c>
    </row>
    <row r="56" spans="1:44" ht="13.5" thickBot="1" x14ac:dyDescent="0.25">
      <c r="A56" s="191" t="s">
        <v>66</v>
      </c>
      <c r="B56" s="197">
        <v>182344029.01514667</v>
      </c>
      <c r="C56" s="178">
        <v>54</v>
      </c>
      <c r="D56" s="179">
        <v>63373023.630000003</v>
      </c>
      <c r="E56" s="179">
        <v>47529767.719999999</v>
      </c>
      <c r="F56" s="224">
        <f t="shared" si="1"/>
        <v>0.34754647011082457</v>
      </c>
      <c r="G56" s="180">
        <v>54</v>
      </c>
      <c r="H56" s="179">
        <v>63373023.630000003</v>
      </c>
      <c r="I56" s="179">
        <v>47529767.719999999</v>
      </c>
      <c r="J56" s="224">
        <f t="shared" si="2"/>
        <v>0.34754647011082457</v>
      </c>
      <c r="K56" s="180">
        <v>0</v>
      </c>
      <c r="L56" s="179">
        <v>0</v>
      </c>
      <c r="M56" s="181">
        <v>0</v>
      </c>
      <c r="N56" s="180">
        <v>39</v>
      </c>
      <c r="O56" s="179">
        <v>57023413.789999999</v>
      </c>
      <c r="P56" s="179">
        <v>42767560.219999999</v>
      </c>
      <c r="Q56" s="224">
        <f t="shared" si="11"/>
        <v>0.31272432718519816</v>
      </c>
      <c r="R56" s="180">
        <v>0</v>
      </c>
      <c r="S56" s="179">
        <v>0</v>
      </c>
      <c r="T56" s="181">
        <v>0</v>
      </c>
      <c r="U56" s="180">
        <v>0</v>
      </c>
      <c r="V56" s="179">
        <v>0</v>
      </c>
      <c r="W56" s="181">
        <v>0</v>
      </c>
      <c r="X56" s="180">
        <v>39</v>
      </c>
      <c r="Y56" s="179">
        <v>57003413.789999999</v>
      </c>
      <c r="Z56" s="179">
        <v>42752560.219999999</v>
      </c>
      <c r="AA56" s="224">
        <f t="shared" si="4"/>
        <v>0.31261464440530118</v>
      </c>
      <c r="AB56" s="180">
        <v>33</v>
      </c>
      <c r="AC56" s="182">
        <v>48</v>
      </c>
      <c r="AD56" s="179">
        <v>50607613.100000001</v>
      </c>
      <c r="AE56" s="179">
        <v>37955709.825000003</v>
      </c>
      <c r="AF56" s="224">
        <f t="shared" si="5"/>
        <v>0.27753918443798459</v>
      </c>
      <c r="AG56" s="182">
        <v>0</v>
      </c>
      <c r="AH56" s="181">
        <v>0</v>
      </c>
      <c r="AI56" s="180">
        <v>18</v>
      </c>
      <c r="AJ56" s="179">
        <v>38351202.829999998</v>
      </c>
      <c r="AK56" s="179">
        <v>28763402.02</v>
      </c>
      <c r="AL56" s="179">
        <v>0</v>
      </c>
      <c r="AM56" s="179">
        <v>0</v>
      </c>
      <c r="AN56" s="224">
        <f t="shared" si="6"/>
        <v>0.21032332693939926</v>
      </c>
      <c r="AO56" s="180">
        <v>18</v>
      </c>
      <c r="AP56" s="179">
        <v>38351202.829999998</v>
      </c>
      <c r="AQ56" s="179">
        <v>28763402.02</v>
      </c>
      <c r="AR56" s="224">
        <f t="shared" si="7"/>
        <v>0.21032332693939926</v>
      </c>
    </row>
    <row r="57" spans="1:44" ht="13.5" thickBot="1" x14ac:dyDescent="0.25">
      <c r="A57" s="192" t="s">
        <v>67</v>
      </c>
      <c r="B57" s="151">
        <f>SUM(B6+B26+B37+B42+B46+B51+B55)</f>
        <v>2869945359.6762409</v>
      </c>
      <c r="C57" s="152">
        <f>SUM(C6+C26+C37+C42+C46+C51+C55)</f>
        <v>7207</v>
      </c>
      <c r="D57" s="153">
        <f>SUM(D6+D26+D37+D42+D46+D51+D55)</f>
        <v>2356253195.3200002</v>
      </c>
      <c r="E57" s="153">
        <f>SUM(E6+E26+E37+E42+E46+E51+E55)</f>
        <v>1746629809.5425003</v>
      </c>
      <c r="F57" s="154">
        <f>D57/B57</f>
        <v>0.82100977545642528</v>
      </c>
      <c r="G57" s="152">
        <f>SUM(G6+G26+G37+G42+G46+G51+G55)</f>
        <v>6785</v>
      </c>
      <c r="H57" s="155">
        <f>SUM(H6+H26+H37+H42+H46+H51+H55)</f>
        <v>1967783981.6700001</v>
      </c>
      <c r="I57" s="155">
        <f>SUM(I6+I26+I37+I42+I46+I51+I55)</f>
        <v>1455284668.2165</v>
      </c>
      <c r="J57" s="225">
        <f t="shared" si="2"/>
        <v>0.68565207174954235</v>
      </c>
      <c r="K57" s="152">
        <f t="shared" ref="K57:P57" si="24">SUM(K6+K26+K37+K42+K46+K51+K55)</f>
        <v>987</v>
      </c>
      <c r="L57" s="155">
        <f t="shared" si="24"/>
        <v>451362340.10999995</v>
      </c>
      <c r="M57" s="155">
        <f t="shared" si="24"/>
        <v>339947213.14500004</v>
      </c>
      <c r="N57" s="152">
        <f t="shared" si="24"/>
        <v>5051</v>
      </c>
      <c r="O57" s="155">
        <f t="shared" si="24"/>
        <v>1308176716.72</v>
      </c>
      <c r="P57" s="155">
        <f t="shared" si="24"/>
        <v>957549733.755</v>
      </c>
      <c r="Q57" s="225">
        <f t="shared" si="11"/>
        <v>0.45581938077997963</v>
      </c>
      <c r="R57" s="152">
        <f t="shared" ref="R57:Z57" si="25">SUM(R6+R26+R37+R42+R46+R51+R55)</f>
        <v>24</v>
      </c>
      <c r="S57" s="155">
        <f t="shared" si="25"/>
        <v>6775529.0700000003</v>
      </c>
      <c r="T57" s="155">
        <f t="shared" si="25"/>
        <v>4331289.9424999999</v>
      </c>
      <c r="U57" s="152">
        <f t="shared" si="25"/>
        <v>129</v>
      </c>
      <c r="V57" s="155">
        <f t="shared" si="25"/>
        <v>1824433.0000000002</v>
      </c>
      <c r="W57" s="155">
        <f t="shared" si="25"/>
        <v>1468351.8820000004</v>
      </c>
      <c r="X57" s="152">
        <f t="shared" si="25"/>
        <v>4643</v>
      </c>
      <c r="Y57" s="155">
        <f t="shared" si="25"/>
        <v>1277496373.8800001</v>
      </c>
      <c r="Z57" s="155">
        <f t="shared" si="25"/>
        <v>939888568.81550002</v>
      </c>
      <c r="AA57" s="225">
        <f t="shared" si="4"/>
        <v>0.44512916232806421</v>
      </c>
      <c r="AB57" s="152">
        <f>SUM(AB6+AB26+AB37+AB42+AB46+AB51+AB55)</f>
        <v>2897</v>
      </c>
      <c r="AC57" s="152">
        <f>SUM(AC6+AC26+AC37+AC42+AC46+AC51+AC55)</f>
        <v>3003</v>
      </c>
      <c r="AD57" s="155">
        <f>SUM(AD6+AD26+AD37+AD42+AD46+AD51+AD55)</f>
        <v>473863245.22000003</v>
      </c>
      <c r="AE57" s="155">
        <f>SUM(AE6+AE26+AE37+AE42+AE46+AE51+AE55)</f>
        <v>325699896.28149998</v>
      </c>
      <c r="AF57" s="225">
        <f t="shared" si="5"/>
        <v>0.16511228815640469</v>
      </c>
      <c r="AG57" s="152">
        <f t="shared" ref="AG57:AM57" si="26">SUM(AG6+AG26+AG37+AG42+AG46+AG51+AG55)</f>
        <v>12</v>
      </c>
      <c r="AH57" s="155">
        <f t="shared" si="26"/>
        <v>2814979.81</v>
      </c>
      <c r="AI57" s="152">
        <f t="shared" si="26"/>
        <v>3805</v>
      </c>
      <c r="AJ57" s="153">
        <f t="shared" si="26"/>
        <v>700150891.66000009</v>
      </c>
      <c r="AK57" s="153">
        <f t="shared" si="26"/>
        <v>497361174.25600004</v>
      </c>
      <c r="AL57" s="153">
        <f t="shared" si="26"/>
        <v>189615215.32333311</v>
      </c>
      <c r="AM57" s="153">
        <f t="shared" si="26"/>
        <v>148705888.42750001</v>
      </c>
      <c r="AN57" s="225">
        <f t="shared" si="6"/>
        <v>0.24395965912709372</v>
      </c>
      <c r="AO57" s="152">
        <f>SUM(AO6+AO26+AO37+AO42+AO46+AO51+AO55)</f>
        <v>3209</v>
      </c>
      <c r="AP57" s="155">
        <f>SUM(AP6+AP26+AP37+AP42+AP46+AP51+AP55)</f>
        <v>576414292.12</v>
      </c>
      <c r="AQ57" s="155">
        <f>SUM(AQ6+AQ26+AQ37+AQ42+AQ46+AQ51+AQ55)</f>
        <v>401175905.33000004</v>
      </c>
      <c r="AR57" s="225">
        <f t="shared" si="7"/>
        <v>0.20084504054287131</v>
      </c>
    </row>
    <row r="58" spans="1:44" ht="31.5" customHeight="1" x14ac:dyDescent="0.2">
      <c r="A58" s="84" t="s">
        <v>68</v>
      </c>
      <c r="C58" s="81"/>
      <c r="D58" s="81"/>
      <c r="E58" s="81"/>
      <c r="G58" s="81"/>
      <c r="H58" s="81"/>
      <c r="I58" s="81"/>
      <c r="J58" s="81"/>
      <c r="N58" s="81"/>
      <c r="O58" s="81"/>
      <c r="P58" s="81"/>
      <c r="Q58" s="81"/>
      <c r="R58" s="81"/>
      <c r="AJ58" s="81"/>
      <c r="AK58" s="81"/>
      <c r="AL58" s="81"/>
      <c r="AM58" s="81"/>
      <c r="AN58" s="81"/>
      <c r="AO58" s="81"/>
      <c r="AP58" s="81"/>
      <c r="AQ58" s="81"/>
      <c r="AR58" s="81"/>
    </row>
    <row r="59" spans="1:44" ht="31.5" customHeight="1" x14ac:dyDescent="0.2">
      <c r="A59" s="63" t="s">
        <v>174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173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69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M44" sqref="M44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53" t="s">
        <v>71</v>
      </c>
      <c r="B1" s="253" t="s">
        <v>72</v>
      </c>
      <c r="C1" s="253"/>
      <c r="D1" s="253" t="s">
        <v>208</v>
      </c>
      <c r="E1" s="253" t="s">
        <v>73</v>
      </c>
      <c r="F1" s="257" t="s">
        <v>74</v>
      </c>
      <c r="G1" s="258"/>
      <c r="H1" s="259"/>
      <c r="I1" s="260" t="s">
        <v>209</v>
      </c>
      <c r="J1" s="261"/>
      <c r="K1" s="262"/>
      <c r="L1" s="247" t="s">
        <v>210</v>
      </c>
      <c r="M1" s="248"/>
      <c r="N1" s="249"/>
      <c r="O1" s="250" t="s">
        <v>75</v>
      </c>
    </row>
    <row r="2" spans="1:15" ht="30.75" customHeight="1" thickBot="1" x14ac:dyDescent="0.25">
      <c r="A2" s="254"/>
      <c r="B2" s="255"/>
      <c r="C2" s="254"/>
      <c r="D2" s="256"/>
      <c r="E2" s="254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51"/>
    </row>
    <row r="3" spans="1:15" ht="21" x14ac:dyDescent="0.2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- 31 stycznia 2019 r'!Z7</f>
        <v>0</v>
      </c>
      <c r="G3" s="16">
        <f>F3/'Dane - 31 stycznia 2019 r'!$B$3</f>
        <v>0</v>
      </c>
      <c r="H3" s="17">
        <f>G3/E3</f>
        <v>0</v>
      </c>
      <c r="I3" s="16">
        <f>'Dane - 31 stycznia 2019 r'!AK7</f>
        <v>0</v>
      </c>
      <c r="J3" s="16">
        <f>I3/'Dane - 31 stycznia 2019 r'!$B$3</f>
        <v>0</v>
      </c>
      <c r="K3" s="17">
        <f>J3/E3</f>
        <v>0</v>
      </c>
      <c r="L3" s="16">
        <f>'Dane - 31 stycznia 2019 r'!AQ7</f>
        <v>0</v>
      </c>
      <c r="M3" s="16">
        <f>L3/'Dane - 31 stycznia 2019 r'!$B$3</f>
        <v>0</v>
      </c>
      <c r="N3" s="17">
        <f>M3/E3</f>
        <v>0</v>
      </c>
      <c r="O3" s="19">
        <f>'Dane - 31 stycznia 2019 r'!X7</f>
        <v>0</v>
      </c>
    </row>
    <row r="4" spans="1:15" ht="21" x14ac:dyDescent="0.2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22">
        <f>'Dane - 31 stycznia 2019 r'!Z8</f>
        <v>1596441</v>
      </c>
      <c r="G4" s="22">
        <f>F4/'Dane - 31 stycznia 2019 r'!$B$3</f>
        <v>372087.40240065265</v>
      </c>
      <c r="H4" s="18">
        <f t="shared" ref="H4:H53" si="0">G4/E4</f>
        <v>0.21111341980178874</v>
      </c>
      <c r="I4" s="22">
        <f>'Dane - 31 stycznia 2019 r'!AK8</f>
        <v>1047735.6</v>
      </c>
      <c r="J4" s="22">
        <f>I4/'Dane - 31 stycznia 2019 r'!$B$3</f>
        <v>244198.95117119217</v>
      </c>
      <c r="K4" s="18">
        <f>J4/E4</f>
        <v>0.13855259640918705</v>
      </c>
      <c r="L4" s="22">
        <f>'Dane - 31 stycznia 2019 r'!AQ8</f>
        <v>0</v>
      </c>
      <c r="M4" s="22">
        <f>L4/'Dane - 31 stycznia 2019 r'!$B$3</f>
        <v>0</v>
      </c>
      <c r="N4" s="18">
        <f t="shared" ref="N4:N53" si="1">M4/E4</f>
        <v>0</v>
      </c>
      <c r="O4" s="23">
        <f>'Dane - 31 stycznia 2019 r'!X8</f>
        <v>47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22">
        <f>'Dane - 31 stycznia 2019 r'!Z9</f>
        <v>0</v>
      </c>
      <c r="G5" s="22">
        <f>F5/'Dane - 31 stycznia 2019 r'!$B$3</f>
        <v>0</v>
      </c>
      <c r="H5" s="18">
        <f t="shared" si="0"/>
        <v>0</v>
      </c>
      <c r="I5" s="22">
        <f>'Dane - 31 stycznia 2019 r'!AK9</f>
        <v>0</v>
      </c>
      <c r="J5" s="22">
        <f>I5/'Dane - 31 stycznia 2019 r'!$B$3</f>
        <v>0</v>
      </c>
      <c r="K5" s="18">
        <f>J5/E5</f>
        <v>0</v>
      </c>
      <c r="L5" s="22">
        <f>'Dane - 31 stycznia 2019 r'!AQ9</f>
        <v>0</v>
      </c>
      <c r="M5" s="22">
        <f>L5/'Dane - 31 stycznia 2019 r'!$B$3</f>
        <v>0</v>
      </c>
      <c r="N5" s="18">
        <f t="shared" si="1"/>
        <v>0</v>
      </c>
      <c r="O5" s="23">
        <f>'Dane - 31 stycznia 2019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19670415.612499997</v>
      </c>
      <c r="G6" s="46">
        <f t="shared" si="2"/>
        <v>4584644.1236452628</v>
      </c>
      <c r="H6" s="47">
        <f t="shared" si="0"/>
        <v>0.21130116794069867</v>
      </c>
      <c r="I6" s="46">
        <f t="shared" si="2"/>
        <v>20493867.670000002</v>
      </c>
      <c r="J6" s="46">
        <f t="shared" si="2"/>
        <v>4776568.6213728013</v>
      </c>
      <c r="K6" s="47">
        <f>J6/E6</f>
        <v>0.22014675539144637</v>
      </c>
      <c r="L6" s="46">
        <f t="shared" si="2"/>
        <v>19562199.969999999</v>
      </c>
      <c r="M6" s="46">
        <f t="shared" si="2"/>
        <v>4559421.9717981583</v>
      </c>
      <c r="N6" s="47">
        <f t="shared" si="1"/>
        <v>0.21013870690783809</v>
      </c>
      <c r="O6" s="48">
        <f>SUM(O7:O9)</f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- 31 stycznia 2019 r'!Z11</f>
        <v>19670415.612499997</v>
      </c>
      <c r="G7" s="22">
        <f>F7/'Dane - 31 stycznia 2019 r'!$B$3</f>
        <v>4584644.1236452628</v>
      </c>
      <c r="H7" s="18">
        <f t="shared" si="0"/>
        <v>0.86707217468468323</v>
      </c>
      <c r="I7" s="22">
        <f>'Dane - 31 stycznia 2019 r'!AK11</f>
        <v>20493867.670000002</v>
      </c>
      <c r="J7" s="22">
        <f>I7/'Dane - 31 stycznia 2019 r'!$B$3</f>
        <v>4776568.6213728013</v>
      </c>
      <c r="K7" s="18">
        <f>J7/E7</f>
        <v>0.90336995203268111</v>
      </c>
      <c r="L7" s="22">
        <f>'Dane - 31 stycznia 2019 r'!AQ11</f>
        <v>19562199.969999999</v>
      </c>
      <c r="M7" s="22">
        <f>L7/'Dane - 31 stycznia 2019 r'!$B$3</f>
        <v>4559421.9717981583</v>
      </c>
      <c r="N7" s="18">
        <f t="shared" si="1"/>
        <v>0.86230202776324505</v>
      </c>
      <c r="O7" s="23">
        <f>'Dane - 31 stycznia 2019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18119602</v>
      </c>
      <c r="E8" s="22">
        <v>13589702</v>
      </c>
      <c r="F8" s="22">
        <f>'Dane - 31 stycznia 2019 r'!Z12</f>
        <v>0</v>
      </c>
      <c r="G8" s="22">
        <f>F8/'Dane - 31 stycznia 2019 r'!$B$3</f>
        <v>0</v>
      </c>
      <c r="H8" s="18">
        <f t="shared" si="0"/>
        <v>0</v>
      </c>
      <c r="I8" s="22">
        <f>'Dane - 31 stycznia 2019 r'!AK12</f>
        <v>0</v>
      </c>
      <c r="J8" s="22">
        <f>I8/'Dane - 31 stycznia 2019 r'!$B$3</f>
        <v>0</v>
      </c>
      <c r="K8" s="18">
        <f t="shared" ref="K8:K53" si="3">J8/E8</f>
        <v>0</v>
      </c>
      <c r="L8" s="22">
        <f>'Dane - 31 stycznia 2019 r'!AQ12</f>
        <v>0</v>
      </c>
      <c r="M8" s="22">
        <f>L8/'Dane - 31 stycznia 2019 r'!$B$3</f>
        <v>0</v>
      </c>
      <c r="N8" s="18">
        <f t="shared" si="1"/>
        <v>0</v>
      </c>
      <c r="O8" s="23">
        <f>'Dane - 31 stycznia 2019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- 31 stycznia 2019 r'!Z13</f>
        <v>0</v>
      </c>
      <c r="G9" s="22">
        <f>F9/'Dane - 31 stycznia 2019 r'!$B$3</f>
        <v>0</v>
      </c>
      <c r="H9" s="18">
        <f t="shared" si="0"/>
        <v>0</v>
      </c>
      <c r="I9" s="22">
        <f>'Dane - 31 stycznia 2019 r'!AK13</f>
        <v>0</v>
      </c>
      <c r="J9" s="22">
        <f>I9/'Dane - 31 stycznia 2019 r'!$B$3</f>
        <v>0</v>
      </c>
      <c r="K9" s="18">
        <f t="shared" si="3"/>
        <v>0</v>
      </c>
      <c r="L9" s="22">
        <f>'Dane - 31 stycznia 2019 r'!AQ13</f>
        <v>0</v>
      </c>
      <c r="M9" s="22">
        <f>L9/'Dane - 31 stycznia 2019 r'!$B$3</f>
        <v>0</v>
      </c>
      <c r="N9" s="18">
        <f t="shared" si="1"/>
        <v>0</v>
      </c>
      <c r="O9" s="23">
        <f>'Dane - 31 stycznia 2019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- 31 stycznia 2019 r'!Z14</f>
        <v>10188366.58</v>
      </c>
      <c r="G10" s="22">
        <f>F10/'Dane - 31 stycznia 2019 r'!$B$3</f>
        <v>2374633.8608553782</v>
      </c>
      <c r="H10" s="18">
        <f t="shared" si="0"/>
        <v>0.42103437249208836</v>
      </c>
      <c r="I10" s="22">
        <f>'Dane - 31 stycznia 2019 r'!AK14</f>
        <v>9967321.0800000001</v>
      </c>
      <c r="J10" s="22">
        <f>I10/'Dane - 31 stycznia 2019 r'!$B$3</f>
        <v>2323114.107912831</v>
      </c>
      <c r="K10" s="18">
        <f t="shared" si="3"/>
        <v>0.41189966452355159</v>
      </c>
      <c r="L10" s="22">
        <f>'Dane - 31 stycznia 2019 r'!AQ14</f>
        <v>4906070.59</v>
      </c>
      <c r="M10" s="22">
        <f>L10/'Dane - 31 stycznia 2019 r'!$B$3</f>
        <v>1143472.9262323738</v>
      </c>
      <c r="N10" s="18">
        <f t="shared" si="1"/>
        <v>0.20274342663694572</v>
      </c>
      <c r="O10" s="23">
        <f>'Dane - 31 stycznia 2019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14700474</v>
      </c>
      <c r="E11" s="22">
        <v>7350237</v>
      </c>
      <c r="F11" s="22">
        <f>'Dane - 31 stycznia 2019 r'!Z15</f>
        <v>27490381</v>
      </c>
      <c r="G11" s="22">
        <f>F11/'Dane - 31 stycznia 2019 r'!$B$3</f>
        <v>6407267.4513459969</v>
      </c>
      <c r="H11" s="18">
        <f t="shared" si="0"/>
        <v>0.87170896004387299</v>
      </c>
      <c r="I11" s="22">
        <f>'Dane - 31 stycznia 2019 r'!AK15</f>
        <v>26835697.870000001</v>
      </c>
      <c r="J11" s="22">
        <f>I11/'Dane - 31 stycznia 2019 r'!$B$3</f>
        <v>6254678.4454026343</v>
      </c>
      <c r="K11" s="18">
        <f t="shared" si="3"/>
        <v>0.85094922046767119</v>
      </c>
      <c r="L11" s="22">
        <f>'Dane - 31 stycznia 2019 r'!AQ15</f>
        <v>26835697.870000001</v>
      </c>
      <c r="M11" s="22">
        <f>L11/'Dane - 31 stycznia 2019 r'!$B$3</f>
        <v>6254678.4454026343</v>
      </c>
      <c r="N11" s="18">
        <f t="shared" si="1"/>
        <v>0.85094922046767119</v>
      </c>
      <c r="O11" s="23">
        <f>'Dane - 31 stycznia 2019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- 31 stycznia 2019 r'!Z16</f>
        <v>0</v>
      </c>
      <c r="G12" s="22">
        <f>F12/'Dane - 31 stycznia 2019 r'!$B$3</f>
        <v>0</v>
      </c>
      <c r="H12" s="18">
        <f t="shared" si="0"/>
        <v>0</v>
      </c>
      <c r="I12" s="22">
        <f>'Dane - 31 stycznia 2019 r'!AK16</f>
        <v>0</v>
      </c>
      <c r="J12" s="22">
        <f>I12/'Dane - 31 stycznia 2019 r'!$B$3</f>
        <v>0</v>
      </c>
      <c r="K12" s="18">
        <f t="shared" si="3"/>
        <v>0</v>
      </c>
      <c r="L12" s="22">
        <f>'Dane - 31 stycznia 2019 r'!AQ16</f>
        <v>0</v>
      </c>
      <c r="M12" s="22">
        <f>L12/'Dane - 31 stycznia 2019 r'!$B$3</f>
        <v>0</v>
      </c>
      <c r="N12" s="18">
        <f t="shared" si="1"/>
        <v>0</v>
      </c>
      <c r="O12" s="23">
        <f>'Dane - 31 stycznia 2019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20738008</v>
      </c>
      <c r="E13" s="22">
        <v>15553506</v>
      </c>
      <c r="F13" s="22">
        <f>'Dane - 31 stycznia 2019 r'!Z17</f>
        <v>12415704.565500002</v>
      </c>
      <c r="G13" s="22">
        <f>F13/'Dane - 31 stycznia 2019 r'!$B$3</f>
        <v>2893766.3595152088</v>
      </c>
      <c r="H13" s="18">
        <f t="shared" si="0"/>
        <v>0.18605235112361218</v>
      </c>
      <c r="I13" s="22">
        <f>'Dane - 31 stycznia 2019 r'!AK17</f>
        <v>9018275.5300000012</v>
      </c>
      <c r="J13" s="22">
        <f>I13/'Dane - 31 stycznia 2019 r'!$B$3</f>
        <v>2101917.1495163739</v>
      </c>
      <c r="K13" s="18">
        <f t="shared" si="3"/>
        <v>0.13514105112483152</v>
      </c>
      <c r="L13" s="22">
        <f>'Dane - 31 stycznia 2019 r'!AQ17</f>
        <v>4977453.7</v>
      </c>
      <c r="M13" s="22">
        <f>L13/'Dane - 31 stycznia 2019 r'!$B$3</f>
        <v>1160110.4067125046</v>
      </c>
      <c r="N13" s="18">
        <f t="shared" si="1"/>
        <v>7.4588353694177031E-2</v>
      </c>
      <c r="O13" s="23">
        <f>'Dane - 31 stycznia 2019 r'!X17</f>
        <v>82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- 31 stycznia 2019 r'!Z18</f>
        <v>11153460.612500001</v>
      </c>
      <c r="G14" s="22">
        <f>F14/'Dane - 31 stycznia 2019 r'!$B$3</f>
        <v>2599571.288311386</v>
      </c>
      <c r="H14" s="18">
        <f t="shared" si="0"/>
        <v>0.41276120197328997</v>
      </c>
      <c r="I14" s="22">
        <f>'Dane - 31 stycznia 2019 r'!AK18</f>
        <v>5916153.9699999997</v>
      </c>
      <c r="J14" s="22">
        <f>I14/'Dane - 31 stycznia 2019 r'!$B$3</f>
        <v>1378896.1589558327</v>
      </c>
      <c r="K14" s="18">
        <f t="shared" si="3"/>
        <v>0.21894180726110049</v>
      </c>
      <c r="L14" s="22">
        <f>'Dane - 31 stycznia 2019 r'!AQ18</f>
        <v>1335407.3</v>
      </c>
      <c r="M14" s="22">
        <f>L14/'Dane - 31 stycznia 2019 r'!$B$3</f>
        <v>311247.47698403453</v>
      </c>
      <c r="N14" s="18">
        <f t="shared" si="1"/>
        <v>4.9420026790084816E-2</v>
      </c>
      <c r="O14" s="23">
        <f>'Dane - 31 stycznia 2019 r'!X18</f>
        <v>162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33315810</v>
      </c>
      <c r="E15" s="22">
        <v>16657905</v>
      </c>
      <c r="F15" s="22">
        <f>'Dane - 31 stycznia 2019 r'!Z19</f>
        <v>48949500</v>
      </c>
      <c r="G15" s="22">
        <f>F15/'Dane - 31 stycznia 2019 r'!$B$3</f>
        <v>11408810.161985783</v>
      </c>
      <c r="H15" s="18">
        <f t="shared" si="0"/>
        <v>0.68488865568544077</v>
      </c>
      <c r="I15" s="22">
        <f>'Dane - 31 stycznia 2019 r'!AK19</f>
        <v>49106250</v>
      </c>
      <c r="J15" s="22">
        <f>I15/'Dane - 31 stycznia 2019 r'!$B$3</f>
        <v>11445344.365458572</v>
      </c>
      <c r="K15" s="18">
        <f t="shared" si="3"/>
        <v>0.68708186086176937</v>
      </c>
      <c r="L15" s="22">
        <f>'Dane - 31 stycznia 2019 r'!AQ19</f>
        <v>49106250</v>
      </c>
      <c r="M15" s="22">
        <f>L15/'Dane - 31 stycznia 2019 r'!$B$3</f>
        <v>11445344.365458572</v>
      </c>
      <c r="N15" s="18">
        <f t="shared" si="1"/>
        <v>0.68708186086176937</v>
      </c>
      <c r="O15" s="23">
        <f>'Dane - 31 stycznia 2019 r'!X19</f>
        <v>1560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- 31 stycznia 2019 r'!Z20</f>
        <v>23433954.032500003</v>
      </c>
      <c r="G16" s="22">
        <f>F16/'Dane - 31 stycznia 2019 r'!$B$3</f>
        <v>5461823.5712620914</v>
      </c>
      <c r="H16" s="18">
        <f t="shared" si="0"/>
        <v>0.30117582416664412</v>
      </c>
      <c r="I16" s="22">
        <f>'Dane - 31 stycznia 2019 r'!AK20</f>
        <v>12451782.07</v>
      </c>
      <c r="J16" s="22">
        <f>I16/'Dane - 31 stycznia 2019 r'!$B$3</f>
        <v>2902175.0541894888</v>
      </c>
      <c r="K16" s="18">
        <f t="shared" si="3"/>
        <v>0.16003170963272614</v>
      </c>
      <c r="L16" s="22">
        <f>'Dane - 31 stycznia 2019 r'!AQ20</f>
        <v>511455.36</v>
      </c>
      <c r="M16" s="22">
        <f>L16/'Dane - 31 stycznia 2019 r'!$B$3</f>
        <v>119206.47010837898</v>
      </c>
      <c r="N16" s="18">
        <f t="shared" si="1"/>
        <v>6.5732820572582838E-3</v>
      </c>
      <c r="O16" s="23">
        <f>'Dane - 31 stycznia 2019 r'!X20</f>
        <v>153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69746910</v>
      </c>
      <c r="E17" s="22">
        <v>52312500</v>
      </c>
      <c r="F17" s="22">
        <f>'Dane - 31 stycznia 2019 r'!Z21</f>
        <v>141737411.84999999</v>
      </c>
      <c r="G17" s="22">
        <f>F17/'Dane - 31 stycznia 2019 r'!$B$3</f>
        <v>33035173.487938467</v>
      </c>
      <c r="H17" s="18">
        <f t="shared" si="0"/>
        <v>0.63149674528914634</v>
      </c>
      <c r="I17" s="22">
        <f>'Dane - 31 stycznia 2019 r'!AK21</f>
        <v>63956.1</v>
      </c>
      <c r="J17" s="22">
        <f>I17/'Dane - 31 stycznia 2019 r'!$B$3</f>
        <v>14906.444470341452</v>
      </c>
      <c r="K17" s="18">
        <f t="shared" si="3"/>
        <v>2.8494995403281152E-4</v>
      </c>
      <c r="L17" s="22">
        <f>'Dane - 31 stycznia 2019 r'!AQ21</f>
        <v>63956.1</v>
      </c>
      <c r="M17" s="22">
        <f>L17/'Dane - 31 stycznia 2019 r'!$B$3</f>
        <v>14906.444470341452</v>
      </c>
      <c r="N17" s="18">
        <f t="shared" si="1"/>
        <v>2.8494995403281152E-4</v>
      </c>
      <c r="O17" s="23">
        <f>'Dane - 31 stycznia 2019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- 31 stycznia 2019 r'!Z22</f>
        <v>5734369.9499999993</v>
      </c>
      <c r="G18" s="22">
        <f>F18/'Dane - 31 stycznia 2019 r'!$B$3</f>
        <v>1336527.199627083</v>
      </c>
      <c r="H18" s="18">
        <f t="shared" si="0"/>
        <v>0.24727607763683312</v>
      </c>
      <c r="I18" s="22">
        <f>'Dane - 31 stycznia 2019 r'!AK22</f>
        <v>885000</v>
      </c>
      <c r="J18" s="22">
        <f>I18/'Dane - 31 stycznia 2019 r'!$B$3</f>
        <v>206269.66554014685</v>
      </c>
      <c r="K18" s="18">
        <f t="shared" si="3"/>
        <v>3.8162750331202006E-2</v>
      </c>
      <c r="L18" s="22">
        <f>'Dane - 31 stycznia 2019 r'!AQ22</f>
        <v>0</v>
      </c>
      <c r="M18" s="22">
        <f>L18/'Dane - 31 stycznia 2019 r'!$B$3</f>
        <v>0</v>
      </c>
      <c r="N18" s="18">
        <f t="shared" si="1"/>
        <v>0</v>
      </c>
      <c r="O18" s="23">
        <f>'Dane - 31 stycznia 2019 r'!X22</f>
        <v>2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- 31 stycznia 2019 r'!Z23</f>
        <v>0</v>
      </c>
      <c r="G19" s="22">
        <f>F19/'Dane - 31 stycznia 2019 r'!$B$3</f>
        <v>0</v>
      </c>
      <c r="H19" s="18">
        <f t="shared" si="0"/>
        <v>0</v>
      </c>
      <c r="I19" s="22">
        <f>'Dane - 31 stycznia 2019 r'!AK23</f>
        <v>0</v>
      </c>
      <c r="J19" s="22">
        <f>I19/'Dane - 31 stycznia 2019 r'!$B$3</f>
        <v>0</v>
      </c>
      <c r="K19" s="18">
        <f t="shared" si="3"/>
        <v>0</v>
      </c>
      <c r="L19" s="22">
        <f>'Dane - 31 stycznia 2019 r'!AQ23</f>
        <v>0</v>
      </c>
      <c r="M19" s="22">
        <f>L19/'Dane - 31 stycznia 2019 r'!$B$3</f>
        <v>0</v>
      </c>
      <c r="N19" s="18">
        <f t="shared" si="1"/>
        <v>0</v>
      </c>
      <c r="O19" s="23">
        <f>'Dane - 31 stycznia 2019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- 31 stycznia 2019 r'!Z24</f>
        <v>0</v>
      </c>
      <c r="G20" s="22">
        <f>F20/'Dane - 31 stycznia 2019 r'!$B$3</f>
        <v>0</v>
      </c>
      <c r="H20" s="18">
        <f t="shared" si="0"/>
        <v>0</v>
      </c>
      <c r="I20" s="22">
        <f>'Dane - 31 stycznia 2019 r'!AK24</f>
        <v>0</v>
      </c>
      <c r="J20" s="22">
        <f>I20/'Dane - 31 stycznia 2019 r'!$B$3</f>
        <v>0</v>
      </c>
      <c r="K20" s="18">
        <f t="shared" si="3"/>
        <v>0</v>
      </c>
      <c r="L20" s="22">
        <f>'Dane - 31 stycznia 2019 r'!AQ24</f>
        <v>0</v>
      </c>
      <c r="M20" s="22">
        <f>L20/'Dane - 31 stycznia 2019 r'!$B$3</f>
        <v>0</v>
      </c>
      <c r="N20" s="18">
        <f t="shared" si="1"/>
        <v>0</v>
      </c>
      <c r="O20" s="23">
        <f>'Dane - 31 stycznia 2019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- 31 stycznia 2019 r'!Z25</f>
        <v>0</v>
      </c>
      <c r="G21" s="22">
        <f>F21/'Dane - 31 stycznia 2019 r'!$B$3</f>
        <v>0</v>
      </c>
      <c r="H21" s="27">
        <f t="shared" si="0"/>
        <v>0</v>
      </c>
      <c r="I21" s="22">
        <f>'Dane - 31 stycznia 2019 r'!AK25</f>
        <v>0</v>
      </c>
      <c r="J21" s="22">
        <f>I21/'Dane - 31 stycznia 2019 r'!$B$3</f>
        <v>0</v>
      </c>
      <c r="K21" s="27">
        <f t="shared" si="3"/>
        <v>0</v>
      </c>
      <c r="L21" s="22">
        <f>'Dane - 31 stycznia 2019 r'!AQ25</f>
        <v>0</v>
      </c>
      <c r="M21" s="22">
        <f>L21/'Dane - 31 stycznia 2019 r'!$B$3</f>
        <v>0</v>
      </c>
      <c r="N21" s="27">
        <f t="shared" si="1"/>
        <v>0</v>
      </c>
      <c r="O21" s="23">
        <f>'Dane - 31 stycznia 2019 r'!X25</f>
        <v>0</v>
      </c>
    </row>
    <row r="22" spans="1:15" ht="74.25" thickBot="1" x14ac:dyDescent="0.25">
      <c r="A22" s="252" t="s">
        <v>79</v>
      </c>
      <c r="B22" s="252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302370005.20300001</v>
      </c>
      <c r="G22" s="50">
        <f t="shared" si="4"/>
        <v>70474304.906887323</v>
      </c>
      <c r="H22" s="51">
        <f>G22/E22</f>
        <v>0.44437884728060334</v>
      </c>
      <c r="I22" s="50">
        <f t="shared" si="4"/>
        <v>135786039.89000002</v>
      </c>
      <c r="J22" s="50">
        <f t="shared" si="4"/>
        <v>31648068.963990215</v>
      </c>
      <c r="K22" s="51">
        <f t="shared" si="3"/>
        <v>0.19955829892123686</v>
      </c>
      <c r="L22" s="50">
        <f t="shared" si="4"/>
        <v>107298490.89</v>
      </c>
      <c r="M22" s="50">
        <f t="shared" si="4"/>
        <v>25008388.507167</v>
      </c>
      <c r="N22" s="51">
        <f t="shared" si="1"/>
        <v>0.15769150007003885</v>
      </c>
      <c r="O22" s="52">
        <f t="shared" si="4"/>
        <v>2174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- 31 stycznia 2019 r'!Z27</f>
        <v>4433587.33</v>
      </c>
      <c r="G23" s="31">
        <f>F23/'Dane - 31 stycznia 2019 r'!$B$3</f>
        <v>1033349.8030532573</v>
      </c>
      <c r="H23" s="32">
        <f t="shared" si="0"/>
        <v>6.8670242095511522E-2</v>
      </c>
      <c r="I23" s="31">
        <f>'Dane - 31 stycznia 2019 r'!AK27</f>
        <v>1330001.19</v>
      </c>
      <c r="J23" s="31">
        <f>I23/'Dane - 31 stycznia 2019 r'!$B$3</f>
        <v>309987.45833818906</v>
      </c>
      <c r="K23" s="32">
        <f t="shared" si="3"/>
        <v>2.0599910841187469E-2</v>
      </c>
      <c r="L23" s="31">
        <f>'Dane - 31 stycznia 2019 r'!AQ27</f>
        <v>0</v>
      </c>
      <c r="M23" s="31">
        <f>L23/'Dane - 31 stycznia 2019 r'!$B$3</f>
        <v>0</v>
      </c>
      <c r="N23" s="32">
        <f t="shared" si="1"/>
        <v>0</v>
      </c>
      <c r="O23" s="33">
        <f>'Dane - 31 stycznia 2019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- 31 stycznia 2019 r'!Z28</f>
        <v>0</v>
      </c>
      <c r="G24" s="31">
        <f>F24/'Dane - 31 stycznia 2019 r'!$B$3</f>
        <v>0</v>
      </c>
      <c r="H24" s="18">
        <f t="shared" si="0"/>
        <v>0</v>
      </c>
      <c r="I24" s="31">
        <f>'Dane - 31 stycznia 2019 r'!AK28</f>
        <v>0</v>
      </c>
      <c r="J24" s="31">
        <f>I24/'Dane - 31 stycznia 2019 r'!$B$3</f>
        <v>0</v>
      </c>
      <c r="K24" s="18">
        <f t="shared" si="3"/>
        <v>0</v>
      </c>
      <c r="L24" s="31">
        <f>'Dane - 31 stycznia 2019 r'!AQ28</f>
        <v>0</v>
      </c>
      <c r="M24" s="31">
        <f>L24/'Dane - 31 stycznia 2019 r'!$B$3</f>
        <v>0</v>
      </c>
      <c r="N24" s="18">
        <f t="shared" si="1"/>
        <v>0</v>
      </c>
      <c r="O24" s="33">
        <f>'Dane - 31 stycznia 2019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138065675.00999999</v>
      </c>
      <c r="G25" s="46">
        <f t="shared" si="5"/>
        <v>32179390.516256846</v>
      </c>
      <c r="H25" s="47">
        <f t="shared" si="0"/>
        <v>0.33369602827274841</v>
      </c>
      <c r="I25" s="46">
        <f t="shared" si="5"/>
        <v>51486146</v>
      </c>
      <c r="J25" s="46">
        <f t="shared" si="5"/>
        <v>12000034.02866799</v>
      </c>
      <c r="K25" s="47">
        <f t="shared" si="3"/>
        <v>0.12443876749254634</v>
      </c>
      <c r="L25" s="46">
        <f t="shared" si="5"/>
        <v>24137398.890000001</v>
      </c>
      <c r="M25" s="46">
        <f t="shared" si="5"/>
        <v>5625777.6226547025</v>
      </c>
      <c r="N25" s="47">
        <f t="shared" si="1"/>
        <v>5.833857069720378E-2</v>
      </c>
      <c r="O25" s="48">
        <f t="shared" si="5"/>
        <v>268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- 31 stycznia 2019 r'!Z30</f>
        <v>111317883.66749999</v>
      </c>
      <c r="G26" s="22">
        <f>F26/'Dane - 31 stycznia 2019 r'!$B$3</f>
        <v>25945200.714951638</v>
      </c>
      <c r="H26" s="18">
        <f t="shared" si="0"/>
        <v>0.44670532048093942</v>
      </c>
      <c r="I26" s="22">
        <f>'Dane - 31 stycznia 2019 r'!AK30</f>
        <v>46898016.610000007</v>
      </c>
      <c r="J26" s="22">
        <f>I26/'Dane - 31 stycznia 2019 r'!$B$3</f>
        <v>10930664.633492602</v>
      </c>
      <c r="K26" s="18">
        <f t="shared" si="3"/>
        <v>0.18819611772593234</v>
      </c>
      <c r="L26" s="22">
        <f>'Dane - 31 stycznia 2019 r'!AQ30</f>
        <v>23703239.109999999</v>
      </c>
      <c r="M26" s="22">
        <f>L26/'Dane - 31 stycznia 2019 r'!$B$3</f>
        <v>5524586.6705512181</v>
      </c>
      <c r="N26" s="18">
        <f t="shared" si="1"/>
        <v>9.5118256601928464E-2</v>
      </c>
      <c r="O26" s="23">
        <f>'Dane - 31 stycznia 2019 r'!X30</f>
        <v>227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- 31 stycznia 2019 r'!Z31</f>
        <v>3170958.2</v>
      </c>
      <c r="G27" s="22">
        <f>F27/'Dane - 31 stycznia 2019 r'!$B$3</f>
        <v>739064.95746416505</v>
      </c>
      <c r="H27" s="18">
        <f t="shared" si="0"/>
        <v>3.8399966615445147E-2</v>
      </c>
      <c r="I27" s="22">
        <f>'Dane - 31 stycznia 2019 r'!AK31</f>
        <v>462237.8</v>
      </c>
      <c r="J27" s="22">
        <f>I27/'Dane - 31 stycznia 2019 r'!$B$3</f>
        <v>107735.18237967603</v>
      </c>
      <c r="K27" s="18">
        <f t="shared" si="3"/>
        <v>5.597650605547815E-3</v>
      </c>
      <c r="L27" s="22">
        <f>'Dane - 31 stycznia 2019 r'!AQ31</f>
        <v>164112.79999999999</v>
      </c>
      <c r="M27" s="22">
        <f>L27/'Dane - 31 stycznia 2019 r'!$B$3</f>
        <v>38250.273860855377</v>
      </c>
      <c r="N27" s="18">
        <f t="shared" si="1"/>
        <v>1.9873885569249151E-3</v>
      </c>
      <c r="O27" s="23">
        <f>'Dane - 31 stycznia 2019 r'!X31</f>
        <v>21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- 31 stycznia 2019 r'!Z32</f>
        <v>23576833.142499998</v>
      </c>
      <c r="G28" s="22">
        <f>F28/'Dane - 31 stycznia 2019 r'!$B$3</f>
        <v>5495124.8438410442</v>
      </c>
      <c r="H28" s="18">
        <f t="shared" si="0"/>
        <v>0.28762004887812642</v>
      </c>
      <c r="I28" s="22">
        <f>'Dane - 31 stycznia 2019 r'!AK32</f>
        <v>4125891.59</v>
      </c>
      <c r="J28" s="22">
        <f>I28/'Dane - 31 stycznia 2019 r'!$B$3</f>
        <v>961634.21279571147</v>
      </c>
      <c r="K28" s="18">
        <f t="shared" si="3"/>
        <v>5.033284723224786E-2</v>
      </c>
      <c r="L28" s="22">
        <f>'Dane - 31 stycznia 2019 r'!AQ32</f>
        <v>270046.98</v>
      </c>
      <c r="M28" s="22">
        <f>L28/'Dane - 31 stycznia 2019 r'!$B$3</f>
        <v>62940.678242629067</v>
      </c>
      <c r="N28" s="18">
        <f t="shared" si="1"/>
        <v>3.2943748262348051E-3</v>
      </c>
      <c r="O28" s="23">
        <f>'Dane - 31 stycznia 2019 r'!X32</f>
        <v>20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0</v>
      </c>
      <c r="E29" s="22">
        <v>0</v>
      </c>
      <c r="F29" s="22">
        <f>'Dane - 31 stycznia 2019 r'!Z33</f>
        <v>0</v>
      </c>
      <c r="G29" s="22">
        <f>F29/'Dane - 31 stycznia 2019 r'!$B$3</f>
        <v>0</v>
      </c>
      <c r="H29" s="18" t="e">
        <f t="shared" si="0"/>
        <v>#DIV/0!</v>
      </c>
      <c r="I29" s="22">
        <f>'Dane - 31 stycznia 2019 r'!AK33</f>
        <v>0</v>
      </c>
      <c r="J29" s="22">
        <f>I29/'Dane - 31 stycznia 2019 r'!$B$3</f>
        <v>0</v>
      </c>
      <c r="K29" s="18" t="e">
        <f t="shared" si="3"/>
        <v>#DIV/0!</v>
      </c>
      <c r="L29" s="22">
        <f>'Dane - 31 stycznia 2019 r'!AQ33</f>
        <v>0</v>
      </c>
      <c r="M29" s="22">
        <f>L29/'Dane - 31 stycznia 2019 r'!$B$3</f>
        <v>0</v>
      </c>
      <c r="N29" s="18" t="e">
        <f t="shared" si="1"/>
        <v>#DIV/0!</v>
      </c>
      <c r="O29" s="23">
        <f>'Dane - 31 stycznia 2019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47474168</v>
      </c>
      <c r="E30" s="22">
        <v>35605626</v>
      </c>
      <c r="F30" s="22">
        <f>'Dane - 31 stycznia 2019 r'!Z34</f>
        <v>156164574.16000003</v>
      </c>
      <c r="G30" s="22">
        <f>F30/'Dane - 31 stycznia 2019 r'!$B$3</f>
        <v>36397756.475935213</v>
      </c>
      <c r="H30" s="18">
        <f t="shared" si="0"/>
        <v>1.0222473402359282</v>
      </c>
      <c r="I30" s="22">
        <f>'Dane - 31 stycznia 2019 r'!AK34</f>
        <v>156027801.44000003</v>
      </c>
      <c r="J30" s="22">
        <f>I30/'Dane - 31 stycznia 2019 r'!$B$3</f>
        <v>36365878.438410453</v>
      </c>
      <c r="K30" s="18">
        <f t="shared" si="3"/>
        <v>1.0213520312326612</v>
      </c>
      <c r="L30" s="22">
        <f>'Dane - 31 stycznia 2019 r'!AQ34</f>
        <v>156027801.44</v>
      </c>
      <c r="M30" s="22">
        <f>L30/'Dane - 31 stycznia 2019 r'!$B$3</f>
        <v>36365878.438410446</v>
      </c>
      <c r="N30" s="18">
        <f t="shared" si="1"/>
        <v>1.0213520312326609</v>
      </c>
      <c r="O30" s="23">
        <f>'Dane - 31 stycznia 2019 r'!X34</f>
        <v>910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- 31 stycznia 2019 r'!Z35</f>
        <v>1701213.21</v>
      </c>
      <c r="G31" s="22">
        <f>F31/'Dane - 31 stycznia 2019 r'!$B$3</f>
        <v>396506.98286912951</v>
      </c>
      <c r="H31" s="18">
        <f t="shared" si="0"/>
        <v>0.28121062614831882</v>
      </c>
      <c r="I31" s="22">
        <f>'Dane - 31 stycznia 2019 r'!AK35</f>
        <v>1261612.1599999999</v>
      </c>
      <c r="J31" s="22">
        <f>I31/'Dane - 31 stycznia 2019 r'!$B$3</f>
        <v>294047.81727071438</v>
      </c>
      <c r="K31" s="18">
        <f t="shared" si="3"/>
        <v>0.2085445512558258</v>
      </c>
      <c r="L31" s="22">
        <f>'Dane - 31 stycznia 2019 r'!AQ35</f>
        <v>763096.53</v>
      </c>
      <c r="M31" s="22">
        <f>L31/'Dane - 31 stycznia 2019 r'!$B$3</f>
        <v>177857.24973779282</v>
      </c>
      <c r="N31" s="18">
        <f t="shared" si="1"/>
        <v>0.12613989343105875</v>
      </c>
      <c r="O31" s="23">
        <f>'Dane - 31 stycznia 2019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- 31 stycznia 2019 r'!Z36</f>
        <v>0</v>
      </c>
      <c r="G32" s="22">
        <f>F32/'Dane - 31 stycznia 2019 r'!$B$3</f>
        <v>0</v>
      </c>
      <c r="H32" s="27">
        <f t="shared" si="0"/>
        <v>0</v>
      </c>
      <c r="I32" s="22">
        <f>'Dane - 31 stycznia 2019 r'!AK36</f>
        <v>0</v>
      </c>
      <c r="J32" s="22">
        <f>I32/'Dane - 31 stycznia 2019 r'!$B$3</f>
        <v>0</v>
      </c>
      <c r="K32" s="27">
        <f t="shared" si="3"/>
        <v>0</v>
      </c>
      <c r="L32" s="22">
        <f>'Dane - 31 stycznia 2019 r'!AQ36</f>
        <v>0</v>
      </c>
      <c r="M32" s="22">
        <f>L32/'Dane - 31 stycznia 2019 r'!$B$3</f>
        <v>0</v>
      </c>
      <c r="N32" s="27">
        <f t="shared" si="1"/>
        <v>0</v>
      </c>
      <c r="O32" s="23">
        <f>'Dane - 31 stycznia 2019 r'!X36</f>
        <v>0</v>
      </c>
    </row>
    <row r="33" spans="1:15" ht="53.25" thickBot="1" x14ac:dyDescent="0.25">
      <c r="A33" s="252" t="s">
        <v>117</v>
      </c>
      <c r="B33" s="252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300365049.71000004</v>
      </c>
      <c r="G33" s="50">
        <f t="shared" si="6"/>
        <v>70007003.778114438</v>
      </c>
      <c r="H33" s="51">
        <f t="shared" si="0"/>
        <v>0.45996152201096108</v>
      </c>
      <c r="I33" s="50">
        <f t="shared" si="6"/>
        <v>210105560.79000002</v>
      </c>
      <c r="J33" s="50">
        <f t="shared" si="6"/>
        <v>48969947.742687345</v>
      </c>
      <c r="K33" s="51">
        <f t="shared" si="3"/>
        <v>0.32174340395875128</v>
      </c>
      <c r="L33" s="50">
        <f t="shared" si="6"/>
        <v>180928296.86000001</v>
      </c>
      <c r="M33" s="50">
        <f t="shared" si="6"/>
        <v>42169513.310802937</v>
      </c>
      <c r="N33" s="51">
        <f t="shared" si="1"/>
        <v>0.27706304338312621</v>
      </c>
      <c r="O33" s="52">
        <f t="shared" si="6"/>
        <v>1183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50278837.899999991</v>
      </c>
      <c r="G34" s="40">
        <f t="shared" si="7"/>
        <v>11718643.025288429</v>
      </c>
      <c r="H34" s="41">
        <f t="shared" si="0"/>
        <v>0.76987712108878681</v>
      </c>
      <c r="I34" s="40">
        <f t="shared" si="7"/>
        <v>8776922.2799999993</v>
      </c>
      <c r="J34" s="40">
        <f t="shared" si="7"/>
        <v>2045664.2069688847</v>
      </c>
      <c r="K34" s="41">
        <f t="shared" si="3"/>
        <v>0.13439355281810181</v>
      </c>
      <c r="L34" s="40">
        <f t="shared" si="7"/>
        <v>8767962.2799999993</v>
      </c>
      <c r="M34" s="40">
        <f t="shared" si="7"/>
        <v>2045664.2069688847</v>
      </c>
      <c r="N34" s="41">
        <f t="shared" si="1"/>
        <v>0.13439355281810181</v>
      </c>
      <c r="O34" s="42">
        <f t="shared" si="7"/>
        <v>38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- 31 stycznia 2019 r'!Z39</f>
        <v>18096456.899999999</v>
      </c>
      <c r="G35" s="22">
        <f>F35/'Dane - 31 stycznia 2019 r'!$B$3</f>
        <v>4217796.7369770426</v>
      </c>
      <c r="H35" s="18">
        <f t="shared" si="0"/>
        <v>0.54766282093666574</v>
      </c>
      <c r="I35" s="22">
        <f>'Dane - 31 stycznia 2019 r'!AK39</f>
        <v>8767962.2799999993</v>
      </c>
      <c r="J35" s="22">
        <f>I35/'Dane - 31 stycznia 2019 r'!$B$3</f>
        <v>2043575.8722759585</v>
      </c>
      <c r="K35" s="18">
        <f t="shared" si="3"/>
        <v>0.26534956442943697</v>
      </c>
      <c r="L35" s="22">
        <f>'Dane - 31 stycznia 2019 r'!AQ39</f>
        <v>8767962.2799999993</v>
      </c>
      <c r="M35" s="22">
        <f>L35/'Dane - 31 stycznia 2019 r'!$B$3</f>
        <v>2043575.8722759585</v>
      </c>
      <c r="N35" s="18">
        <f t="shared" si="1"/>
        <v>0.26534956442943697</v>
      </c>
      <c r="O35" s="23">
        <f>'Dane - 31 stycznia 2019 r'!X39</f>
        <v>35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- 31 stycznia 2019 r'!Z40</f>
        <v>32182380.999999996</v>
      </c>
      <c r="G36" s="22">
        <f>F36/'Dane - 31 stycznia 2019 r'!$B$3</f>
        <v>7500846.2883113855</v>
      </c>
      <c r="H36" s="18">
        <f t="shared" si="0"/>
        <v>0.99745322915130907</v>
      </c>
      <c r="I36" s="22">
        <f>'Dane - 31 stycznia 2019 r'!AK40</f>
        <v>8960</v>
      </c>
      <c r="J36" s="22">
        <f>I36/'Dane - 31 stycznia 2019 r'!$B$3</f>
        <v>2088.3346929262325</v>
      </c>
      <c r="K36" s="18">
        <f t="shared" si="3"/>
        <v>2.7770415536363606E-4</v>
      </c>
      <c r="L36" s="22" t="str">
        <f>'Dane - 31 stycznia 2019 r'!AQ40</f>
        <v>8 960,00</v>
      </c>
      <c r="M36" s="22">
        <f>L36/'Dane - 31 stycznia 2019 r'!$B$3</f>
        <v>2088.3346929262325</v>
      </c>
      <c r="N36" s="18">
        <f t="shared" si="1"/>
        <v>2.7770415536363606E-4</v>
      </c>
      <c r="O36" s="23">
        <f>'Dane - 31 stycznia 2019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- 31 stycznia 2019 r'!Z41</f>
        <v>28715072.18</v>
      </c>
      <c r="G37" s="22">
        <f>F37/'Dane - 31 stycznia 2019 r'!$B$3</f>
        <v>6692709.9825195204</v>
      </c>
      <c r="H37" s="27">
        <f t="shared" si="0"/>
        <v>0.95770873496255149</v>
      </c>
      <c r="I37" s="22">
        <f>'Dane - 31 stycznia 2019 r'!AK41</f>
        <v>19782658.32</v>
      </c>
      <c r="J37" s="22">
        <f>I37/'Dane - 31 stycznia 2019 r'!$B$3</f>
        <v>4610804.8758885916</v>
      </c>
      <c r="K37" s="27">
        <f t="shared" si="3"/>
        <v>0.65979373323809609</v>
      </c>
      <c r="L37" s="22">
        <f>'Dane - 31 stycznia 2019 r'!AQ41</f>
        <v>16582658.32</v>
      </c>
      <c r="M37" s="22">
        <f>L37/'Dane - 31 stycznia 2019 r'!$B$3</f>
        <v>3864971.0569863655</v>
      </c>
      <c r="N37" s="27">
        <f t="shared" si="1"/>
        <v>0.55306692674883007</v>
      </c>
      <c r="O37" s="23">
        <f>'Dane - 31 stycznia 2019 r'!X41</f>
        <v>3</v>
      </c>
    </row>
    <row r="38" spans="1:15" ht="21.75" thickBot="1" x14ac:dyDescent="0.25">
      <c r="A38" s="252" t="s">
        <v>138</v>
      </c>
      <c r="B38" s="252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78993910.079999983</v>
      </c>
      <c r="G38" s="50">
        <f t="shared" si="8"/>
        <v>18411353.007807948</v>
      </c>
      <c r="H38" s="51">
        <f t="shared" si="0"/>
        <v>0.82897808911260062</v>
      </c>
      <c r="I38" s="50">
        <f t="shared" si="8"/>
        <v>28559580.600000001</v>
      </c>
      <c r="J38" s="50">
        <f t="shared" si="8"/>
        <v>6656469.0828574765</v>
      </c>
      <c r="K38" s="51">
        <f t="shared" si="3"/>
        <v>0.29971002230005456</v>
      </c>
      <c r="L38" s="50">
        <f t="shared" si="8"/>
        <v>25350620.600000001</v>
      </c>
      <c r="M38" s="50">
        <f t="shared" si="8"/>
        <v>5910635.2639552504</v>
      </c>
      <c r="N38" s="51">
        <f t="shared" si="1"/>
        <v>0.26612857428116538</v>
      </c>
      <c r="O38" s="52">
        <f t="shared" si="8"/>
        <v>41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25000</v>
      </c>
      <c r="E39" s="31">
        <v>21250</v>
      </c>
      <c r="F39" s="31">
        <f>'Dane - 31 stycznia 2019 r'!Z43</f>
        <v>84839.35</v>
      </c>
      <c r="G39" s="31">
        <f>F39/'Dane - 31 stycznia 2019 r'!$B$3</f>
        <v>19773.767626150802</v>
      </c>
      <c r="H39" s="32">
        <f t="shared" si="0"/>
        <v>0.930530241230626</v>
      </c>
      <c r="I39" s="31">
        <f>'Dane - 31 stycznia 2019 r'!AK43</f>
        <v>84839.35</v>
      </c>
      <c r="J39" s="31">
        <f>I39/'Dane - 31 stycznia 2019 r'!$B$3</f>
        <v>19773.767626150802</v>
      </c>
      <c r="K39" s="32">
        <f t="shared" si="3"/>
        <v>0.930530241230626</v>
      </c>
      <c r="L39" s="31">
        <f>'Dane - 31 stycznia 2019 r'!AQ43</f>
        <v>84839.35</v>
      </c>
      <c r="M39" s="31">
        <f>L39/'Dane - 31 stycznia 2019 r'!$B$3</f>
        <v>19773.767626150802</v>
      </c>
      <c r="N39" s="32">
        <f t="shared" si="1"/>
        <v>0.930530241230626</v>
      </c>
      <c r="O39" s="33">
        <f>'Dane - 31 stycznia 2019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84756217</v>
      </c>
      <c r="E40" s="22">
        <v>72042784</v>
      </c>
      <c r="F40" s="31">
        <f>'Dane - 31 stycznia 2019 r'!Z44</f>
        <v>146512920.9725</v>
      </c>
      <c r="G40" s="31">
        <f>F40/'Dane - 31 stycznia 2019 r'!$B$3</f>
        <v>34148216.052324906</v>
      </c>
      <c r="H40" s="18">
        <f t="shared" si="0"/>
        <v>0.47399911769546421</v>
      </c>
      <c r="I40" s="31">
        <f>'Dane - 31 stycznia 2019 r'!AK44</f>
        <v>62476933.010000005</v>
      </c>
      <c r="J40" s="31">
        <f>I40/'Dane - 31 stycznia 2019 r'!$B$3</f>
        <v>14561690.481295889</v>
      </c>
      <c r="K40" s="18">
        <f t="shared" si="3"/>
        <v>0.20212559360970683</v>
      </c>
      <c r="L40" s="31">
        <f>'Dane - 31 stycznia 2019 r'!AQ44</f>
        <v>37507819.530000001</v>
      </c>
      <c r="M40" s="31">
        <f>L40/'Dane - 31 stycznia 2019 r'!$B$3</f>
        <v>8742062.5871110596</v>
      </c>
      <c r="N40" s="18">
        <f t="shared" si="1"/>
        <v>0.12134542978115698</v>
      </c>
      <c r="O40" s="33">
        <f>'Dane - 31 stycznia 2019 r'!X44</f>
        <v>1093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2705369</v>
      </c>
      <c r="E41" s="26">
        <v>2299564</v>
      </c>
      <c r="F41" s="31">
        <f>'Dane - 31 stycznia 2019 r'!Z45</f>
        <v>2130519.79</v>
      </c>
      <c r="G41" s="31">
        <f>F41/'Dane - 31 stycznia 2019 r'!$B$3</f>
        <v>496566.78475702135</v>
      </c>
      <c r="H41" s="27">
        <f t="shared" si="0"/>
        <v>0.21593953669348684</v>
      </c>
      <c r="I41" s="31">
        <f>'Dane - 31 stycznia 2019 r'!AK45</f>
        <v>1374220.5559999999</v>
      </c>
      <c r="J41" s="31">
        <f>I41/'Dane - 31 stycznia 2019 r'!$B$3</f>
        <v>320293.80165481876</v>
      </c>
      <c r="K41" s="27">
        <f t="shared" si="3"/>
        <v>0.139284578143865</v>
      </c>
      <c r="L41" s="31">
        <f>'Dane - 31 stycznia 2019 r'!AQ45</f>
        <v>586245.84000000008</v>
      </c>
      <c r="M41" s="31">
        <f>L41/'Dane - 31 stycznia 2019 r'!$B$3</f>
        <v>136638.1167696073</v>
      </c>
      <c r="N41" s="27">
        <f t="shared" si="1"/>
        <v>5.9419140658667165E-2</v>
      </c>
      <c r="O41" s="33">
        <f>'Dane - 31 stycznia 2019 r'!X45</f>
        <v>41</v>
      </c>
    </row>
    <row r="42" spans="1:15" ht="21.75" thickBot="1" x14ac:dyDescent="0.25">
      <c r="A42" s="252" t="s">
        <v>145</v>
      </c>
      <c r="B42" s="252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148728280.11249998</v>
      </c>
      <c r="G42" s="50">
        <f t="shared" si="9"/>
        <v>34664556.604708076</v>
      </c>
      <c r="H42" s="51">
        <f t="shared" si="0"/>
        <v>0.46614953467835263</v>
      </c>
      <c r="I42" s="50">
        <f t="shared" si="9"/>
        <v>63935992.916000009</v>
      </c>
      <c r="J42" s="50">
        <f t="shared" si="9"/>
        <v>14901758.05057686</v>
      </c>
      <c r="K42" s="51">
        <f t="shared" si="3"/>
        <v>0.20039049281312155</v>
      </c>
      <c r="L42" s="50">
        <f t="shared" si="9"/>
        <v>38178904.720000006</v>
      </c>
      <c r="M42" s="50">
        <f>SUM(M39:M41)</f>
        <v>8898474.4715068191</v>
      </c>
      <c r="N42" s="51">
        <f t="shared" si="1"/>
        <v>0.11966169887996569</v>
      </c>
      <c r="O42" s="52">
        <f t="shared" si="9"/>
        <v>1139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- 31 stycznia 2019 r'!Z47</f>
        <v>16163403.462500002</v>
      </c>
      <c r="G43" s="31">
        <f>F43/'Dane - 31 stycznia 2019 r'!$B$3</f>
        <v>3767254.040904324</v>
      </c>
      <c r="H43" s="32">
        <f t="shared" si="0"/>
        <v>0.2155381878451024</v>
      </c>
      <c r="I43" s="31">
        <f>'Dane - 31 stycznia 2019 r'!AK47</f>
        <v>8838695.7699999996</v>
      </c>
      <c r="J43" s="31">
        <f>I43/'Dane - 31 stycznia 2019 r'!$B$3</f>
        <v>2060061.9438293905</v>
      </c>
      <c r="K43" s="32">
        <f t="shared" si="3"/>
        <v>0.11786357208739209</v>
      </c>
      <c r="L43" s="31">
        <f>'Dane - 31 stycznia 2019 r'!AQ47</f>
        <v>5575385.2699999996</v>
      </c>
      <c r="M43" s="31">
        <f>L43/'Dane - 31 stycznia 2019 r'!$B$3</f>
        <v>1299472.1524297867</v>
      </c>
      <c r="N43" s="32">
        <f t="shared" si="1"/>
        <v>7.4347487546302216E-2</v>
      </c>
      <c r="O43" s="33">
        <f>'Dane - 31 stycznia 2019 r'!X47</f>
        <v>12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- 31 stycznia 2019 r'!Z48</f>
        <v>0</v>
      </c>
      <c r="G44" s="31">
        <f>F44/'Dane - 31 stycznia 2019 r'!$B$3</f>
        <v>0</v>
      </c>
      <c r="H44" s="18">
        <f t="shared" si="0"/>
        <v>0</v>
      </c>
      <c r="I44" s="31">
        <f>'Dane - 31 stycznia 2019 r'!AK48</f>
        <v>0</v>
      </c>
      <c r="J44" s="31">
        <f>I44/'Dane - 31 stycznia 2019 r'!$B$3</f>
        <v>0</v>
      </c>
      <c r="K44" s="18">
        <f t="shared" si="3"/>
        <v>0</v>
      </c>
      <c r="L44" s="31">
        <f>'Dane - 31 stycznia 2019 r'!AQ48</f>
        <v>0</v>
      </c>
      <c r="M44" s="31">
        <f>L44/'Dane - 31 stycznia 2019 r'!$B$3</f>
        <v>0</v>
      </c>
      <c r="N44" s="18">
        <f t="shared" si="1"/>
        <v>0</v>
      </c>
      <c r="O44" s="33">
        <f>'Dane - 31 stycznia 2019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- 31 stycznia 2019 r'!Z49</f>
        <v>7852902.6299999999</v>
      </c>
      <c r="G45" s="31">
        <f>F45/'Dane - 31 stycznia 2019 r'!$B$3</f>
        <v>1830300.1118750728</v>
      </c>
      <c r="H45" s="18">
        <f t="shared" si="0"/>
        <v>0.18544074081814313</v>
      </c>
      <c r="I45" s="31">
        <f>'Dane - 31 stycznia 2019 r'!AK49</f>
        <v>5289259.2</v>
      </c>
      <c r="J45" s="31">
        <f>I45/'Dane - 31 stycznia 2019 r'!$B$3</f>
        <v>1232783.8713436665</v>
      </c>
      <c r="K45" s="18">
        <f t="shared" si="3"/>
        <v>0.12490211462448494</v>
      </c>
      <c r="L45" s="31">
        <f>'Dane - 31 stycznia 2019 r'!AQ49</f>
        <v>4437558.3899999997</v>
      </c>
      <c r="M45" s="31">
        <f>L45/'Dane - 31 stycznia 2019 r'!$B$3</f>
        <v>1034275.3501922853</v>
      </c>
      <c r="N45" s="18">
        <f t="shared" si="1"/>
        <v>0.10478980245109273</v>
      </c>
      <c r="O45" s="33">
        <f>'Dane - 31 stycznia 2019 r'!X49</f>
        <v>9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- 31 stycznia 2019 r'!Z50</f>
        <v>42662457.397500008</v>
      </c>
      <c r="G46" s="31">
        <f>F46/'Dane - 31 stycznia 2019 r'!$B$3</f>
        <v>9943469.851415921</v>
      </c>
      <c r="H46" s="27">
        <f t="shared" si="0"/>
        <v>0.35639676886795418</v>
      </c>
      <c r="I46" s="31">
        <f>'Dane - 31 stycznia 2019 r'!AK50</f>
        <v>16082643.07</v>
      </c>
      <c r="J46" s="31">
        <f>I46/'Dane - 31 stycznia 2019 r'!$B$3</f>
        <v>3748430.9684185996</v>
      </c>
      <c r="K46" s="27">
        <f t="shared" si="3"/>
        <v>0.13435236445944801</v>
      </c>
      <c r="L46" s="31">
        <f>'Dane - 31 stycznia 2019 r'!AQ50</f>
        <v>10634286.58</v>
      </c>
      <c r="M46" s="31">
        <f>L46/'Dane - 31 stycznia 2019 r'!$B$3</f>
        <v>2478565.8035194036</v>
      </c>
      <c r="N46" s="27">
        <f t="shared" si="1"/>
        <v>8.8837483997111236E-2</v>
      </c>
      <c r="O46" s="33">
        <f>'Dane - 31 stycznia 2019 r'!X50</f>
        <v>46</v>
      </c>
    </row>
    <row r="47" spans="1:15" ht="21.75" thickBot="1" x14ac:dyDescent="0.25">
      <c r="A47" s="252" t="s">
        <v>152</v>
      </c>
      <c r="B47" s="252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66678763.49000001</v>
      </c>
      <c r="G47" s="50">
        <f t="shared" si="10"/>
        <v>15541024.004195318</v>
      </c>
      <c r="H47" s="51">
        <f t="shared" si="0"/>
        <v>0.26907433902876859</v>
      </c>
      <c r="I47" s="50">
        <f t="shared" si="10"/>
        <v>30210598.039999999</v>
      </c>
      <c r="J47" s="50">
        <f t="shared" si="10"/>
        <v>7041276.783591656</v>
      </c>
      <c r="K47" s="51">
        <f t="shared" si="3"/>
        <v>0.12191132939194238</v>
      </c>
      <c r="L47" s="50">
        <f t="shared" si="10"/>
        <v>20647230.240000002</v>
      </c>
      <c r="M47" s="50">
        <f t="shared" si="10"/>
        <v>4812313.3061414752</v>
      </c>
      <c r="N47" s="51">
        <f t="shared" si="1"/>
        <v>8.3319478928789631E-2</v>
      </c>
      <c r="O47" s="52">
        <f t="shared" si="10"/>
        <v>67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- 31 stycznia 2019 r'!Z52</f>
        <v>0</v>
      </c>
      <c r="G48" s="31">
        <f>F48/'Dane - 31 stycznia 2019 r'!$B$3</f>
        <v>0</v>
      </c>
      <c r="H48" s="32">
        <f t="shared" si="0"/>
        <v>0</v>
      </c>
      <c r="I48" s="31">
        <f>'Dane - 31 stycznia 2019 r'!AK52</f>
        <v>0</v>
      </c>
      <c r="J48" s="31">
        <f>I48/'Dane - 31 stycznia 2019 r'!$B$3</f>
        <v>0</v>
      </c>
      <c r="K48" s="32">
        <f t="shared" si="3"/>
        <v>0</v>
      </c>
      <c r="L48" s="31">
        <f>'Dane - 31 stycznia 2019 r'!AQ52</f>
        <v>0</v>
      </c>
      <c r="M48" s="31">
        <f>L48/'Dane - 31 stycznia 2019 r'!$B$3</f>
        <v>0</v>
      </c>
      <c r="N48" s="32">
        <f t="shared" si="1"/>
        <v>0</v>
      </c>
      <c r="O48" s="33">
        <f>'Dane - 31 stycznia 2019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- 31 stycznia 2019 r'!Z53</f>
        <v>0</v>
      </c>
      <c r="G49" s="31">
        <f>F49/'Dane - 31 stycznia 2019 r'!$B$3</f>
        <v>0</v>
      </c>
      <c r="H49" s="18">
        <f t="shared" si="0"/>
        <v>0</v>
      </c>
      <c r="I49" s="31">
        <f>'Dane - 31 stycznia 2019 r'!AK53</f>
        <v>0</v>
      </c>
      <c r="J49" s="31">
        <f>I49/'Dane - 31 stycznia 2019 r'!$B$3</f>
        <v>0</v>
      </c>
      <c r="K49" s="18">
        <f t="shared" si="3"/>
        <v>0</v>
      </c>
      <c r="L49" s="31">
        <f>'Dane - 31 stycznia 2019 r'!AQ53</f>
        <v>0</v>
      </c>
      <c r="M49" s="31">
        <f>L49/'Dane - 31 stycznia 2019 r'!$B$3</f>
        <v>0</v>
      </c>
      <c r="N49" s="18">
        <f t="shared" si="1"/>
        <v>0</v>
      </c>
      <c r="O49" s="33">
        <f>'Dane - 31 stycznia 2019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- 31 stycznia 2019 r'!Z54</f>
        <v>0</v>
      </c>
      <c r="G50" s="31">
        <f>F50/'Dane - 31 stycznia 2019 r'!$B$3</f>
        <v>0</v>
      </c>
      <c r="H50" s="27">
        <f t="shared" si="0"/>
        <v>0</v>
      </c>
      <c r="I50" s="31">
        <f>'Dane - 31 stycznia 2019 r'!AK54</f>
        <v>0</v>
      </c>
      <c r="J50" s="31">
        <f>I50/'Dane - 31 stycznia 2019 r'!$B$3</f>
        <v>0</v>
      </c>
      <c r="K50" s="27">
        <f t="shared" si="3"/>
        <v>0</v>
      </c>
      <c r="L50" s="31">
        <f>'Dane - 31 stycznia 2019 r'!AQ54</f>
        <v>0</v>
      </c>
      <c r="M50" s="31">
        <f>L50/'Dane - 31 stycznia 2019 r'!$B$3</f>
        <v>0</v>
      </c>
      <c r="N50" s="27">
        <f t="shared" si="1"/>
        <v>0</v>
      </c>
      <c r="O50" s="33">
        <f>'Dane - 31 stycznia 2019 r'!X54</f>
        <v>0</v>
      </c>
    </row>
    <row r="51" spans="1:15" ht="32.25" thickBot="1" x14ac:dyDescent="0.25">
      <c r="A51" s="252" t="s">
        <v>161</v>
      </c>
      <c r="B51" s="252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52" t="s">
        <v>170</v>
      </c>
      <c r="B52" s="252"/>
      <c r="C52" s="49" t="s">
        <v>168</v>
      </c>
      <c r="D52" s="50">
        <v>42497556</v>
      </c>
      <c r="E52" s="50">
        <v>31873167</v>
      </c>
      <c r="F52" s="50">
        <f>'Dane - 31 stycznia 2019 r'!Z56</f>
        <v>42752560.219999999</v>
      </c>
      <c r="G52" s="50">
        <f>F52/'Dane - 31 stycznia 2019 r'!$B$3</f>
        <v>9964470.3927281201</v>
      </c>
      <c r="H52" s="51">
        <f t="shared" si="0"/>
        <v>0.31262881384608315</v>
      </c>
      <c r="I52" s="50">
        <f>'Dane - 31 stycznia 2019 r'!AK56-'Dane - 31 stycznia 2019 r'!AM56</f>
        <v>28763402.02</v>
      </c>
      <c r="J52" s="50">
        <f>I52/'Dane - 31 stycznia 2019 r'!B3</f>
        <v>6703974.3666239372</v>
      </c>
      <c r="K52" s="51">
        <f t="shared" si="3"/>
        <v>0.21033285981979566</v>
      </c>
      <c r="L52" s="50">
        <f>'Dane - 31 stycznia 2019 r'!AQ56</f>
        <v>28763402.02</v>
      </c>
      <c r="M52" s="50">
        <f>L52/'Dane - 31 stycznia 2019 r'!$B$3</f>
        <v>6703974.3666239372</v>
      </c>
      <c r="N52" s="51">
        <f t="shared" si="1"/>
        <v>0.21033285981979566</v>
      </c>
      <c r="O52" s="52">
        <f>'Dane - 31 stycznia 2019 r'!X56</f>
        <v>39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939888568.81550002</v>
      </c>
      <c r="G53" s="35">
        <f t="shared" si="12"/>
        <v>219062712.69444123</v>
      </c>
      <c r="H53" s="28">
        <f t="shared" si="0"/>
        <v>0.43869899097846349</v>
      </c>
      <c r="I53" s="35">
        <f t="shared" si="12"/>
        <v>497361174.25600004</v>
      </c>
      <c r="J53" s="35">
        <f t="shared" si="12"/>
        <v>115921494.99032748</v>
      </c>
      <c r="K53" s="28">
        <f t="shared" si="3"/>
        <v>0.2321465038913586</v>
      </c>
      <c r="L53" s="35">
        <f t="shared" si="12"/>
        <v>401166945.33000004</v>
      </c>
      <c r="M53" s="35">
        <f t="shared" si="12"/>
        <v>93503299.226197407</v>
      </c>
      <c r="N53" s="28">
        <f t="shared" si="1"/>
        <v>0.18725141544698418</v>
      </c>
      <c r="O53" s="36">
        <f t="shared" si="12"/>
        <v>4643</v>
      </c>
    </row>
    <row r="54" spans="1:15" x14ac:dyDescent="0.2">
      <c r="A54" s="6" t="s">
        <v>211</v>
      </c>
    </row>
    <row r="55" spans="1:15" x14ac:dyDescent="0.2">
      <c r="A55" s="6" t="s">
        <v>221</v>
      </c>
    </row>
    <row r="56" spans="1:15" x14ac:dyDescent="0.2">
      <c r="A56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7" zoomScaleNormal="100" workbookViewId="0">
      <selection activeCell="N24" sqref="N24:O24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1.7109375" bestFit="1" customWidth="1"/>
    <col min="12" max="12" width="21.5703125" customWidth="1"/>
    <col min="13" max="13" width="20.42578125" customWidth="1"/>
    <col min="14" max="14" width="16.42578125" customWidth="1"/>
    <col min="15" max="15" width="18.7109375" style="207" customWidth="1"/>
    <col min="18" max="18" width="16.140625" customWidth="1"/>
  </cols>
  <sheetData>
    <row r="1" spans="1:18" ht="63" customHeight="1" thickTop="1" x14ac:dyDescent="0.25">
      <c r="A1" s="276" t="s">
        <v>192</v>
      </c>
      <c r="B1" s="279" t="s">
        <v>193</v>
      </c>
      <c r="C1" s="103" t="s">
        <v>213</v>
      </c>
      <c r="D1" s="103" t="s">
        <v>214</v>
      </c>
      <c r="E1" s="103" t="s">
        <v>215</v>
      </c>
      <c r="F1" s="103" t="s">
        <v>223</v>
      </c>
      <c r="G1" s="103" t="s">
        <v>216</v>
      </c>
      <c r="H1" s="103" t="s">
        <v>224</v>
      </c>
      <c r="I1" s="103" t="s">
        <v>217</v>
      </c>
      <c r="J1" s="103" t="s">
        <v>218</v>
      </c>
      <c r="K1" s="282" t="s">
        <v>194</v>
      </c>
      <c r="L1" s="290" t="s">
        <v>220</v>
      </c>
      <c r="M1" s="285" t="s">
        <v>219</v>
      </c>
      <c r="N1" s="204" t="s">
        <v>195</v>
      </c>
      <c r="O1" s="288" t="s">
        <v>225</v>
      </c>
      <c r="P1" s="207"/>
    </row>
    <row r="2" spans="1:18" ht="15.75" x14ac:dyDescent="0.25">
      <c r="A2" s="277"/>
      <c r="B2" s="280"/>
      <c r="C2" s="104"/>
      <c r="D2" s="104"/>
      <c r="E2" s="104"/>
      <c r="F2" s="104"/>
      <c r="G2" s="104"/>
      <c r="H2" s="104"/>
      <c r="I2" s="104"/>
      <c r="J2" s="104"/>
      <c r="K2" s="283"/>
      <c r="L2" s="291"/>
      <c r="M2" s="286"/>
      <c r="N2" s="205"/>
      <c r="O2" s="288"/>
    </row>
    <row r="3" spans="1:18" ht="16.5" thickBot="1" x14ac:dyDescent="0.3">
      <c r="A3" s="278"/>
      <c r="B3" s="281"/>
      <c r="C3" s="105"/>
      <c r="D3" s="105"/>
      <c r="E3" s="105"/>
      <c r="F3" s="105"/>
      <c r="G3" s="105"/>
      <c r="H3" s="105"/>
      <c r="I3" s="105"/>
      <c r="J3" s="105"/>
      <c r="K3" s="284"/>
      <c r="L3" s="292"/>
      <c r="M3" s="287"/>
      <c r="N3" s="206"/>
      <c r="O3" s="289"/>
    </row>
    <row r="4" spans="1:18" ht="18.75" thickTop="1" thickBot="1" x14ac:dyDescent="0.3">
      <c r="A4" s="270" t="s">
        <v>196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2"/>
    </row>
    <row r="5" spans="1:18" ht="33" thickTop="1" thickBot="1" x14ac:dyDescent="0.3">
      <c r="A5" s="99" t="s">
        <v>197</v>
      </c>
      <c r="B5" s="115" t="s">
        <v>103</v>
      </c>
      <c r="C5" s="115">
        <f>'Dane - 31 stycznia 2019 r'!C19</f>
        <v>2176</v>
      </c>
      <c r="D5" s="116">
        <f>'Dane - 31 stycznia 2019 r'!D19/'Dane - 31 stycznia 2019 r'!$B$3</f>
        <v>31063162.801538285</v>
      </c>
      <c r="E5" s="115">
        <f>'Dane - 31 stycznia 2019 r'!X19</f>
        <v>1560</v>
      </c>
      <c r="F5" s="116">
        <f>'Dane - 31 stycznia 2019 r'!Y19/'Dane - 31 stycznia 2019 r'!$B$3</f>
        <v>22817620.323971566</v>
      </c>
      <c r="G5" s="115">
        <f>'Dane - 31 stycznia 2019 r'!AB19</f>
        <v>1861</v>
      </c>
      <c r="H5" s="116">
        <f>'Dane - 31 stycznia 2019 r'!AD19/'Dane - 31 stycznia 2019 r'!$B$3</f>
        <v>26624752.35986482</v>
      </c>
      <c r="I5" s="115">
        <f>'Dane - 31 stycznia 2019 r'!AO19</f>
        <v>1567</v>
      </c>
      <c r="J5" s="116">
        <f>'Dane - 31 stycznia 2019 r'!AP19/'Dane - 31 stycznia 2019 r'!$B$3</f>
        <v>22890688.730917145</v>
      </c>
      <c r="K5" s="117">
        <v>1400</v>
      </c>
      <c r="L5" s="117">
        <f>G5</f>
        <v>1861</v>
      </c>
      <c r="M5" s="117">
        <f>I5</f>
        <v>1567</v>
      </c>
      <c r="N5" s="201">
        <f>M5/K5</f>
        <v>1.1192857142857142</v>
      </c>
      <c r="O5" s="216">
        <f>L5/K5</f>
        <v>1.3292857142857142</v>
      </c>
    </row>
    <row r="6" spans="1:18" ht="43.5" customHeight="1" thickTop="1" thickBot="1" x14ac:dyDescent="0.3">
      <c r="A6" s="273" t="s">
        <v>198</v>
      </c>
      <c r="B6" s="115" t="s">
        <v>93</v>
      </c>
      <c r="C6" s="115">
        <f>'Dane - 31 stycznia 2019 r'!C14</f>
        <v>10</v>
      </c>
      <c r="D6" s="116">
        <f>'Dane - 31 stycznia 2019 r'!D14/'Dane - 31 stycznia 2019 r'!$B$3</f>
        <v>4972442.8714602031</v>
      </c>
      <c r="E6" s="115">
        <f>'Dane - 31 stycznia 2019 r'!X14</f>
        <v>7</v>
      </c>
      <c r="F6" s="116">
        <f>'Dane - 31 stycznia 2019 r'!Y14/'Dane - 31 stycznia 2019 r'!$B$3</f>
        <v>3166178.4896865175</v>
      </c>
      <c r="G6" s="115">
        <f>'Dane - 31 stycznia 2019 r'!AB14</f>
        <v>6</v>
      </c>
      <c r="H6" s="116">
        <f>'Dane - 31 stycznia 2019 r'!AD14/'Dane - 31 stycznia 2019 r'!$B$3</f>
        <v>2911163.3772287616</v>
      </c>
      <c r="I6" s="115">
        <f>'Dane - 31 stycznia 2019 r'!AO14</f>
        <v>4</v>
      </c>
      <c r="J6" s="116">
        <f>'Dane - 31 stycznia 2019 r'!AP14/'Dane - 31 stycznia 2019 r'!$B$3</f>
        <v>1524630.5745251139</v>
      </c>
      <c r="K6" s="263">
        <v>24</v>
      </c>
      <c r="L6" s="263">
        <f>G6+G7+G8</f>
        <v>48</v>
      </c>
      <c r="M6" s="263">
        <f>I6+I7+I8</f>
        <v>10</v>
      </c>
      <c r="N6" s="268">
        <f>M6/K6</f>
        <v>0.41666666666666669</v>
      </c>
      <c r="O6" s="296">
        <f>L6/K6</f>
        <v>2</v>
      </c>
    </row>
    <row r="7" spans="1:18" ht="39.75" customHeight="1" thickTop="1" thickBot="1" x14ac:dyDescent="0.3">
      <c r="A7" s="274"/>
      <c r="B7" s="115" t="s">
        <v>105</v>
      </c>
      <c r="C7" s="115">
        <f>'Dane - 31 stycznia 2019 r'!C20</f>
        <v>204</v>
      </c>
      <c r="D7" s="116">
        <f>'Dane - 31 stycznia 2019 r'!D20/'Dane - 31 stycznia 2019 r'!$B$3</f>
        <v>11280976.855844308</v>
      </c>
      <c r="E7" s="115">
        <f>'Dane - 31 stycznia 2019 r'!X20</f>
        <v>153</v>
      </c>
      <c r="F7" s="116">
        <f>'Dane - 31 stycznia 2019 r'!Y20/'Dane - 31 stycznia 2019 r'!$B$3</f>
        <v>7282431.4718564264</v>
      </c>
      <c r="G7" s="115">
        <f>'Dane - 31 stycznia 2019 r'!AB20</f>
        <v>41</v>
      </c>
      <c r="H7" s="116">
        <f>'Dane - 31 stycznia 2019 r'!AD20/'Dane - 31 stycznia 2019 r'!$B$3</f>
        <v>1476959.2891271415</v>
      </c>
      <c r="I7" s="115">
        <f>'Dane - 31 stycznia 2019 r'!AO20</f>
        <v>5</v>
      </c>
      <c r="J7" s="116">
        <f>'Dane - 31 stycznia 2019 r'!AP20/'Dane - 31 stycznia 2019 r'!$B$3</f>
        <v>158941.96480596668</v>
      </c>
      <c r="K7" s="275"/>
      <c r="L7" s="264"/>
      <c r="M7" s="275"/>
      <c r="N7" s="269"/>
      <c r="O7" s="296"/>
    </row>
    <row r="8" spans="1:18" ht="51" customHeight="1" thickTop="1" thickBot="1" x14ac:dyDescent="0.3">
      <c r="A8" s="274"/>
      <c r="B8" s="115" t="s">
        <v>107</v>
      </c>
      <c r="C8" s="115">
        <f>'Dane - 31 stycznia 2019 r'!C21</f>
        <v>14</v>
      </c>
      <c r="D8" s="116">
        <f>'Dane - 31 stycznia 2019 r'!D21/'Dane - 31 stycznia 2019 r'!$B$3</f>
        <v>64596906.540030301</v>
      </c>
      <c r="E8" s="115">
        <f>'Dane - 31 stycznia 2019 r'!X21</f>
        <v>2</v>
      </c>
      <c r="F8" s="116">
        <f>'Dane - 31 stycznia 2019 r'!Y21/'Dane - 31 stycznia 2019 r'!$B$3</f>
        <v>44046897.986248694</v>
      </c>
      <c r="G8" s="115">
        <f>'Dane - 31 stycznia 2019 r'!AB21</f>
        <v>1</v>
      </c>
      <c r="H8" s="116">
        <f>'Dane - 31 stycznia 2019 r'!AD21/'Dane - 31 stycznia 2019 r'!$B$3</f>
        <v>19875.261624519288</v>
      </c>
      <c r="I8" s="115">
        <f>'Dane - 31 stycznia 2019 r'!AO21</f>
        <v>1</v>
      </c>
      <c r="J8" s="116">
        <f>'Dane - 31 stycznia 2019 r'!AP21/'Dane - 31 stycznia 2019 r'!$B$3</f>
        <v>19875.261624519288</v>
      </c>
      <c r="K8" s="275"/>
      <c r="L8" s="265"/>
      <c r="M8" s="275"/>
      <c r="N8" s="269"/>
      <c r="O8" s="296"/>
      <c r="R8" s="207"/>
    </row>
    <row r="9" spans="1:18" ht="17.25" thickTop="1" thickBot="1" x14ac:dyDescent="0.3">
      <c r="A9" s="298" t="s">
        <v>199</v>
      </c>
      <c r="B9" s="299"/>
      <c r="C9" s="199"/>
      <c r="D9" s="199"/>
      <c r="E9" s="199"/>
      <c r="F9" s="199"/>
      <c r="G9" s="199"/>
      <c r="H9" s="199"/>
      <c r="I9" s="199"/>
      <c r="J9" s="199"/>
      <c r="K9" s="208">
        <v>14800000</v>
      </c>
      <c r="L9" s="208"/>
      <c r="M9" s="208">
        <f>'Dane - 31 stycznia 2019 r'!AP6/'Dane - 31 stycznia 2019 r'!$B$3</f>
        <v>45144533.345763907</v>
      </c>
      <c r="N9" s="266">
        <f>M9/K9</f>
        <v>3.0503063071462098</v>
      </c>
      <c r="O9" s="267"/>
    </row>
    <row r="10" spans="1:18" ht="18.75" thickTop="1" thickBot="1" x14ac:dyDescent="0.3">
      <c r="A10" s="307" t="s">
        <v>222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9"/>
    </row>
    <row r="11" spans="1:18" ht="16.5" thickTop="1" thickBot="1" x14ac:dyDescent="0.3">
      <c r="A11" s="310" t="s">
        <v>200</v>
      </c>
      <c r="B11" s="115" t="s">
        <v>124</v>
      </c>
      <c r="C11" s="115">
        <f>'Dane - 31 stycznia 2019 r'!C30</f>
        <v>429</v>
      </c>
      <c r="D11" s="116">
        <f>'Dane - 31 stycznia 2019 r'!D30/'Dane - 31 stycznia 2019 r'!$B$3</f>
        <v>78342085.836149648</v>
      </c>
      <c r="E11" s="115">
        <f>'Dane - 31 stycznia 2019 r'!X30</f>
        <v>227</v>
      </c>
      <c r="F11" s="116">
        <f>'Dane - 31 stycznia 2019 r'!Y30/'Dane - 31 stycznia 2019 r'!$B$3</f>
        <v>34593601.1467195</v>
      </c>
      <c r="G11" s="115">
        <f>'Dane - 31 stycznia 2019 r'!AB30</f>
        <v>113</v>
      </c>
      <c r="H11" s="116">
        <f>'Dane - 31 stycznia 2019 r'!AD30/'Dane - 31 stycznia 2019 r'!$B$3</f>
        <v>12007710.79827526</v>
      </c>
      <c r="I11" s="115">
        <f>'Dane - 31 stycznia 2019 r'!AO30</f>
        <v>78</v>
      </c>
      <c r="J11" s="116">
        <f>'Dane - 31 stycznia 2019 r'!AP30/'Dane - 31 stycznia 2019 r'!$B$3</f>
        <v>7366100.2563803755</v>
      </c>
      <c r="K11" s="263">
        <v>30</v>
      </c>
      <c r="L11" s="263">
        <f>G11+G12+G13</f>
        <v>117</v>
      </c>
      <c r="M11" s="263">
        <f>I11+I12+I13</f>
        <v>80</v>
      </c>
      <c r="N11" s="202"/>
      <c r="O11" s="295">
        <f>L11/K11</f>
        <v>3.9</v>
      </c>
    </row>
    <row r="12" spans="1:18" ht="16.5" thickTop="1" thickBot="1" x14ac:dyDescent="0.3">
      <c r="A12" s="311"/>
      <c r="B12" s="115" t="s">
        <v>126</v>
      </c>
      <c r="C12" s="115">
        <f>'Dane - 31 stycznia 2019 r'!C31</f>
        <v>44</v>
      </c>
      <c r="D12" s="116">
        <f>'Dane - 31 stycznia 2019 r'!D31/'Dane - 31 stycznia 2019 r'!$B$3</f>
        <v>3117218.697121548</v>
      </c>
      <c r="E12" s="115">
        <f>'Dane - 31 stycznia 2019 r'!X31</f>
        <v>21</v>
      </c>
      <c r="F12" s="116">
        <f>'Dane - 31 stycznia 2019 r'!Y31/'Dane - 31 stycznia 2019 r'!$B$3</f>
        <v>985419.94872392504</v>
      </c>
      <c r="G12" s="115">
        <f>'Dane - 31 stycznia 2019 r'!AB31</f>
        <v>1</v>
      </c>
      <c r="H12" s="116">
        <f>'Dane - 31 stycznia 2019 r'!AD31/'Dane - 31 stycznia 2019 r'!$B$3</f>
        <v>51000.3659247174</v>
      </c>
      <c r="I12" s="115">
        <f>'Dane - 31 stycznia 2019 r'!AO31</f>
        <v>1</v>
      </c>
      <c r="J12" s="116">
        <f>'Dane - 31 stycznia 2019 r'!AP31/'Dane - 31 stycznia 2019 r'!$B$3</f>
        <v>51000.3659247174</v>
      </c>
      <c r="K12" s="275"/>
      <c r="L12" s="264"/>
      <c r="M12" s="275"/>
      <c r="N12" s="203">
        <f>M11/K11</f>
        <v>2.6666666666666665</v>
      </c>
      <c r="O12" s="296"/>
    </row>
    <row r="13" spans="1:18" ht="16.5" thickTop="1" thickBot="1" x14ac:dyDescent="0.3">
      <c r="A13" s="311"/>
      <c r="B13" s="118" t="s">
        <v>128</v>
      </c>
      <c r="C13" s="115">
        <f>'Dane - 31 stycznia 2019 r'!C32</f>
        <v>84</v>
      </c>
      <c r="D13" s="116">
        <f>'Dane - 31 stycznia 2019 r'!D32/'Dane - 31 stycznia 2019 r'!$B$3</f>
        <v>45597843.221069813</v>
      </c>
      <c r="E13" s="115">
        <f>'Dane - 31 stycznia 2019 r'!X32</f>
        <v>20</v>
      </c>
      <c r="F13" s="116">
        <f>'Dane - 31 stycznia 2019 r'!Y32/'Dane - 31 stycznia 2019 r'!$B$3</f>
        <v>7326833.1406595977</v>
      </c>
      <c r="G13" s="115">
        <f>'Dane - 31 stycznia 2019 r'!AB32</f>
        <v>3</v>
      </c>
      <c r="H13" s="116">
        <f>'Dane - 31 stycznia 2019 r'!AD32/'Dane - 31 stycznia 2019 r'!$B$3</f>
        <v>590485.86644913186</v>
      </c>
      <c r="I13" s="115">
        <f>'Dane - 31 stycznia 2019 r'!AO32</f>
        <v>1</v>
      </c>
      <c r="J13" s="116">
        <f>'Dane - 31 stycznia 2019 r'!AP32/'Dane - 31 stycznia 2019 r'!$B$3</f>
        <v>83920.904323505427</v>
      </c>
      <c r="K13" s="275"/>
      <c r="L13" s="265"/>
      <c r="M13" s="275"/>
      <c r="N13" s="203"/>
      <c r="O13" s="297"/>
    </row>
    <row r="14" spans="1:18" ht="17.25" thickTop="1" thickBot="1" x14ac:dyDescent="0.3">
      <c r="A14" s="298" t="s">
        <v>199</v>
      </c>
      <c r="B14" s="299"/>
      <c r="C14" s="106"/>
      <c r="D14" s="106"/>
      <c r="E14" s="106"/>
      <c r="F14" s="106"/>
      <c r="G14" s="106"/>
      <c r="H14" s="106"/>
      <c r="I14" s="106"/>
      <c r="J14" s="106"/>
      <c r="K14" s="123">
        <v>5000000</v>
      </c>
      <c r="L14" s="123"/>
      <c r="M14" s="123">
        <f>'Dane - 31 stycznia 2019 r'!AP26/'Dane - 31 stycznia 2019 r'!$B$3</f>
        <v>56226003.486773103</v>
      </c>
      <c r="N14" s="266">
        <f>M14/K14</f>
        <v>11.245200697354621</v>
      </c>
      <c r="O14" s="267"/>
    </row>
    <row r="15" spans="1:18" ht="18.75" thickTop="1" thickBot="1" x14ac:dyDescent="0.3">
      <c r="A15" s="312" t="s">
        <v>201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272"/>
    </row>
    <row r="16" spans="1:18" ht="64.5" thickTop="1" thickBot="1" x14ac:dyDescent="0.3">
      <c r="A16" s="100" t="s">
        <v>202</v>
      </c>
      <c r="B16" s="198" t="s">
        <v>140</v>
      </c>
      <c r="C16" s="115">
        <f>'Dane - 31 stycznia 2019 r'!C39</f>
        <v>36</v>
      </c>
      <c r="D16" s="116">
        <f>'Dane - 31 stycznia 2019 r'!D39/'Dane - 31 stycznia 2019 r'!$B$3</f>
        <v>4834750.8099289136</v>
      </c>
      <c r="E16" s="115">
        <f>'Dane - 31 stycznia 2019 r'!X39</f>
        <v>35</v>
      </c>
      <c r="F16" s="116">
        <f>'Dane - 31 stycznia 2019 r'!Y39/'Dane - 31 stycznia 2019 r'!$B$3</f>
        <v>4686440.8227479318</v>
      </c>
      <c r="G16" s="115">
        <f>'Dane - 31 stycznia 2019 r'!AB39</f>
        <v>29</v>
      </c>
      <c r="H16" s="116">
        <f>'Dane - 31 stycznia 2019 r'!AD39/'Dane - 31 stycznia 2019 r'!$B$3</f>
        <v>3421491.2061531292</v>
      </c>
      <c r="I16" s="115">
        <f>'Dane - 31 stycznia 2019 r'!AO39</f>
        <v>17</v>
      </c>
      <c r="J16" s="116">
        <f>'Dane - 31 stycznia 2019 r'!AP39/'Dane - 31 stycznia 2019 r'!$B$3</f>
        <v>2270639.8741405434</v>
      </c>
      <c r="K16" s="119">
        <v>4</v>
      </c>
      <c r="L16" s="119">
        <f>G16</f>
        <v>29</v>
      </c>
      <c r="M16" s="119">
        <f>I16</f>
        <v>17</v>
      </c>
      <c r="N16" s="209">
        <f>M16/K16</f>
        <v>4.25</v>
      </c>
      <c r="O16" s="216">
        <f>L16/K16</f>
        <v>7.25</v>
      </c>
    </row>
    <row r="17" spans="1:15" ht="17.25" thickTop="1" thickBot="1" x14ac:dyDescent="0.3">
      <c r="A17" s="298" t="s">
        <v>199</v>
      </c>
      <c r="B17" s="299"/>
      <c r="C17" s="106"/>
      <c r="D17" s="106"/>
      <c r="E17" s="106"/>
      <c r="F17" s="106"/>
      <c r="G17" s="106"/>
      <c r="H17" s="106"/>
      <c r="I17" s="106"/>
      <c r="J17" s="106"/>
      <c r="K17" s="123">
        <v>500000</v>
      </c>
      <c r="L17" s="123"/>
      <c r="M17" s="123">
        <f>'Dane - 31 stycznia 2019 r'!AP37/'Dane - 31 stycznia 2019 r'!$B$3</f>
        <v>7104837.0353105711</v>
      </c>
      <c r="N17" s="266">
        <f>M17/K17</f>
        <v>14.209674070621142</v>
      </c>
      <c r="O17" s="267"/>
    </row>
    <row r="18" spans="1:15" ht="18.75" thickTop="1" thickBot="1" x14ac:dyDescent="0.3">
      <c r="A18" s="314" t="s">
        <v>203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6"/>
    </row>
    <row r="19" spans="1:15" ht="33" thickTop="1" thickBot="1" x14ac:dyDescent="0.3">
      <c r="A19" s="210" t="s">
        <v>171</v>
      </c>
      <c r="B19" s="211" t="s">
        <v>148</v>
      </c>
      <c r="C19" s="212">
        <f>'Dane - 31 stycznia 2019 r'!C44</f>
        <v>1862</v>
      </c>
      <c r="D19" s="213">
        <f>'Dane - 31 stycznia 2019 r'!D44/'Dane - 31 stycznia 2019 r'!$B$3</f>
        <v>65259547.264887549</v>
      </c>
      <c r="E19" s="212">
        <f>'Dane - 31 stycznia 2019 r'!X44</f>
        <v>1093</v>
      </c>
      <c r="F19" s="213">
        <f>'Dane - 31 stycznia 2019 r'!Y44/'Dane - 31 stycznia 2019 r'!$B$3</f>
        <v>40181775.643864356</v>
      </c>
      <c r="G19" s="212">
        <f>'Dane - 31 stycznia 2019 r'!AB44</f>
        <v>548</v>
      </c>
      <c r="H19" s="213">
        <f>'Dane - 31 stycznia 2019 r'!AD44/'Dane - 31 stycznia 2019 r'!$B$3</f>
        <v>18429301.118750729</v>
      </c>
      <c r="I19" s="212">
        <f>'Dane - 31 stycznia 2019 r'!AO44</f>
        <v>322</v>
      </c>
      <c r="J19" s="213">
        <f>'Dane - 31 stycznia 2019 r'!AP44/'Dane - 31 stycznia 2019 r'!$B$3</f>
        <v>10318592.287612168</v>
      </c>
      <c r="K19" s="200">
        <v>36</v>
      </c>
      <c r="L19" s="200">
        <v>36</v>
      </c>
      <c r="M19" s="200">
        <v>36</v>
      </c>
      <c r="N19" s="214">
        <f>L19/K19</f>
        <v>1</v>
      </c>
      <c r="O19" s="218">
        <f>M19/K19</f>
        <v>1</v>
      </c>
    </row>
    <row r="20" spans="1:15" ht="17.25" thickTop="1" thickBot="1" x14ac:dyDescent="0.3">
      <c r="A20" s="298" t="s">
        <v>199</v>
      </c>
      <c r="B20" s="299"/>
      <c r="C20" s="106"/>
      <c r="D20" s="106"/>
      <c r="E20" s="106"/>
      <c r="F20" s="106"/>
      <c r="G20" s="106"/>
      <c r="H20" s="106"/>
      <c r="I20" s="106"/>
      <c r="J20" s="106"/>
      <c r="K20" s="123">
        <v>2500000</v>
      </c>
      <c r="L20" s="123"/>
      <c r="M20" s="123">
        <f>'Dane - 31 stycznia 2019 r'!AP42/'Dane - 31 stycznia 2019 r'!$B$3</f>
        <v>10502606.278988464</v>
      </c>
      <c r="N20" s="266">
        <f>M20/K20</f>
        <v>4.2010425115953858</v>
      </c>
      <c r="O20" s="267"/>
    </row>
    <row r="21" spans="1:15" ht="18.75" thickTop="1" thickBot="1" x14ac:dyDescent="0.3">
      <c r="A21" s="312" t="s">
        <v>204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272"/>
    </row>
    <row r="22" spans="1:15" ht="96" thickTop="1" thickBot="1" x14ac:dyDescent="0.3">
      <c r="A22" s="101" t="s">
        <v>172</v>
      </c>
      <c r="B22" s="120" t="s">
        <v>153</v>
      </c>
      <c r="C22" s="115">
        <f>'Dane - 31 stycznia 2019 r'!C47</f>
        <v>14</v>
      </c>
      <c r="D22" s="116">
        <f>'Dane - 31 stycznia 2019 r'!D47/'Dane - 31 stycznia 2019 r'!$B$3</f>
        <v>6341537.0889173765</v>
      </c>
      <c r="E22" s="115">
        <f>'Dane - 31 stycznia 2019 r'!X47</f>
        <v>12</v>
      </c>
      <c r="F22" s="116">
        <f>'Dane - 31 stycznia 2019 r'!Y47/'Dane - 31 stycznia 2019 r'!$B$3</f>
        <v>5023005.4026337257</v>
      </c>
      <c r="G22" s="115">
        <f>'Dane - 31 stycznia 2019 r'!AB47</f>
        <v>9</v>
      </c>
      <c r="H22" s="116">
        <f>'Dane - 31 stycznia 2019 r'!AD47/'Dane - 31 stycznia 2019 r'!$B$3</f>
        <v>3875197.2310919473</v>
      </c>
      <c r="I22" s="115">
        <f>'Dane - 31 stycznia 2019 r'!AO47</f>
        <v>6</v>
      </c>
      <c r="J22" s="116">
        <f>'Dane - 31 stycznia 2019 r'!AP47/'Dane - 31 stycznia 2019 r'!$B$3</f>
        <v>1732629.5420114207</v>
      </c>
      <c r="K22" s="119">
        <v>0</v>
      </c>
      <c r="L22" s="119">
        <v>13</v>
      </c>
      <c r="M22" s="121">
        <v>13</v>
      </c>
      <c r="N22" s="202" t="e">
        <f>L22/K22</f>
        <v>#DIV/0!</v>
      </c>
      <c r="O22" s="217" t="e">
        <f>M22/K22</f>
        <v>#DIV/0!</v>
      </c>
    </row>
    <row r="23" spans="1:15" ht="33" thickTop="1" thickBot="1" x14ac:dyDescent="0.3">
      <c r="A23" s="102" t="s">
        <v>205</v>
      </c>
      <c r="B23" s="122" t="s">
        <v>159</v>
      </c>
      <c r="C23" s="115">
        <f>'Dane - 31 stycznia 2019 r'!C50</f>
        <v>144</v>
      </c>
      <c r="D23" s="116">
        <f>'Dane - 31 stycznia 2019 r'!D50/'Dane - 31 stycznia 2019 r'!$B$3</f>
        <v>52609424.316513233</v>
      </c>
      <c r="E23" s="115">
        <f>'Dane - 31 stycznia 2019 r'!X50</f>
        <v>46</v>
      </c>
      <c r="F23" s="116">
        <f>'Dane - 31 stycznia 2019 r'!Y50/'Dane - 31 stycznia 2019 r'!$B$3</f>
        <v>13257959.839179583</v>
      </c>
      <c r="G23" s="115">
        <f>'Dane - 31 stycznia 2019 r'!AB50</f>
        <v>29</v>
      </c>
      <c r="H23" s="116">
        <f>'Dane - 31 stycznia 2019 r'!AD50/'Dane - 31 stycznia 2019 r'!$B$3</f>
        <v>4733306.4281552266</v>
      </c>
      <c r="I23" s="115">
        <f>'Dane - 31 stycznia 2019 r'!AO50</f>
        <v>19</v>
      </c>
      <c r="J23" s="116">
        <f>'Dane - 31 stycznia 2019 r'!AP50/'Dane - 31 stycznia 2019 r'!$B$3</f>
        <v>3304754.4272229346</v>
      </c>
      <c r="K23" s="119">
        <v>10</v>
      </c>
      <c r="L23" s="119">
        <f>G23</f>
        <v>29</v>
      </c>
      <c r="M23" s="121">
        <f>I23</f>
        <v>19</v>
      </c>
      <c r="N23" s="209">
        <f>M23/K23</f>
        <v>1.9</v>
      </c>
      <c r="O23" s="217">
        <f>L23/K23</f>
        <v>2.9</v>
      </c>
    </row>
    <row r="24" spans="1:15" ht="17.25" thickTop="1" thickBot="1" x14ac:dyDescent="0.3">
      <c r="A24" s="298" t="s">
        <v>199</v>
      </c>
      <c r="B24" s="299"/>
      <c r="C24" s="106"/>
      <c r="D24" s="106"/>
      <c r="E24" s="106"/>
      <c r="F24" s="106"/>
      <c r="G24" s="106"/>
      <c r="H24" s="106"/>
      <c r="I24" s="106"/>
      <c r="J24" s="106"/>
      <c r="K24" s="208">
        <v>8000000</v>
      </c>
      <c r="L24" s="208"/>
      <c r="M24" s="208">
        <f>'Dane - 31 stycznia 2019 r'!AP46/'Dane - 31 stycznia 2019 r'!$B$3</f>
        <v>6430035.070504603</v>
      </c>
      <c r="N24" s="293">
        <f>M24/K24</f>
        <v>0.8037543838130754</v>
      </c>
      <c r="O24" s="294"/>
    </row>
    <row r="25" spans="1:15" ht="18.75" thickTop="1" thickBot="1" x14ac:dyDescent="0.3">
      <c r="A25" s="302" t="s">
        <v>206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4"/>
    </row>
    <row r="26" spans="1:15" ht="33" thickTop="1" thickBot="1" x14ac:dyDescent="0.3">
      <c r="A26" s="100" t="s">
        <v>207</v>
      </c>
      <c r="B26" s="198" t="s">
        <v>162</v>
      </c>
      <c r="C26" s="115">
        <f>'Dane - 31 stycznia 2019 r'!C51</f>
        <v>10</v>
      </c>
      <c r="D26" s="116">
        <f>'Dane - 31 stycznia 2019 r'!D51/'Dane - 31 stycznia 2019 r'!$B$3</f>
        <v>853265.37233422685</v>
      </c>
      <c r="E26" s="115">
        <f>'Dane - 31 stycznia 2019 r'!X51</f>
        <v>0</v>
      </c>
      <c r="F26" s="116">
        <f>'Dane - 31 stycznia 2019 r'!Y51/'Dane - 31 stycznia 2019 r'!$B$3</f>
        <v>0</v>
      </c>
      <c r="G26" s="115">
        <f>'Dane - 31 stycznia 2019 r'!AB51</f>
        <v>0</v>
      </c>
      <c r="H26" s="116">
        <f>'Dane - 31 stycznia 2019 r'!AD51/'Dane - 31 stycznia 2019 r'!$B$3</f>
        <v>0</v>
      </c>
      <c r="I26" s="115">
        <f>'Dane - 31 stycznia 2019 r'!AO51</f>
        <v>0</v>
      </c>
      <c r="J26" s="116">
        <f>'Dane - 31 stycznia 2019 r'!AP51/'Dane - 31 stycznia 2019 r'!$B$3</f>
        <v>0</v>
      </c>
      <c r="K26" s="119">
        <v>2</v>
      </c>
      <c r="L26" s="119">
        <f>G26</f>
        <v>0</v>
      </c>
      <c r="M26" s="119">
        <v>0</v>
      </c>
      <c r="N26" s="215">
        <f>L26/K26</f>
        <v>0</v>
      </c>
      <c r="O26" s="216">
        <f>M26/K26</f>
        <v>0</v>
      </c>
    </row>
    <row r="27" spans="1:15" ht="17.25" thickTop="1" thickBot="1" x14ac:dyDescent="0.3">
      <c r="A27" s="305" t="s">
        <v>199</v>
      </c>
      <c r="B27" s="306"/>
      <c r="C27" s="107"/>
      <c r="D27" s="107"/>
      <c r="E27" s="107"/>
      <c r="F27" s="107"/>
      <c r="G27" s="107"/>
      <c r="H27" s="107"/>
      <c r="I27" s="107"/>
      <c r="J27" s="107"/>
      <c r="K27" s="124">
        <v>400000</v>
      </c>
      <c r="L27" s="124"/>
      <c r="M27" s="124">
        <f>'Dane - 31 stycznia 2019 r'!AP51/'Dane - 31 stycznia 2019 r'!$B$3</f>
        <v>0</v>
      </c>
      <c r="N27" s="300">
        <f>M27/K27</f>
        <v>0</v>
      </c>
      <c r="O27" s="301"/>
    </row>
    <row r="28" spans="1:15" ht="15.75" thickTop="1" x14ac:dyDescent="0.25">
      <c r="A28"/>
    </row>
    <row r="29" spans="1:15" x14ac:dyDescent="0.25">
      <c r="A29"/>
    </row>
    <row r="30" spans="1:15" x14ac:dyDescent="0.25">
      <c r="A30"/>
    </row>
    <row r="31" spans="1:15" x14ac:dyDescent="0.25">
      <c r="A31"/>
    </row>
    <row r="32" spans="1:15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35">
    <mergeCell ref="N27:O27"/>
    <mergeCell ref="A25:O25"/>
    <mergeCell ref="A27:B27"/>
    <mergeCell ref="O6:O8"/>
    <mergeCell ref="A10:O10"/>
    <mergeCell ref="A11:A13"/>
    <mergeCell ref="K11:K13"/>
    <mergeCell ref="M11:M13"/>
    <mergeCell ref="A14:B14"/>
    <mergeCell ref="A15:O15"/>
    <mergeCell ref="A24:B24"/>
    <mergeCell ref="A17:B17"/>
    <mergeCell ref="A18:O18"/>
    <mergeCell ref="A20:B20"/>
    <mergeCell ref="A21:O21"/>
    <mergeCell ref="N14:O14"/>
    <mergeCell ref="N20:O20"/>
    <mergeCell ref="N17:O17"/>
    <mergeCell ref="N24:O24"/>
    <mergeCell ref="O11:O13"/>
    <mergeCell ref="A9:B9"/>
    <mergeCell ref="A1:A3"/>
    <mergeCell ref="B1:B3"/>
    <mergeCell ref="K1:K3"/>
    <mergeCell ref="M1:M3"/>
    <mergeCell ref="O1:O3"/>
    <mergeCell ref="L1:L3"/>
    <mergeCell ref="L6:L8"/>
    <mergeCell ref="L11:L13"/>
    <mergeCell ref="N9:O9"/>
    <mergeCell ref="N6:N8"/>
    <mergeCell ref="A4:O4"/>
    <mergeCell ref="A6:A8"/>
    <mergeCell ref="K6:K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2019-03-19T13:17:25Z</dcterms:modified>
</cp:coreProperties>
</file>