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kjuszczak\AppData\Local\Temp\ezdpuw\20241212074228947\"/>
    </mc:Choice>
  </mc:AlternateContent>
  <xr:revisionPtr revIDLastSave="0" documentId="13_ncr:1_{F8072DDD-7C0A-4A41-B162-E1185E55B32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Print_Area" localSheetId="2">'gm podst'!$A$1:$Z$16</definedName>
    <definedName name="_xlnm.Print_Area" localSheetId="4">'gm rez'!$A$1:$Z$20</definedName>
    <definedName name="_xlnm.Print_Area" localSheetId="1">'pow podst'!$A$1:$Y$19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 iterateDelta="1E-4"/>
</workbook>
</file>

<file path=xl/calcChain.xml><?xml version="1.0" encoding="utf-8"?>
<calcChain xmlns="http://schemas.openxmlformats.org/spreadsheetml/2006/main">
  <c r="T6" i="5" l="1"/>
  <c r="AA6" i="5" s="1"/>
  <c r="L6" i="5"/>
  <c r="AB6" i="5" s="1"/>
  <c r="AC6" i="5" s="1"/>
  <c r="L7" i="5"/>
  <c r="M7" i="5" s="1"/>
  <c r="M6" i="5" l="1"/>
  <c r="AD6" i="5" s="1"/>
  <c r="AB4" i="6"/>
  <c r="AC4" i="6" s="1"/>
  <c r="AD4" i="6"/>
  <c r="AB5" i="6"/>
  <c r="AC5" i="6" s="1"/>
  <c r="AD5" i="6"/>
  <c r="AB6" i="6"/>
  <c r="AC6" i="6" s="1"/>
  <c r="AD6" i="6"/>
  <c r="AB7" i="6"/>
  <c r="AC7" i="6" s="1"/>
  <c r="AD7" i="6"/>
  <c r="AB8" i="6"/>
  <c r="AC8" i="6" s="1"/>
  <c r="AD8" i="6"/>
  <c r="AB9" i="6"/>
  <c r="AC9" i="6" s="1"/>
  <c r="AD9" i="6"/>
  <c r="AB10" i="6"/>
  <c r="AC10" i="6" s="1"/>
  <c r="AD10" i="6"/>
  <c r="AB11" i="6"/>
  <c r="AC11" i="6" s="1"/>
  <c r="AD11" i="6"/>
  <c r="AB12" i="6"/>
  <c r="AC12" i="6" s="1"/>
  <c r="AD12" i="6"/>
  <c r="AB13" i="6"/>
  <c r="AC13" i="6" s="1"/>
  <c r="AD13" i="6"/>
  <c r="AA4" i="6"/>
  <c r="AA5" i="6"/>
  <c r="AA6" i="6"/>
  <c r="AA7" i="6"/>
  <c r="AA8" i="6"/>
  <c r="AA9" i="6"/>
  <c r="AA10" i="6"/>
  <c r="AA11" i="6"/>
  <c r="AA12" i="6"/>
  <c r="AA13" i="6"/>
  <c r="T7" i="5"/>
  <c r="L4" i="5"/>
  <c r="M4" i="5" s="1"/>
  <c r="L5" i="5"/>
  <c r="T5" i="5" s="1"/>
  <c r="S6" i="3"/>
  <c r="K4" i="3"/>
  <c r="L4" i="3" s="1"/>
  <c r="K5" i="3"/>
  <c r="L5" i="3" s="1"/>
  <c r="K6" i="3"/>
  <c r="L6" i="3" s="1"/>
  <c r="K7" i="3"/>
  <c r="L7" i="3" s="1"/>
  <c r="K8" i="3"/>
  <c r="L8" i="3" s="1"/>
  <c r="K9" i="3"/>
  <c r="L9" i="3" s="1"/>
  <c r="K10" i="3"/>
  <c r="L10" i="3" s="1"/>
  <c r="S7" i="3" l="1"/>
  <c r="S5" i="3"/>
  <c r="S4" i="3"/>
  <c r="S10" i="3"/>
  <c r="S9" i="3"/>
  <c r="S8" i="3"/>
  <c r="M5" i="5"/>
  <c r="T4" i="5"/>
  <c r="B19" i="7"/>
  <c r="B18" i="7"/>
  <c r="B15" i="7"/>
  <c r="B13" i="7"/>
  <c r="B17" i="7"/>
  <c r="B14" i="7"/>
  <c r="B27" i="7"/>
  <c r="L3" i="5"/>
  <c r="T3" i="5" s="1"/>
  <c r="K3" i="3"/>
  <c r="S3" i="3" s="1"/>
  <c r="P12" i="7" l="1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Q22" i="7" s="1"/>
  <c r="P19" i="7"/>
  <c r="Q19" i="7"/>
  <c r="P20" i="7"/>
  <c r="Q20" i="7"/>
  <c r="P22" i="7"/>
  <c r="P24" i="7"/>
  <c r="Q24" i="7"/>
  <c r="P25" i="7"/>
  <c r="Q25" i="7"/>
  <c r="P26" i="7"/>
  <c r="Q26" i="7"/>
  <c r="P27" i="7"/>
  <c r="Q27" i="7"/>
  <c r="P28" i="7"/>
  <c r="Q28" i="7"/>
  <c r="P29" i="7"/>
  <c r="Q29" i="7"/>
  <c r="AA3" i="6"/>
  <c r="Z4" i="4"/>
  <c r="Z5" i="4"/>
  <c r="Z3" i="4"/>
  <c r="Z16" i="6"/>
  <c r="Y16" i="6"/>
  <c r="Z15" i="6"/>
  <c r="Y15" i="6"/>
  <c r="Z14" i="6"/>
  <c r="Y14" i="6"/>
  <c r="Y8" i="4"/>
  <c r="X8" i="4"/>
  <c r="Y7" i="4"/>
  <c r="X7" i="4"/>
  <c r="Y6" i="4"/>
  <c r="X6" i="4"/>
  <c r="AA4" i="5"/>
  <c r="AA5" i="5"/>
  <c r="AA7" i="5"/>
  <c r="AB3" i="5"/>
  <c r="AA3" i="5"/>
  <c r="Z11" i="5"/>
  <c r="Y11" i="5"/>
  <c r="Z10" i="5"/>
  <c r="Y10" i="5"/>
  <c r="Z9" i="5"/>
  <c r="Y9" i="5"/>
  <c r="Z8" i="5"/>
  <c r="Y8" i="5"/>
  <c r="Z4" i="3"/>
  <c r="Z5" i="3"/>
  <c r="Z6" i="3"/>
  <c r="Z7" i="3"/>
  <c r="Z8" i="3"/>
  <c r="Z9" i="3"/>
  <c r="Z10" i="3"/>
  <c r="Z3" i="3"/>
  <c r="Y11" i="3"/>
  <c r="Y14" i="3"/>
  <c r="Y13" i="3"/>
  <c r="Y12" i="3"/>
  <c r="X14" i="3"/>
  <c r="X13" i="3"/>
  <c r="X12" i="3"/>
  <c r="X11" i="3"/>
  <c r="Q30" i="7" l="1"/>
  <c r="Q33" i="7" s="1"/>
  <c r="Q44" i="7" s="1"/>
  <c r="P30" i="7"/>
  <c r="P33" i="7" s="1"/>
  <c r="P41" i="7"/>
  <c r="Q31" i="7"/>
  <c r="Q42" i="7" s="1"/>
  <c r="P31" i="7"/>
  <c r="P42" i="7" s="1"/>
  <c r="P21" i="7"/>
  <c r="P34" i="7" s="1"/>
  <c r="P35" i="7"/>
  <c r="Q37" i="7"/>
  <c r="P37" i="7"/>
  <c r="P38" i="7"/>
  <c r="Q23" i="7"/>
  <c r="Q40" i="7" s="1"/>
  <c r="Q39" i="7"/>
  <c r="Q21" i="7"/>
  <c r="Q34" i="7" s="1"/>
  <c r="P39" i="7"/>
  <c r="Q32" i="7"/>
  <c r="Q43" i="7" s="1"/>
  <c r="P32" i="7"/>
  <c r="P43" i="7" s="1"/>
  <c r="P23" i="7"/>
  <c r="J8" i="4"/>
  <c r="Q35" i="7" l="1"/>
  <c r="Q41" i="7"/>
  <c r="P44" i="7"/>
  <c r="P36" i="7"/>
  <c r="Q36" i="7"/>
  <c r="P40" i="7"/>
  <c r="Q38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5" i="7"/>
  <c r="S13" i="7"/>
  <c r="R29" i="7"/>
  <c r="R25" i="7"/>
  <c r="R28" i="7"/>
  <c r="S29" i="7"/>
  <c r="S28" i="7"/>
  <c r="R26" i="7"/>
  <c r="S26" i="7"/>
  <c r="S25" i="7"/>
  <c r="R19" i="7"/>
  <c r="R17" i="7"/>
  <c r="S18" i="7"/>
  <c r="S17" i="7"/>
  <c r="S19" i="7"/>
  <c r="C15" i="7"/>
  <c r="R15" i="7" s="1"/>
  <c r="C14" i="7"/>
  <c r="C13" i="7"/>
  <c r="R13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L14" i="3"/>
  <c r="K14" i="3"/>
  <c r="J14" i="3"/>
  <c r="K13" i="3"/>
  <c r="J13" i="3"/>
  <c r="J12" i="3"/>
  <c r="H13" i="3"/>
  <c r="H12" i="3"/>
  <c r="X11" i="5"/>
  <c r="W11" i="5"/>
  <c r="V11" i="5"/>
  <c r="U11" i="5"/>
  <c r="T11" i="5"/>
  <c r="S11" i="5"/>
  <c r="R11" i="5"/>
  <c r="Q11" i="5"/>
  <c r="P11" i="5"/>
  <c r="O11" i="5"/>
  <c r="X10" i="5"/>
  <c r="W10" i="5"/>
  <c r="V10" i="5"/>
  <c r="U10" i="5"/>
  <c r="T10" i="5"/>
  <c r="S10" i="5"/>
  <c r="R10" i="5"/>
  <c r="Q10" i="5"/>
  <c r="P10" i="5"/>
  <c r="O10" i="5"/>
  <c r="X9" i="5"/>
  <c r="W9" i="5"/>
  <c r="V9" i="5"/>
  <c r="U9" i="5"/>
  <c r="T9" i="5"/>
  <c r="S9" i="5"/>
  <c r="R9" i="5"/>
  <c r="Q9" i="5"/>
  <c r="P9" i="5"/>
  <c r="O9" i="5"/>
  <c r="M11" i="5"/>
  <c r="L11" i="5"/>
  <c r="K11" i="5"/>
  <c r="L10" i="5"/>
  <c r="K10" i="5"/>
  <c r="M9" i="5"/>
  <c r="L9" i="5"/>
  <c r="K9" i="5"/>
  <c r="I10" i="5"/>
  <c r="I9" i="5"/>
  <c r="W7" i="4"/>
  <c r="V7" i="4"/>
  <c r="U7" i="4"/>
  <c r="T7" i="4"/>
  <c r="S7" i="4"/>
  <c r="R7" i="4"/>
  <c r="Q7" i="4"/>
  <c r="P7" i="4"/>
  <c r="O7" i="4"/>
  <c r="N7" i="4"/>
  <c r="L7" i="4"/>
  <c r="K7" i="4"/>
  <c r="Z7" i="4" s="1"/>
  <c r="J7" i="4"/>
  <c r="H7" i="4"/>
  <c r="X15" i="6"/>
  <c r="W15" i="6"/>
  <c r="V15" i="6"/>
  <c r="U15" i="6"/>
  <c r="T15" i="6"/>
  <c r="S15" i="6"/>
  <c r="R15" i="6"/>
  <c r="Q15" i="6"/>
  <c r="P15" i="6"/>
  <c r="O15" i="6"/>
  <c r="M15" i="6"/>
  <c r="L15" i="6"/>
  <c r="K15" i="6"/>
  <c r="I15" i="6"/>
  <c r="AA15" i="6" l="1"/>
  <c r="AA9" i="5"/>
  <c r="AA11" i="5"/>
  <c r="AA10" i="5"/>
  <c r="Z14" i="3"/>
  <c r="B34" i="7"/>
  <c r="B38" i="7"/>
  <c r="J34" i="7"/>
  <c r="J38" i="7"/>
  <c r="G34" i="7"/>
  <c r="G38" i="7"/>
  <c r="K34" i="7"/>
  <c r="K38" i="7"/>
  <c r="O34" i="7"/>
  <c r="O38" i="7"/>
  <c r="Z13" i="3"/>
  <c r="D34" i="7"/>
  <c r="D38" i="7"/>
  <c r="H34" i="7"/>
  <c r="H38" i="7"/>
  <c r="L34" i="7"/>
  <c r="L38" i="7"/>
  <c r="F34" i="7"/>
  <c r="F38" i="7"/>
  <c r="N34" i="7"/>
  <c r="N38" i="7"/>
  <c r="S21" i="7"/>
  <c r="E38" i="7"/>
  <c r="I34" i="7"/>
  <c r="I38" i="7"/>
  <c r="M34" i="7"/>
  <c r="M38" i="7"/>
  <c r="AD15" i="6"/>
  <c r="R32" i="7"/>
  <c r="R31" i="7"/>
  <c r="AA7" i="4"/>
  <c r="S32" i="7"/>
  <c r="S31" i="7"/>
  <c r="C34" i="7"/>
  <c r="R21" i="7"/>
  <c r="E34" i="7"/>
  <c r="S22" i="7"/>
  <c r="E35" i="7"/>
  <c r="M35" i="7"/>
  <c r="H35" i="7"/>
  <c r="AB9" i="5"/>
  <c r="L35" i="7"/>
  <c r="I35" i="7"/>
  <c r="C35" i="7"/>
  <c r="G35" i="7"/>
  <c r="K35" i="7"/>
  <c r="O35" i="7"/>
  <c r="B35" i="7"/>
  <c r="F35" i="7"/>
  <c r="J35" i="7"/>
  <c r="N35" i="7"/>
  <c r="AB15" i="6"/>
  <c r="AC7" i="4"/>
  <c r="AD9" i="5"/>
  <c r="M3" i="5"/>
  <c r="K12" i="3"/>
  <c r="Z12" i="3" s="1"/>
  <c r="AD3" i="5" l="1"/>
  <c r="D18" i="7"/>
  <c r="R18" i="7" s="1"/>
  <c r="M10" i="5"/>
  <c r="S34" i="7"/>
  <c r="S35" i="7"/>
  <c r="R34" i="7"/>
  <c r="D24" i="7"/>
  <c r="B24" i="7"/>
  <c r="L3" i="3"/>
  <c r="AA12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16" i="6"/>
  <c r="W16" i="6"/>
  <c r="V16" i="6"/>
  <c r="U16" i="6"/>
  <c r="T16" i="6"/>
  <c r="S16" i="6"/>
  <c r="R16" i="6"/>
  <c r="Q16" i="6"/>
  <c r="P16" i="6"/>
  <c r="O16" i="6"/>
  <c r="M16" i="6"/>
  <c r="L16" i="6"/>
  <c r="K16" i="6"/>
  <c r="I16" i="6"/>
  <c r="X14" i="6"/>
  <c r="W14" i="6"/>
  <c r="V14" i="6"/>
  <c r="U14" i="6"/>
  <c r="T14" i="6"/>
  <c r="S14" i="6"/>
  <c r="R14" i="6"/>
  <c r="Q14" i="6"/>
  <c r="P14" i="6"/>
  <c r="O14" i="6"/>
  <c r="M14" i="6"/>
  <c r="L14" i="6"/>
  <c r="K14" i="6"/>
  <c r="I14" i="6"/>
  <c r="W8" i="4"/>
  <c r="V8" i="4"/>
  <c r="U8" i="4"/>
  <c r="T8" i="4"/>
  <c r="S8" i="4"/>
  <c r="R8" i="4"/>
  <c r="Q8" i="4"/>
  <c r="P8" i="4"/>
  <c r="O8" i="4"/>
  <c r="N8" i="4"/>
  <c r="L8" i="4"/>
  <c r="K8" i="4"/>
  <c r="H8" i="4"/>
  <c r="I11" i="5"/>
  <c r="H14" i="3"/>
  <c r="Z8" i="4" l="1"/>
  <c r="D14" i="7"/>
  <c r="L13" i="3"/>
  <c r="AC13" i="3" s="1"/>
  <c r="D36" i="7"/>
  <c r="D40" i="7"/>
  <c r="H36" i="7"/>
  <c r="H40" i="7"/>
  <c r="L36" i="7"/>
  <c r="L40" i="7"/>
  <c r="I36" i="7"/>
  <c r="I40" i="7"/>
  <c r="M36" i="7"/>
  <c r="M40" i="7"/>
  <c r="B36" i="7"/>
  <c r="B40" i="7"/>
  <c r="F36" i="7"/>
  <c r="F40" i="7"/>
  <c r="N36" i="7"/>
  <c r="N40" i="7"/>
  <c r="J36" i="7"/>
  <c r="J40" i="7"/>
  <c r="G36" i="7"/>
  <c r="G40" i="7"/>
  <c r="K36" i="7"/>
  <c r="K40" i="7"/>
  <c r="O36" i="7"/>
  <c r="O40" i="7"/>
  <c r="AA16" i="6"/>
  <c r="AA14" i="6"/>
  <c r="L12" i="3"/>
  <c r="AC12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6" i="4"/>
  <c r="L6" i="4"/>
  <c r="K6" i="4"/>
  <c r="J6" i="4"/>
  <c r="W6" i="4"/>
  <c r="V6" i="4"/>
  <c r="U6" i="4"/>
  <c r="T6" i="4"/>
  <c r="S6" i="4"/>
  <c r="R6" i="4"/>
  <c r="Q6" i="4"/>
  <c r="P6" i="4"/>
  <c r="O6" i="4"/>
  <c r="N6" i="4"/>
  <c r="AB16" i="6"/>
  <c r="AD16" i="6"/>
  <c r="AB10" i="5"/>
  <c r="AD10" i="5"/>
  <c r="AB11" i="5"/>
  <c r="AD11" i="5"/>
  <c r="AA13" i="3"/>
  <c r="AA14" i="3"/>
  <c r="AC14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14" i="6"/>
  <c r="AD14" i="6"/>
  <c r="AD3" i="6"/>
  <c r="AB3" i="6"/>
  <c r="AA4" i="4"/>
  <c r="AB4" i="4" s="1"/>
  <c r="AC4" i="4"/>
  <c r="AA5" i="4"/>
  <c r="AB5" i="4" s="1"/>
  <c r="AC5" i="4"/>
  <c r="AC3" i="4"/>
  <c r="AA3" i="4"/>
  <c r="AB3" i="4" s="1"/>
  <c r="AB4" i="5"/>
  <c r="AC4" i="5" s="1"/>
  <c r="AD4" i="5"/>
  <c r="AB5" i="5"/>
  <c r="AC5" i="5" s="1"/>
  <c r="AD5" i="5"/>
  <c r="AB7" i="5"/>
  <c r="AC7" i="5" s="1"/>
  <c r="AD7" i="5"/>
  <c r="Z6" i="4" l="1"/>
  <c r="J20" i="7"/>
  <c r="J37" i="7" s="1"/>
  <c r="N20" i="7"/>
  <c r="N37" i="7" s="1"/>
  <c r="K20" i="7"/>
  <c r="K37" i="7" s="1"/>
  <c r="O20" i="7"/>
  <c r="O37" i="7" s="1"/>
  <c r="H20" i="7"/>
  <c r="H37" i="7"/>
  <c r="R14" i="7"/>
  <c r="D22" i="7"/>
  <c r="S36" i="7"/>
  <c r="AA6" i="4"/>
  <c r="S30" i="7"/>
  <c r="AC3" i="6"/>
  <c r="R30" i="7"/>
  <c r="AC3" i="5"/>
  <c r="M20" i="7"/>
  <c r="I20" i="7"/>
  <c r="I33" i="7" s="1"/>
  <c r="R36" i="7"/>
  <c r="B20" i="7"/>
  <c r="L20" i="7"/>
  <c r="AC6" i="4"/>
  <c r="O11" i="3"/>
  <c r="AA4" i="3"/>
  <c r="AB4" i="3" s="1"/>
  <c r="AA5" i="3"/>
  <c r="AB5" i="3" s="1"/>
  <c r="AA6" i="3"/>
  <c r="AB6" i="3" s="1"/>
  <c r="AA7" i="3"/>
  <c r="AB7" i="3" s="1"/>
  <c r="AA9" i="3"/>
  <c r="AB9" i="3" s="1"/>
  <c r="AA10" i="3"/>
  <c r="AB10" i="3" s="1"/>
  <c r="N33" i="7" l="1"/>
  <c r="N44" i="7" s="1"/>
  <c r="O33" i="7"/>
  <c r="O44" i="7" s="1"/>
  <c r="K33" i="7"/>
  <c r="K44" i="7" s="1"/>
  <c r="L33" i="7"/>
  <c r="L44" i="7" s="1"/>
  <c r="M33" i="7"/>
  <c r="M44" i="7" s="1"/>
  <c r="M37" i="7"/>
  <c r="I44" i="7"/>
  <c r="J33" i="7"/>
  <c r="J44" i="7" s="1"/>
  <c r="H33" i="7"/>
  <c r="H44" i="7" s="1"/>
  <c r="L37" i="7"/>
  <c r="I37" i="7"/>
  <c r="D39" i="7"/>
  <c r="R22" i="7"/>
  <c r="D35" i="7"/>
  <c r="R35" i="7" s="1"/>
  <c r="B37" i="7"/>
  <c r="S27" i="7"/>
  <c r="AA8" i="3"/>
  <c r="AB8" i="3" s="1"/>
  <c r="AC8" i="3"/>
  <c r="AA3" i="3" l="1"/>
  <c r="E16" i="7" l="1"/>
  <c r="E12" i="7"/>
  <c r="E20" i="7" l="1"/>
  <c r="E33" i="7" s="1"/>
  <c r="G12" i="7"/>
  <c r="G16" i="7"/>
  <c r="F16" i="7"/>
  <c r="F12" i="7"/>
  <c r="C16" i="7"/>
  <c r="C12" i="7"/>
  <c r="B33" i="7"/>
  <c r="B44" i="7" s="1"/>
  <c r="X8" i="5"/>
  <c r="W8" i="5"/>
  <c r="V8" i="5"/>
  <c r="U8" i="5"/>
  <c r="T8" i="5"/>
  <c r="S8" i="5"/>
  <c r="R8" i="5"/>
  <c r="Q8" i="5"/>
  <c r="P8" i="5"/>
  <c r="O8" i="5"/>
  <c r="L8" i="5"/>
  <c r="K8" i="5"/>
  <c r="I8" i="5"/>
  <c r="W11" i="3"/>
  <c r="V11" i="3"/>
  <c r="U11" i="3"/>
  <c r="T11" i="3"/>
  <c r="S11" i="3"/>
  <c r="R11" i="3"/>
  <c r="Q11" i="3"/>
  <c r="P11" i="3"/>
  <c r="N11" i="3"/>
  <c r="K11" i="3"/>
  <c r="J11" i="3"/>
  <c r="H11" i="3"/>
  <c r="AC10" i="3"/>
  <c r="AC9" i="3"/>
  <c r="AC7" i="3"/>
  <c r="AC6" i="3"/>
  <c r="AC5" i="3"/>
  <c r="AC4" i="3"/>
  <c r="AA8" i="5" l="1"/>
  <c r="S16" i="7"/>
  <c r="Z11" i="3"/>
  <c r="S12" i="7"/>
  <c r="E44" i="7"/>
  <c r="E37" i="7"/>
  <c r="C20" i="7"/>
  <c r="C37" i="7" s="1"/>
  <c r="F20" i="7"/>
  <c r="F37" i="7" s="1"/>
  <c r="G20" i="7"/>
  <c r="AB8" i="5"/>
  <c r="AA8" i="4"/>
  <c r="AA11" i="3"/>
  <c r="AB3" i="3"/>
  <c r="D16" i="7"/>
  <c r="R16" i="7" s="1"/>
  <c r="L11" i="3"/>
  <c r="AC11" i="3" s="1"/>
  <c r="M8" i="5"/>
  <c r="AD8" i="5" s="1"/>
  <c r="D12" i="7"/>
  <c r="AC8" i="4"/>
  <c r="G33" i="7" l="1"/>
  <c r="G44" i="7" s="1"/>
  <c r="C33" i="7"/>
  <c r="C44" i="7" s="1"/>
  <c r="G37" i="7"/>
  <c r="R12" i="7"/>
  <c r="S20" i="7"/>
  <c r="D20" i="7"/>
  <c r="F33" i="7"/>
  <c r="S33" i="7" l="1"/>
  <c r="F44" i="7"/>
  <c r="R20" i="7"/>
  <c r="D37" i="7"/>
  <c r="D33" i="7"/>
  <c r="R33" i="7" s="1"/>
  <c r="D44" i="7" l="1"/>
</calcChain>
</file>

<file path=xl/sharedStrings.xml><?xml version="1.0" encoding="utf-8"?>
<sst xmlns="http://schemas.openxmlformats.org/spreadsheetml/2006/main" count="331" uniqueCount="144">
  <si>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</si>
  <si>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</si>
  <si>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</si>
  <si>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</si>
  <si>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</si>
  <si>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</si>
  <si>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</si>
  <si>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</si>
  <si>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</si>
  <si>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</si>
  <si>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</si>
  <si>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</si>
  <si>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</si>
  <si>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</si>
  <si>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</si>
  <si>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</si>
  <si>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</si>
  <si>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</si>
  <si>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</si>
  <si>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</si>
  <si>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</si>
  <si>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</si>
  <si>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</si>
  <si>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</si>
  <si>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</si>
  <si>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</si>
  <si>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</si>
  <si>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</si>
  <si>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</si>
  <si>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</si>
  <si>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</si>
  <si>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</si>
  <si>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</si>
  <si>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</si>
  <si>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</si>
  <si>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</si>
  <si>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</si>
  <si>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</si>
  <si>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</si>
  <si>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</si>
  <si>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</si>
  <si>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</si>
  <si>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</si>
  <si>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</si>
  <si>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</si>
  <si>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</si>
  <si>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</si>
  <si>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</si>
  <si>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</si>
  <si>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</si>
  <si>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27 CZERWCA - 26 LIPCA 2024 R. (NABÓR UZUPEŁNIAJĄCY)</t>
    </r>
  </si>
  <si>
    <t>RFRD/2024-U/P/2</t>
  </si>
  <si>
    <t>RFRD/2024-U/P/7</t>
  </si>
  <si>
    <t>RFRD/2024-U/P/3</t>
  </si>
  <si>
    <t>RFRD/2024-U/P/10</t>
  </si>
  <si>
    <t>RFRD/2024-U/P/1</t>
  </si>
  <si>
    <t>RFRD/2024-U/P/5</t>
  </si>
  <si>
    <t>RFRD/2024-U/P/9</t>
  </si>
  <si>
    <t>RFRD/2024-U/P/4</t>
  </si>
  <si>
    <t>N</t>
  </si>
  <si>
    <t>Powiat Kędzierzyńsko-Kozielski</t>
  </si>
  <si>
    <t>Przebudowa drogi powiatowej nr 2042 O ul. Józefa Bema w Kędzierzynie-Koźlu</t>
  </si>
  <si>
    <t>P</t>
  </si>
  <si>
    <t>listopad 2024 lipiec 2025</t>
  </si>
  <si>
    <t>Powiat Brzeski</t>
  </si>
  <si>
    <t>Remont drogi powiatowej nr 1550 O odc. m. Lubcz do m. Wojsław</t>
  </si>
  <si>
    <t>R</t>
  </si>
  <si>
    <t>grudzień 2024 wrzesień 2025</t>
  </si>
  <si>
    <t>Powiat Głubczycki</t>
  </si>
  <si>
    <t>Przebudowa drogi powiatowej na odcinku Michałkowice- Branice</t>
  </si>
  <si>
    <t>Powiat Nyski</t>
  </si>
  <si>
    <t>Remont nawierzchni drogi powiatowej nr 1605 O na odcinku Kubice -Jasienica Dolna</t>
  </si>
  <si>
    <t>listopad 2024 listopad 2025</t>
  </si>
  <si>
    <t>Powiat Kluczborski</t>
  </si>
  <si>
    <t>Remont odcinka drogi powiatowej nr 1311 O na odcinku długości 3,510 km (od km 17+078 do km 20+588) w miejscowościach Jaśkowice i Gołkowice wraz z remontem mostu (JNI 1018557) - etap 2</t>
  </si>
  <si>
    <t>listopad 2024 czerwiec 2025</t>
  </si>
  <si>
    <t xml:space="preserve">Powiat Opolski </t>
  </si>
  <si>
    <t>Remont drogi powiatowej nr 1510 O na odcinku Niemodlin-Szydłowiec Śląski od km 0+084 do km 1+132 do m. Gościejowice - etap I</t>
  </si>
  <si>
    <t>październik 2024 grudzień 2024</t>
  </si>
  <si>
    <t xml:space="preserve">Powiat Krapkowicki </t>
  </si>
  <si>
    <t xml:space="preserve">Przebudowa drogi powiatowej nr 1811 O na odcinku Komorniki-Kórnica </t>
  </si>
  <si>
    <t>Powiat Namysłowski</t>
  </si>
  <si>
    <t xml:space="preserve">Remont drogi powiatowej nr 1132 O na odcinku Zbica- Fałkowice </t>
  </si>
  <si>
    <t>grudzień 2024 sierpień 2025</t>
  </si>
  <si>
    <t>RFRD/2024-U/G/19</t>
  </si>
  <si>
    <t>RFRD/2024-U/G/32</t>
  </si>
  <si>
    <t>RFRD/2024-U/G/11</t>
  </si>
  <si>
    <t>RFRD/2024-U/G/7</t>
  </si>
  <si>
    <t>RFRD/2024-U/G/13</t>
  </si>
  <si>
    <t>RFRD/2024-U/G/4</t>
  </si>
  <si>
    <t>RFRD/2024-U/G/2</t>
  </si>
  <si>
    <t>RFRD/2024-U/G/3</t>
  </si>
  <si>
    <t>RFRD/2024-U/G/12</t>
  </si>
  <si>
    <t>RFRD/2024-U/G/21</t>
  </si>
  <si>
    <t>RFRD/2024-U/G/5</t>
  </si>
  <si>
    <t>RFRD/2024-U/G/25</t>
  </si>
  <si>
    <t>RFRD/2024-U/G/37</t>
  </si>
  <si>
    <t>RFRD/2024-U/G/31</t>
  </si>
  <si>
    <t xml:space="preserve">Gmina Strzelce Opolskie </t>
  </si>
  <si>
    <t>Strzelecki</t>
  </si>
  <si>
    <t>Przebudowa ul. Marka Prawego w Strzelcach Opolskich - etap II</t>
  </si>
  <si>
    <t>grudzień 2024 październik 2025</t>
  </si>
  <si>
    <t>Gmina Reńska Wieś</t>
  </si>
  <si>
    <t>Kędzierzyńsko-Kozielski</t>
  </si>
  <si>
    <t>B</t>
  </si>
  <si>
    <t>Gmina Rudniki</t>
  </si>
  <si>
    <t>Oleski</t>
  </si>
  <si>
    <t>Budowa drogi gminnej w Rudnikach</t>
  </si>
  <si>
    <t>Gmina Kluczbork</t>
  </si>
  <si>
    <t>Kluczborski</t>
  </si>
  <si>
    <t>Remont ul. Wołczyńskiej od skrzyżowania z ul. Byczyńską do skrzyżowania z ul. Miarki w Kluczborku</t>
  </si>
  <si>
    <t xml:space="preserve">Gmina Kędzierzyn Koźle </t>
  </si>
  <si>
    <t xml:space="preserve">Przebudowa drogi gminnej- ul. Tadeusza Kościuszki w Kędzierzynie - Koźlu </t>
  </si>
  <si>
    <t>Gmina Głuchołazy</t>
  </si>
  <si>
    <t xml:space="preserve"> Rozbudowa drogi ul. Słowackiego w Głuchołazach</t>
  </si>
  <si>
    <t>Gmina Gogolin</t>
  </si>
  <si>
    <t>Krapkowicki</t>
  </si>
  <si>
    <t>Przebudowa ulicy Wiejskiej w miejscowości Odrowąż</t>
  </si>
  <si>
    <t>Gmina Nysa</t>
  </si>
  <si>
    <t>Nyski</t>
  </si>
  <si>
    <t>Remont drogi gminnej - ulicy Władysława Orkana w Nysie</t>
  </si>
  <si>
    <t xml:space="preserve">Gmina Dobrzeń Wielki </t>
  </si>
  <si>
    <t>Opolski</t>
  </si>
  <si>
    <t>Budowa drogi gminnej oznaczonej w MPZP jako KDZ-2 w m. Dobrzeń Wielki</t>
  </si>
  <si>
    <t>Gmina Brzeg</t>
  </si>
  <si>
    <t>Brzeski</t>
  </si>
  <si>
    <t>Budowa ul. Poziomkowej w Brzegu</t>
  </si>
  <si>
    <t>październik 2024 czerwiec 2025</t>
  </si>
  <si>
    <t>Gmina Popielów</t>
  </si>
  <si>
    <t>Remont nawierzchni drogi gminnej ul. Bocznej Kolejowej w Karłowicach</t>
  </si>
  <si>
    <t>Gmina Murów</t>
  </si>
  <si>
    <t>Remont drogi nr 101 515 O ulicy Lipowej w miejscowości Nowe Budkowice</t>
  </si>
  <si>
    <t>Gmina Biała</t>
  </si>
  <si>
    <t>Prudnicki</t>
  </si>
  <si>
    <t xml:space="preserve">Remont drogi gminnej w miejscowości Chrzelice </t>
  </si>
  <si>
    <t>Gmina Jemielnica</t>
  </si>
  <si>
    <t>Przebudowa drogi gminnej ul. Malinowej w miejscowości Jemielnica</t>
  </si>
  <si>
    <t>Gmina Zawadzkie</t>
  </si>
  <si>
    <t>Remont drogi gminnej ulicy Miarki w Kielczy</t>
  </si>
  <si>
    <t>Budowa odcinka drogi gminnej - Strefa aktywności inwestycyjnej w Pociękarbiu</t>
  </si>
  <si>
    <t>Lista zmieniona nr 1</t>
  </si>
  <si>
    <t>RFRD/2024-U/G/22 przeniesiono z listy rezerwowej</t>
  </si>
  <si>
    <t>RFRD/2024-U/G/22 zadanie przeniesione na listę podstawową</t>
  </si>
  <si>
    <t>REZYGNACJA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</si>
</sst>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166" fontId="22" fillId="0" borderId="1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22" fillId="0" borderId="2" xfId="0" applyFont="1" applyFill="1" applyBorder="1" applyAlignment="1">
      <alignment horizontal="right" vertical="center" wrapText="1"/>
    </xf>
    <xf numFmtId="49" fontId="22" fillId="0" borderId="1" xfId="0" applyNumberFormat="1" applyFont="1" applyFill="1" applyBorder="1" applyAlignment="1">
      <alignment horizontal="right" vertical="center" wrapText="1"/>
    </xf>
    <xf numFmtId="166" fontId="22" fillId="0" borderId="1" xfId="0" applyNumberFormat="1" applyFont="1" applyFill="1" applyBorder="1" applyAlignment="1">
      <alignment horizontal="right" vertical="center"/>
    </xf>
    <xf numFmtId="164" fontId="22" fillId="0" borderId="1" xfId="0" applyNumberFormat="1" applyFont="1" applyFill="1" applyBorder="1" applyAlignment="1">
      <alignment horizontal="right" vertical="center" wrapText="1"/>
    </xf>
    <xf numFmtId="9" fontId="22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49" fontId="22" fillId="0" borderId="4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Fill="1" applyBorder="1" applyAlignment="1">
      <alignment horizontal="right" vertical="center"/>
    </xf>
    <xf numFmtId="4" fontId="26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5" fontId="28" fillId="4" borderId="5" xfId="0" applyNumberFormat="1" applyFont="1" applyFill="1" applyBorder="1" applyAlignment="1">
      <alignment vertical="center"/>
    </xf>
    <xf numFmtId="165" fontId="28" fillId="4" borderId="8" xfId="0" applyNumberFormat="1" applyFont="1" applyFill="1" applyBorder="1" applyAlignment="1">
      <alignment vertical="center"/>
    </xf>
    <xf numFmtId="165" fontId="28" fillId="5" borderId="28" xfId="0" applyNumberFormat="1" applyFont="1" applyFill="1" applyBorder="1" applyAlignment="1">
      <alignment vertical="center"/>
    </xf>
    <xf numFmtId="165" fontId="28" fillId="4" borderId="29" xfId="0" applyNumberFormat="1" applyFont="1" applyFill="1" applyBorder="1" applyAlignment="1">
      <alignment vertical="center"/>
    </xf>
    <xf numFmtId="165" fontId="28" fillId="4" borderId="30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5" xr:uid="{00000000-0005-0000-0000-000003000000}"/>
    <cellStyle name="Normalny 3" xfId="1" xr:uid="{00000000-0005-0000-0000-000004000000}"/>
    <cellStyle name="Procentowy 2" xfId="2" xr:uid="{00000000-0005-0000-0000-000005000000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Normal="100" zoomScaleSheetLayoutView="100" workbookViewId="0">
      <selection activeCell="K16" sqref="K16"/>
    </sheetView>
  </sheetViews>
  <sheetFormatPr defaultColWidth="9.140625" defaultRowHeight="15" x14ac:dyDescent="0.25"/>
  <cols>
    <col min="1" max="1" width="35.140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140625" style="14"/>
    <col min="19" max="19" width="11.7109375" style="14" bestFit="1" customWidth="1"/>
    <col min="20" max="16384" width="9.140625" style="3"/>
  </cols>
  <sheetData>
    <row r="1" spans="1:26" s="10" customFormat="1" ht="30" customHeight="1" thickBot="1" x14ac:dyDescent="0.35">
      <c r="A1" s="7" t="s">
        <v>48</v>
      </c>
      <c r="B1" s="8"/>
      <c r="C1" s="8"/>
      <c r="D1" s="8"/>
      <c r="E1" s="8"/>
      <c r="F1" s="8"/>
      <c r="G1" s="8"/>
      <c r="H1" s="8"/>
      <c r="I1" s="8"/>
      <c r="J1" s="211" t="s">
        <v>140</v>
      </c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212" t="s">
        <v>18</v>
      </c>
      <c r="G2" s="213"/>
      <c r="H2" s="213"/>
      <c r="I2" s="213"/>
      <c r="J2" s="213"/>
      <c r="K2" s="213"/>
      <c r="L2" s="213"/>
      <c r="M2" s="213"/>
      <c r="N2" s="214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215"/>
      <c r="G3" s="216"/>
      <c r="H3" s="216"/>
      <c r="I3" s="216"/>
      <c r="J3" s="216"/>
      <c r="K3" s="216"/>
      <c r="L3" s="216"/>
      <c r="M3" s="216"/>
      <c r="N3" s="217"/>
      <c r="Z3" s="12"/>
    </row>
    <row r="4" spans="1:26" x14ac:dyDescent="0.25">
      <c r="A4" s="15" t="s">
        <v>50</v>
      </c>
      <c r="B4" s="16"/>
      <c r="C4" s="16"/>
      <c r="D4" s="16"/>
      <c r="E4" s="16"/>
      <c r="F4" s="215"/>
      <c r="G4" s="216"/>
      <c r="H4" s="216"/>
      <c r="I4" s="216"/>
      <c r="J4" s="216"/>
      <c r="K4" s="216"/>
      <c r="L4" s="216"/>
      <c r="M4" s="216"/>
      <c r="N4" s="217"/>
      <c r="Z4" s="17"/>
    </row>
    <row r="5" spans="1:26" x14ac:dyDescent="0.25">
      <c r="A5" s="16"/>
      <c r="B5" s="16"/>
      <c r="C5" s="16"/>
      <c r="D5" s="16"/>
      <c r="E5" s="16"/>
      <c r="F5" s="215"/>
      <c r="G5" s="216"/>
      <c r="H5" s="216"/>
      <c r="I5" s="216"/>
      <c r="J5" s="216"/>
      <c r="K5" s="216"/>
      <c r="L5" s="216"/>
      <c r="M5" s="216"/>
      <c r="N5" s="217"/>
      <c r="Z5" s="12"/>
    </row>
    <row r="6" spans="1:26" x14ac:dyDescent="0.25">
      <c r="A6" s="15" t="s">
        <v>49</v>
      </c>
      <c r="B6" s="16"/>
      <c r="C6" s="16"/>
      <c r="D6" s="16"/>
      <c r="E6" s="16"/>
      <c r="F6" s="215"/>
      <c r="G6" s="216"/>
      <c r="H6" s="216"/>
      <c r="I6" s="216"/>
      <c r="J6" s="216"/>
      <c r="K6" s="216"/>
      <c r="L6" s="216"/>
      <c r="M6" s="216"/>
      <c r="N6" s="217"/>
      <c r="Z6" s="17"/>
    </row>
    <row r="7" spans="1:26" ht="15.75" thickBot="1" x14ac:dyDescent="0.3">
      <c r="A7" s="16"/>
      <c r="B7" s="16"/>
      <c r="C7" s="16"/>
      <c r="D7" s="16"/>
      <c r="E7" s="16"/>
      <c r="F7" s="218" t="s">
        <v>19</v>
      </c>
      <c r="G7" s="219"/>
      <c r="H7" s="219"/>
      <c r="I7" s="219"/>
      <c r="J7" s="219"/>
      <c r="K7" s="219"/>
      <c r="L7" s="219"/>
      <c r="M7" s="219"/>
      <c r="N7" s="220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221" t="s">
        <v>1</v>
      </c>
      <c r="B10" s="223" t="s">
        <v>35</v>
      </c>
      <c r="C10" s="225" t="s">
        <v>20</v>
      </c>
      <c r="D10" s="227" t="s">
        <v>21</v>
      </c>
      <c r="E10" s="229" t="s">
        <v>22</v>
      </c>
      <c r="F10" s="113"/>
      <c r="G10" s="100"/>
      <c r="H10" s="101"/>
      <c r="I10" s="100"/>
      <c r="J10" s="101" t="s">
        <v>12</v>
      </c>
      <c r="K10" s="100"/>
      <c r="L10" s="100"/>
      <c r="M10" s="100"/>
      <c r="N10" s="101"/>
      <c r="O10" s="101"/>
      <c r="P10" s="101"/>
      <c r="Q10" s="102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222"/>
      <c r="B11" s="224"/>
      <c r="C11" s="226"/>
      <c r="D11" s="228"/>
      <c r="E11" s="230"/>
      <c r="F11" s="119">
        <v>2019</v>
      </c>
      <c r="G11" s="120">
        <v>2020</v>
      </c>
      <c r="H11" s="120">
        <v>2021</v>
      </c>
      <c r="I11" s="120">
        <v>2022</v>
      </c>
      <c r="J11" s="120">
        <v>2023</v>
      </c>
      <c r="K11" s="120">
        <v>2024</v>
      </c>
      <c r="L11" s="120">
        <v>2025</v>
      </c>
      <c r="M11" s="120">
        <v>2026</v>
      </c>
      <c r="N11" s="120">
        <v>2027</v>
      </c>
      <c r="O11" s="120">
        <v>2028</v>
      </c>
      <c r="P11" s="120">
        <v>2029</v>
      </c>
      <c r="Q11" s="121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39.950000000000003" customHeight="1" thickTop="1" x14ac:dyDescent="0.25">
      <c r="A12" s="122" t="s">
        <v>37</v>
      </c>
      <c r="B12" s="123">
        <f>COUNTA('pow podst'!K3:K10)</f>
        <v>8</v>
      </c>
      <c r="C12" s="124">
        <f>SUM('pow podst'!J3:J10)</f>
        <v>14075760.890000001</v>
      </c>
      <c r="D12" s="125">
        <f>SUM('pow podst'!L3:L10)</f>
        <v>7037880.46</v>
      </c>
      <c r="E12" s="126">
        <f>SUM('pow podst'!K3:K10)</f>
        <v>7037880.4300000006</v>
      </c>
      <c r="F12" s="127">
        <f>SUM('pow podst'!N3:N10)</f>
        <v>0</v>
      </c>
      <c r="G12" s="124">
        <f>SUM('pow podst'!O3:O10)</f>
        <v>0</v>
      </c>
      <c r="H12" s="124">
        <f>SUM('pow podst'!P3:P10)</f>
        <v>0</v>
      </c>
      <c r="I12" s="124">
        <f>SUM('pow podst'!Q3:Q10)</f>
        <v>0</v>
      </c>
      <c r="J12" s="124">
        <f>SUM('pow podst'!R3:R10)</f>
        <v>0</v>
      </c>
      <c r="K12" s="124">
        <f>SUM('pow podst'!S3:S10)</f>
        <v>7037880.4300000006</v>
      </c>
      <c r="L12" s="124">
        <f>SUM('pow podst'!T3:T10)</f>
        <v>0</v>
      </c>
      <c r="M12" s="124">
        <f>SUM('pow podst'!U3:U10)</f>
        <v>0</v>
      </c>
      <c r="N12" s="124">
        <f>SUM('pow podst'!V3:V10)</f>
        <v>0</v>
      </c>
      <c r="O12" s="124">
        <f>SUM('pow podst'!W3:W10)</f>
        <v>0</v>
      </c>
      <c r="P12" s="124">
        <f>SUM('pow podst'!X3:X10)</f>
        <v>0</v>
      </c>
      <c r="Q12" s="128">
        <f>SUM('pow podst'!Y3:Y10)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39.950000000000003" customHeight="1" x14ac:dyDescent="0.25">
      <c r="A13" s="129" t="s">
        <v>38</v>
      </c>
      <c r="B13" s="172">
        <f>COUNTIF('pow podst'!C3:C10,"K")</f>
        <v>0</v>
      </c>
      <c r="C13" s="173">
        <f>SUMIF('pow podst'!C3:C10,"K",'pow podst'!J3:J10)</f>
        <v>0</v>
      </c>
      <c r="D13" s="174">
        <f>SUMIF('pow podst'!C3:C10,"K",'pow podst'!L3:L10)</f>
        <v>0</v>
      </c>
      <c r="E13" s="52">
        <f>SUMIF('pow podst'!C3:C10,"K",'pow podst'!K3:K10)</f>
        <v>0</v>
      </c>
      <c r="F13" s="181">
        <f>SUMIF('pow podst'!C3:C10,"K",'pow podst'!N3:N10)</f>
        <v>0</v>
      </c>
      <c r="G13" s="173">
        <f>SUMIF('pow podst'!C3:C10,"K",'pow podst'!O3:O10)</f>
        <v>0</v>
      </c>
      <c r="H13" s="173">
        <f>SUMIF('pow podst'!C3:C10,"K",'pow podst'!P3:P10)</f>
        <v>0</v>
      </c>
      <c r="I13" s="173">
        <f>SUMIF('pow podst'!C3:C10,"K",'pow podst'!Q3:Q10)</f>
        <v>0</v>
      </c>
      <c r="J13" s="173">
        <f>SUMIF('pow podst'!C3:C10,"K",'pow podst'!R3:R10)</f>
        <v>0</v>
      </c>
      <c r="K13" s="173">
        <f>SUMIF('pow podst'!C3:C10,"K",'pow podst'!S3:S10)</f>
        <v>0</v>
      </c>
      <c r="L13" s="173">
        <f>SUMIF('pow podst'!C3:C10,"K",'pow podst'!T3:T10)</f>
        <v>0</v>
      </c>
      <c r="M13" s="173">
        <f>SUMIF('pow podst'!C3:C10,"K",'pow podst'!U3:U10)</f>
        <v>0</v>
      </c>
      <c r="N13" s="173">
        <f>SUMIF('pow podst'!C3:C10,"K",'pow podst'!V3:V10)</f>
        <v>0</v>
      </c>
      <c r="O13" s="173">
        <f>SUMIF('pow podst'!C3:C10,"K",'pow podst'!W3:W10)</f>
        <v>0</v>
      </c>
      <c r="P13" s="173">
        <f>SUMIF('pow podst'!D3:D10,"K",'pow podst'!X3:X10)</f>
        <v>0</v>
      </c>
      <c r="Q13" s="182">
        <f>SUMIF('pow podst'!E3:E10,"K",'pow podst'!Y3:Y10)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39.950000000000003" customHeight="1" x14ac:dyDescent="0.25">
      <c r="A14" s="130" t="s">
        <v>39</v>
      </c>
      <c r="B14" s="175">
        <f>COUNTIF('pow podst'!C3:C10,"N")</f>
        <v>8</v>
      </c>
      <c r="C14" s="176">
        <f>SUMIF('pow podst'!C3:C10,"N",'pow podst'!J3:J10)</f>
        <v>14075760.890000001</v>
      </c>
      <c r="D14" s="177">
        <f>SUMIF('pow podst'!C3:C10,"N",'pow podst'!L3:L10)</f>
        <v>7037880.46</v>
      </c>
      <c r="E14" s="51">
        <f>SUMIF('pow podst'!C3:C10,"N",'pow podst'!K3:K10)</f>
        <v>7037880.4300000006</v>
      </c>
      <c r="F14" s="183">
        <f>SUMIF('pow podst'!C3:C10,"N",'pow podst'!N3:N10)</f>
        <v>0</v>
      </c>
      <c r="G14" s="176">
        <f>SUMIF('pow podst'!C3:C10,"N",'pow podst'!O3:O10)</f>
        <v>0</v>
      </c>
      <c r="H14" s="176">
        <f>SUMIF('pow podst'!C3:C10,"N",'pow podst'!P3:P10)</f>
        <v>0</v>
      </c>
      <c r="I14" s="176">
        <f>SUMIF('pow podst'!C3:C10,"N",'pow podst'!Q3:Q10)</f>
        <v>0</v>
      </c>
      <c r="J14" s="176">
        <f>SUMIF('pow podst'!C3:C10,"N",'pow podst'!R3:R10)</f>
        <v>0</v>
      </c>
      <c r="K14" s="176">
        <f>SUMIF('pow podst'!C3:C10,"N",'pow podst'!S3:S10)</f>
        <v>7037880.4300000006</v>
      </c>
      <c r="L14" s="176">
        <f>SUMIF('pow podst'!C3:C10,"N",'pow podst'!T3:T10)</f>
        <v>0</v>
      </c>
      <c r="M14" s="176">
        <f>SUMIF('pow podst'!C3:C10,"N",'pow podst'!U3:U10)</f>
        <v>0</v>
      </c>
      <c r="N14" s="176">
        <f>SUMIF('pow podst'!C3:C10,"N",'pow podst'!V3:V10)</f>
        <v>0</v>
      </c>
      <c r="O14" s="176">
        <f>SUMIF('pow podst'!C3:C10,"N",'pow podst'!W3:W10)</f>
        <v>0</v>
      </c>
      <c r="P14" s="176">
        <f>SUMIF('pow podst'!D3:D10,"N",'pow podst'!X3:X10)</f>
        <v>0</v>
      </c>
      <c r="Q14" s="184">
        <f>SUMIF('pow podst'!E3:E10,"N",'pow podst'!Y3:Y10)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39.950000000000003" customHeight="1" thickBot="1" x14ac:dyDescent="0.3">
      <c r="A15" s="131" t="s">
        <v>40</v>
      </c>
      <c r="B15" s="178">
        <f>COUNTIF('pow podst'!C3:C10,"W")</f>
        <v>0</v>
      </c>
      <c r="C15" s="179">
        <f>SUMIF('pow podst'!C3:C10,"W",'pow podst'!J3:J10)</f>
        <v>0</v>
      </c>
      <c r="D15" s="180">
        <f>SUMIF('pow podst'!C3:C10,"W",'pow podst'!L3:L10)</f>
        <v>0</v>
      </c>
      <c r="E15" s="132">
        <f>SUMIF('pow podst'!C3:C10,"W",'pow podst'!K3:K10)</f>
        <v>0</v>
      </c>
      <c r="F15" s="185">
        <f>SUMIF('pow podst'!C3:C10,"W",'pow podst'!N3:N10)</f>
        <v>0</v>
      </c>
      <c r="G15" s="179">
        <f>SUMIF('pow podst'!C3:C10,"W",'pow podst'!O3:O10)</f>
        <v>0</v>
      </c>
      <c r="H15" s="179">
        <f>SUMIF('pow podst'!C3:C10,"W",'pow podst'!P3:P10)</f>
        <v>0</v>
      </c>
      <c r="I15" s="179">
        <f>SUMIF('pow podst'!C3:C10,"W",'pow podst'!Q3:Q10)</f>
        <v>0</v>
      </c>
      <c r="J15" s="179">
        <f>SUMIF('pow podst'!C3:C10,"W",'pow podst'!R3:R10)</f>
        <v>0</v>
      </c>
      <c r="K15" s="179">
        <f>SUMIF('pow podst'!C3:C10,"W",'pow podst'!S3:S10)</f>
        <v>0</v>
      </c>
      <c r="L15" s="179">
        <f>SUMIF('pow podst'!C3:C10,"W",'pow podst'!T3:T10)</f>
        <v>0</v>
      </c>
      <c r="M15" s="179">
        <f>SUMIF('pow podst'!C3:C10,"W",'pow podst'!U3:U10)</f>
        <v>0</v>
      </c>
      <c r="N15" s="179">
        <f>SUMIF('pow podst'!C3:C10,"W",'pow podst'!V3:V10)</f>
        <v>0</v>
      </c>
      <c r="O15" s="179">
        <f>SUMIF('pow podst'!C3:C10,"W",'pow podst'!W3:W10)</f>
        <v>0</v>
      </c>
      <c r="P15" s="179">
        <f>SUMIF('pow podst'!D3:D10,"W",'pow podst'!X3:X10)</f>
        <v>0</v>
      </c>
      <c r="Q15" s="186">
        <f>SUMIF('pow podst'!E3:E10,"W",'pow podst'!Y3:Y10)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39.950000000000003" customHeight="1" thickTop="1" x14ac:dyDescent="0.25">
      <c r="A16" s="122" t="s">
        <v>41</v>
      </c>
      <c r="B16" s="123">
        <f>COUNTA('gm podst'!L3:L7)</f>
        <v>5</v>
      </c>
      <c r="C16" s="124">
        <f>SUM('gm podst'!K3:K7)</f>
        <v>10036948.710000001</v>
      </c>
      <c r="D16" s="125">
        <f>SUM('gm podst'!M3:M7)</f>
        <v>3176961.9000000004</v>
      </c>
      <c r="E16" s="126">
        <f>SUM('gm podst'!L3:L7)</f>
        <v>6859986.8099999987</v>
      </c>
      <c r="F16" s="187">
        <f>SUM('gm podst'!O3:O7)</f>
        <v>0</v>
      </c>
      <c r="G16" s="188">
        <f>SUM('gm podst'!P3:P7)</f>
        <v>0</v>
      </c>
      <c r="H16" s="188">
        <f>SUM('gm podst'!Q3:Q7)</f>
        <v>0</v>
      </c>
      <c r="I16" s="188">
        <f>SUM('gm podst'!R3:R7)</f>
        <v>0</v>
      </c>
      <c r="J16" s="188">
        <f>SUM('gm podst'!S3:S7)</f>
        <v>0</v>
      </c>
      <c r="K16" s="188">
        <f>SUM('gm podst'!T3:T7)</f>
        <v>6859986.8099999987</v>
      </c>
      <c r="L16" s="188">
        <f>SUM('gm podst'!U3:U7)</f>
        <v>0</v>
      </c>
      <c r="M16" s="188">
        <f>SUM('gm podst'!V3:V7)</f>
        <v>0</v>
      </c>
      <c r="N16" s="188">
        <f>SUM('gm podst'!W3:W7)</f>
        <v>0</v>
      </c>
      <c r="O16" s="188">
        <f>SUM('gm podst'!X3:X7)</f>
        <v>0</v>
      </c>
      <c r="P16" s="188">
        <f>SUM('gm podst'!Y3:Y7)</f>
        <v>0</v>
      </c>
      <c r="Q16" s="189">
        <f>SUM('gm podst'!Z3:Z7)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39.950000000000003" customHeight="1" x14ac:dyDescent="0.25">
      <c r="A17" s="129" t="s">
        <v>38</v>
      </c>
      <c r="B17" s="172">
        <f>COUNTIF('gm podst'!C3:C7,"K")</f>
        <v>0</v>
      </c>
      <c r="C17" s="173">
        <f>SUMIF('gm podst'!C3:C7,"K",'gm podst'!K3:K7)</f>
        <v>0</v>
      </c>
      <c r="D17" s="174">
        <f>SUMIF('gm podst'!C3:C7,"K",'gm podst'!M3:M7)</f>
        <v>0</v>
      </c>
      <c r="E17" s="52">
        <f>SUMIF('gm podst'!C3:C7,"K",'gm podst'!L3:L7)</f>
        <v>0</v>
      </c>
      <c r="F17" s="181">
        <f>SUMIF('gm podst'!C3:C7,"K",'gm podst'!O3:O7)</f>
        <v>0</v>
      </c>
      <c r="G17" s="173">
        <f>SUMIF('gm podst'!C3:C7,"K",'gm podst'!P3:P7)</f>
        <v>0</v>
      </c>
      <c r="H17" s="173">
        <f>SUMIF('gm podst'!C3:C7,"K",'gm podst'!Q3:Q7)</f>
        <v>0</v>
      </c>
      <c r="I17" s="173">
        <f>SUMIF('gm podst'!C3:C7,"K",'gm podst'!R3:R7)</f>
        <v>0</v>
      </c>
      <c r="J17" s="173">
        <f>SUMIF('gm podst'!C3:C7,"K",'gm podst'!S3:S7)</f>
        <v>0</v>
      </c>
      <c r="K17" s="173">
        <f>SUMIF('gm podst'!C3:C7,"K",'gm podst'!T3:T7)</f>
        <v>0</v>
      </c>
      <c r="L17" s="173">
        <f>SUMIF('gm podst'!C3:C7,"K",'gm podst'!U3:U7)</f>
        <v>0</v>
      </c>
      <c r="M17" s="173">
        <f>SUMIF('gm podst'!C3:C7,"K",'gm podst'!V3:V7)</f>
        <v>0</v>
      </c>
      <c r="N17" s="173">
        <f>SUMIF('gm podst'!C3:C7,"K",'gm podst'!W3:W7)</f>
        <v>0</v>
      </c>
      <c r="O17" s="173">
        <f>SUMIF('gm podst'!C3:C7,"K",'gm podst'!X3:X7)</f>
        <v>0</v>
      </c>
      <c r="P17" s="173">
        <f>SUMIF('gm podst'!D3:D7,"K",'gm podst'!Y3:Y7)</f>
        <v>0</v>
      </c>
      <c r="Q17" s="182">
        <f>SUMIF('gm podst'!E3:E7,"K",'gm podst'!Z3:Z7)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39.950000000000003" customHeight="1" x14ac:dyDescent="0.25">
      <c r="A18" s="130" t="s">
        <v>39</v>
      </c>
      <c r="B18" s="175">
        <f>COUNTIF('gm podst'!C3:C7,"N")</f>
        <v>5</v>
      </c>
      <c r="C18" s="176">
        <f>SUMIF('gm podst'!C3:C7,"N",'gm podst'!K3:K7)</f>
        <v>10036948.710000001</v>
      </c>
      <c r="D18" s="177">
        <f>SUMIF('gm podst'!C3:C7,"N",'gm podst'!M3:M7)</f>
        <v>3176961.9000000004</v>
      </c>
      <c r="E18" s="51">
        <f>SUMIF('gm podst'!C3:C7,"N",'gm podst'!L3:L7)</f>
        <v>6859986.8099999987</v>
      </c>
      <c r="F18" s="183">
        <f>SUMIF('gm podst'!C3:C7,"N",'gm podst'!O3:O7)</f>
        <v>0</v>
      </c>
      <c r="G18" s="176">
        <f>SUMIF('gm podst'!C3:C7,"N",'gm podst'!P3:P7)</f>
        <v>0</v>
      </c>
      <c r="H18" s="176">
        <f>SUMIF('gm podst'!C3:C7,"N",'gm podst'!Q3:Q7)</f>
        <v>0</v>
      </c>
      <c r="I18" s="176">
        <f>SUMIF('gm podst'!C3:C7,"N",'gm podst'!R3:R7)</f>
        <v>0</v>
      </c>
      <c r="J18" s="176">
        <f>SUMIF('gm podst'!C3:C7,"N",'gm podst'!S3:S7)</f>
        <v>0</v>
      </c>
      <c r="K18" s="176">
        <f>SUMIF('gm podst'!C3:C7,"N",'gm podst'!T3:T7)</f>
        <v>6859986.8099999987</v>
      </c>
      <c r="L18" s="176">
        <f>SUMIF('gm podst'!C3:C7,"N",'gm podst'!U3:U7)</f>
        <v>0</v>
      </c>
      <c r="M18" s="176">
        <f>SUMIF('gm podst'!C3:C7,"N",'gm podst'!V3:V7)</f>
        <v>0</v>
      </c>
      <c r="N18" s="176">
        <f>SUMIF('gm podst'!C3:C7,"N",'gm podst'!W3:W7)</f>
        <v>0</v>
      </c>
      <c r="O18" s="176">
        <f>SUMIF('gm podst'!C3:C7,"N",'gm podst'!X3:X7)</f>
        <v>0</v>
      </c>
      <c r="P18" s="176">
        <f>SUMIF('gm podst'!D3:D7,"N",'gm podst'!Y3:Y7)</f>
        <v>0</v>
      </c>
      <c r="Q18" s="184">
        <f>SUMIF('gm podst'!E3:E7,"N",'gm podst'!Z3:Z7)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39.950000000000003" customHeight="1" thickBot="1" x14ac:dyDescent="0.3">
      <c r="A19" s="131" t="s">
        <v>40</v>
      </c>
      <c r="B19" s="178">
        <f>COUNTIF('gm podst'!C3:C7,"W")</f>
        <v>0</v>
      </c>
      <c r="C19" s="179">
        <f>SUMIF('gm podst'!C3:C7,"W",'gm podst'!K3:K7)</f>
        <v>0</v>
      </c>
      <c r="D19" s="180">
        <f>SUMIF('gm podst'!C3:C7,"W",'gm podst'!M3:M7)</f>
        <v>0</v>
      </c>
      <c r="E19" s="132">
        <f>SUMIF('gm podst'!C3:C7,"W",'gm podst'!L3:L7)</f>
        <v>0</v>
      </c>
      <c r="F19" s="185">
        <f>SUMIF('gm podst'!C3:C7,"W",'gm podst'!O3:O7)</f>
        <v>0</v>
      </c>
      <c r="G19" s="179">
        <f>SUMIF('gm podst'!C3:C7,"W",'gm podst'!P3:P7)</f>
        <v>0</v>
      </c>
      <c r="H19" s="179">
        <f>SUMIF('gm podst'!C3:C7,"W",'gm podst'!Q3:Q7)</f>
        <v>0</v>
      </c>
      <c r="I19" s="179">
        <f>SUMIF('gm podst'!C3:C7,"W",'gm podst'!R3:R7)</f>
        <v>0</v>
      </c>
      <c r="J19" s="179">
        <f>SUMIF('gm podst'!C3:C7,"W",'gm podst'!S3:S7)</f>
        <v>0</v>
      </c>
      <c r="K19" s="179">
        <f>SUMIF('gm podst'!C3:C7,"W",'gm podst'!T3:T7)</f>
        <v>0</v>
      </c>
      <c r="L19" s="179">
        <f>SUMIF('gm podst'!C3:C7,"W",'gm podst'!U3:U7)</f>
        <v>0</v>
      </c>
      <c r="M19" s="179">
        <f>SUMIF('gm podst'!C3:C7,"W",'gm podst'!V3:V7)</f>
        <v>0</v>
      </c>
      <c r="N19" s="179">
        <f>SUMIF('gm podst'!C3:C7,"W",'gm podst'!W3:W7)</f>
        <v>0</v>
      </c>
      <c r="O19" s="179">
        <f>SUMIF('gm podst'!C3:C7,"W",'gm podst'!X3:X7)</f>
        <v>0</v>
      </c>
      <c r="P19" s="179">
        <f>SUMIF('gm podst'!D3:D7,"W",'gm podst'!Y3:Y7)</f>
        <v>0</v>
      </c>
      <c r="Q19" s="186">
        <f>SUMIF('gm podst'!E3:E7,"W",'gm podst'!Z3:Z7)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39.950000000000003" customHeight="1" thickTop="1" x14ac:dyDescent="0.25">
      <c r="A20" s="133" t="s">
        <v>42</v>
      </c>
      <c r="B20" s="134">
        <f>B12+B16</f>
        <v>13</v>
      </c>
      <c r="C20" s="135">
        <f>C12+C16</f>
        <v>24112709.600000001</v>
      </c>
      <c r="D20" s="136">
        <f t="shared" ref="C20:O22" si="2">D12+D16</f>
        <v>10214842.359999999</v>
      </c>
      <c r="E20" s="137">
        <f t="shared" si="2"/>
        <v>13897867.239999998</v>
      </c>
      <c r="F20" s="138">
        <f t="shared" si="2"/>
        <v>0</v>
      </c>
      <c r="G20" s="135">
        <f t="shared" si="2"/>
        <v>0</v>
      </c>
      <c r="H20" s="135">
        <f t="shared" si="2"/>
        <v>0</v>
      </c>
      <c r="I20" s="135">
        <f t="shared" si="2"/>
        <v>0</v>
      </c>
      <c r="J20" s="135">
        <f t="shared" si="2"/>
        <v>0</v>
      </c>
      <c r="K20" s="135">
        <f t="shared" si="2"/>
        <v>13897867.239999998</v>
      </c>
      <c r="L20" s="135">
        <f t="shared" si="2"/>
        <v>0</v>
      </c>
      <c r="M20" s="135">
        <f t="shared" si="2"/>
        <v>0</v>
      </c>
      <c r="N20" s="135">
        <f t="shared" si="2"/>
        <v>0</v>
      </c>
      <c r="O20" s="135">
        <f t="shared" si="2"/>
        <v>0</v>
      </c>
      <c r="P20" s="135">
        <f t="shared" ref="P20:Q20" si="3">P12+P16</f>
        <v>0</v>
      </c>
      <c r="Q20" s="139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39.950000000000003" customHeight="1" x14ac:dyDescent="0.25">
      <c r="A21" s="140" t="s">
        <v>38</v>
      </c>
      <c r="B21" s="104">
        <f>B13+B17</f>
        <v>0</v>
      </c>
      <c r="C21" s="96">
        <f t="shared" si="2"/>
        <v>0</v>
      </c>
      <c r="D21" s="109">
        <f t="shared" si="2"/>
        <v>0</v>
      </c>
      <c r="E21" s="52">
        <f t="shared" si="2"/>
        <v>0</v>
      </c>
      <c r="F21" s="114">
        <f t="shared" si="2"/>
        <v>0</v>
      </c>
      <c r="G21" s="96">
        <f t="shared" si="2"/>
        <v>0</v>
      </c>
      <c r="H21" s="96">
        <f t="shared" si="2"/>
        <v>0</v>
      </c>
      <c r="I21" s="96">
        <f t="shared" si="2"/>
        <v>0</v>
      </c>
      <c r="J21" s="96">
        <f t="shared" si="2"/>
        <v>0</v>
      </c>
      <c r="K21" s="96">
        <f t="shared" si="2"/>
        <v>0</v>
      </c>
      <c r="L21" s="96">
        <f t="shared" si="2"/>
        <v>0</v>
      </c>
      <c r="M21" s="96">
        <f t="shared" si="2"/>
        <v>0</v>
      </c>
      <c r="N21" s="96">
        <f t="shared" si="2"/>
        <v>0</v>
      </c>
      <c r="O21" s="96">
        <f t="shared" si="2"/>
        <v>0</v>
      </c>
      <c r="P21" s="96">
        <f t="shared" ref="P21:Q21" si="4">P13+P17</f>
        <v>0</v>
      </c>
      <c r="Q21" s="141">
        <f t="shared" si="4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39.950000000000003" customHeight="1" x14ac:dyDescent="0.25">
      <c r="A22" s="142" t="s">
        <v>39</v>
      </c>
      <c r="B22" s="105">
        <f>B14+B18</f>
        <v>13</v>
      </c>
      <c r="C22" s="99">
        <f t="shared" si="2"/>
        <v>24112709.600000001</v>
      </c>
      <c r="D22" s="110">
        <f t="shared" si="2"/>
        <v>10214842.359999999</v>
      </c>
      <c r="E22" s="51">
        <f t="shared" si="2"/>
        <v>13897867.239999998</v>
      </c>
      <c r="F22" s="115">
        <f t="shared" si="2"/>
        <v>0</v>
      </c>
      <c r="G22" s="99">
        <f t="shared" si="2"/>
        <v>0</v>
      </c>
      <c r="H22" s="99">
        <f t="shared" si="2"/>
        <v>0</v>
      </c>
      <c r="I22" s="99">
        <f t="shared" si="2"/>
        <v>0</v>
      </c>
      <c r="J22" s="99">
        <f t="shared" si="2"/>
        <v>0</v>
      </c>
      <c r="K22" s="99">
        <f t="shared" si="2"/>
        <v>13897867.239999998</v>
      </c>
      <c r="L22" s="99">
        <f t="shared" si="2"/>
        <v>0</v>
      </c>
      <c r="M22" s="99">
        <f t="shared" si="2"/>
        <v>0</v>
      </c>
      <c r="N22" s="99">
        <f t="shared" si="2"/>
        <v>0</v>
      </c>
      <c r="O22" s="99">
        <f t="shared" si="2"/>
        <v>0</v>
      </c>
      <c r="P22" s="99">
        <f t="shared" ref="P22:Q22" si="5">P14+P18</f>
        <v>0</v>
      </c>
      <c r="Q22" s="143">
        <f t="shared" si="5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39.950000000000003" customHeight="1" thickBot="1" x14ac:dyDescent="0.3">
      <c r="A23" s="144" t="s">
        <v>40</v>
      </c>
      <c r="B23" s="145">
        <f>B15+B19</f>
        <v>0</v>
      </c>
      <c r="C23" s="146">
        <f t="shared" ref="C23:O23" si="6">C15+C19</f>
        <v>0</v>
      </c>
      <c r="D23" s="147">
        <f t="shared" si="6"/>
        <v>0</v>
      </c>
      <c r="E23" s="132">
        <f t="shared" si="6"/>
        <v>0</v>
      </c>
      <c r="F23" s="148">
        <f t="shared" si="6"/>
        <v>0</v>
      </c>
      <c r="G23" s="146">
        <f t="shared" si="6"/>
        <v>0</v>
      </c>
      <c r="H23" s="146">
        <f t="shared" si="6"/>
        <v>0</v>
      </c>
      <c r="I23" s="146">
        <f t="shared" si="6"/>
        <v>0</v>
      </c>
      <c r="J23" s="146">
        <f t="shared" si="6"/>
        <v>0</v>
      </c>
      <c r="K23" s="146">
        <f t="shared" si="6"/>
        <v>0</v>
      </c>
      <c r="L23" s="146">
        <f t="shared" si="6"/>
        <v>0</v>
      </c>
      <c r="M23" s="146">
        <f t="shared" si="6"/>
        <v>0</v>
      </c>
      <c r="N23" s="146">
        <f t="shared" si="6"/>
        <v>0</v>
      </c>
      <c r="O23" s="146">
        <f t="shared" si="6"/>
        <v>0</v>
      </c>
      <c r="P23" s="146">
        <f t="shared" ref="P23:Q23" si="7">P15+P19</f>
        <v>0</v>
      </c>
      <c r="Q23" s="149">
        <f t="shared" si="7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39.950000000000003" customHeight="1" thickTop="1" x14ac:dyDescent="0.25">
      <c r="A24" s="122" t="s">
        <v>2</v>
      </c>
      <c r="B24" s="123">
        <f>COUNTA('pow rez'!K3:K5)</f>
        <v>0</v>
      </c>
      <c r="C24" s="124">
        <f>SUM('pow rez'!J3:J5)</f>
        <v>0</v>
      </c>
      <c r="D24" s="125">
        <f>SUM('pow rez'!L3:L5)</f>
        <v>0</v>
      </c>
      <c r="E24" s="126">
        <f>SUM('pow rez'!K3:K5)</f>
        <v>0</v>
      </c>
      <c r="F24" s="127">
        <f>SUM('pow rez'!N3:N5)</f>
        <v>0</v>
      </c>
      <c r="G24" s="124">
        <f>SUM('pow rez'!O3:O5)</f>
        <v>0</v>
      </c>
      <c r="H24" s="124">
        <f>SUM('pow rez'!P3:P5)</f>
        <v>0</v>
      </c>
      <c r="I24" s="124">
        <f>SUM('pow rez'!Q3:Q5)</f>
        <v>0</v>
      </c>
      <c r="J24" s="124">
        <f>SUM('pow rez'!R3:R5)</f>
        <v>0</v>
      </c>
      <c r="K24" s="124">
        <f>SUM('pow rez'!S3:S5)</f>
        <v>0</v>
      </c>
      <c r="L24" s="124">
        <f>SUM('pow rez'!T3:T5)</f>
        <v>0</v>
      </c>
      <c r="M24" s="124">
        <f>SUM('pow rez'!U3:U5)</f>
        <v>0</v>
      </c>
      <c r="N24" s="124">
        <f>SUM('pow rez'!V3:V5)</f>
        <v>0</v>
      </c>
      <c r="O24" s="124">
        <f>SUM('pow rez'!W3:W5)</f>
        <v>0</v>
      </c>
      <c r="P24" s="124">
        <f>SUM('pow rez'!X3:X5)</f>
        <v>0</v>
      </c>
      <c r="Q24" s="128">
        <f>SUM('pow rez'!Y3:Y5)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39.950000000000003" customHeight="1" x14ac:dyDescent="0.25">
      <c r="A25" s="130" t="s">
        <v>39</v>
      </c>
      <c r="B25" s="175">
        <f>COUNTIF('pow rez'!C3:C5,"N")</f>
        <v>0</v>
      </c>
      <c r="C25" s="176">
        <f>SUMIF('pow rez'!C3:C5,"N",'pow rez'!J3:J5)</f>
        <v>0</v>
      </c>
      <c r="D25" s="177">
        <f>SUMIF('pow rez'!C3:C5,"N",'pow rez'!L3:L5)</f>
        <v>0</v>
      </c>
      <c r="E25" s="51">
        <f>SUMIF('pow rez'!C3:C5,"N",'pow rez'!K3:K5)</f>
        <v>0</v>
      </c>
      <c r="F25" s="183">
        <f>SUMIF('pow rez'!C3:C5,"N",'pow rez'!N3:N5)</f>
        <v>0</v>
      </c>
      <c r="G25" s="176">
        <f>SUMIF('pow rez'!C3:C5,"N",'pow rez'!O3:O5)</f>
        <v>0</v>
      </c>
      <c r="H25" s="176">
        <f>SUMIF('pow rez'!C3:C5,"N",'pow rez'!P3:P5)</f>
        <v>0</v>
      </c>
      <c r="I25" s="176">
        <f>SUMIF('pow rez'!C3:C5,"N",'pow rez'!Q3:Q5)</f>
        <v>0</v>
      </c>
      <c r="J25" s="176">
        <f>SUMIF('pow rez'!C3:C5,"N",'pow rez'!R3:R5)</f>
        <v>0</v>
      </c>
      <c r="K25" s="176">
        <f>SUMIF('pow rez'!C3:C5,"N",'pow rez'!S3:S5)</f>
        <v>0</v>
      </c>
      <c r="L25" s="176">
        <f>SUMIF('pow rez'!C3:C5,"N",'pow rez'!T3:T5)</f>
        <v>0</v>
      </c>
      <c r="M25" s="176">
        <f>SUMIF('pow rez'!C3:C5,"N",'pow rez'!U3:U5)</f>
        <v>0</v>
      </c>
      <c r="N25" s="176">
        <f>SUMIF('pow rez'!C3:C5,"N",'pow rez'!V3:V5)</f>
        <v>0</v>
      </c>
      <c r="O25" s="176">
        <f>SUMIF('pow rez'!C3:C5,"N",'pow rez'!W3:W5)</f>
        <v>0</v>
      </c>
      <c r="P25" s="176">
        <f>SUMIF('pow rez'!D3:D5,"N",'pow rez'!X3:X5)</f>
        <v>0</v>
      </c>
      <c r="Q25" s="184">
        <f>SUMIF('pow rez'!E3:E5,"N",'pow rez'!Y3:Y5)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39.950000000000003" customHeight="1" thickBot="1" x14ac:dyDescent="0.3">
      <c r="A26" s="131" t="s">
        <v>40</v>
      </c>
      <c r="B26" s="178">
        <f>COUNTIF('pow rez'!C3:C5,"W")</f>
        <v>0</v>
      </c>
      <c r="C26" s="179">
        <f>SUMIF('pow rez'!C3:C5,"W",'pow rez'!J3:J5)</f>
        <v>0</v>
      </c>
      <c r="D26" s="180">
        <f>SUMIF('pow rez'!C3:C5,"W",'pow rez'!L3:L5)</f>
        <v>0</v>
      </c>
      <c r="E26" s="132">
        <f>SUMIF('pow rez'!C3:C5,"W",'pow rez'!K3:K5)</f>
        <v>0</v>
      </c>
      <c r="F26" s="185">
        <f>SUMIF('pow rez'!C3:C5,"W",'pow rez'!N3:N5)</f>
        <v>0</v>
      </c>
      <c r="G26" s="179">
        <f>SUMIF('pow rez'!C3:C5,"W",'pow rez'!O3:O5)</f>
        <v>0</v>
      </c>
      <c r="H26" s="179">
        <f>SUMIF('pow rez'!C3:C5,"W",'pow rez'!P3:P5)</f>
        <v>0</v>
      </c>
      <c r="I26" s="179">
        <f>SUMIF('pow rez'!C3:C5,"W",'pow rez'!Q3:Q5)</f>
        <v>0</v>
      </c>
      <c r="J26" s="179">
        <f>SUMIF('pow rez'!C3:C5,"W",'pow rez'!R3:R5)</f>
        <v>0</v>
      </c>
      <c r="K26" s="179">
        <f>SUMIF('pow rez'!C3:C5,"W",'pow rez'!S3:S5)</f>
        <v>0</v>
      </c>
      <c r="L26" s="179">
        <f>SUMIF('pow rez'!C3:C5,"W",'pow rez'!T3:T5)</f>
        <v>0</v>
      </c>
      <c r="M26" s="179">
        <f>SUMIF('pow rez'!C3:C5,"W",'pow rez'!U3:U5)</f>
        <v>0</v>
      </c>
      <c r="N26" s="179">
        <f>SUMIF('pow rez'!C3:C5,"W",'pow rez'!V3:V5)</f>
        <v>0</v>
      </c>
      <c r="O26" s="179">
        <f>SUMIF('pow rez'!C3:C5,"W",'pow rez'!W3:W5)</f>
        <v>0</v>
      </c>
      <c r="P26" s="179">
        <f>SUMIF('pow rez'!D3:D5,"W",'pow rez'!X3:X5)</f>
        <v>0</v>
      </c>
      <c r="Q26" s="186">
        <f>SUMIF('pow rez'!E3:E5,"W",'pow rez'!Y3:Y5)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39.950000000000003" customHeight="1" thickTop="1" x14ac:dyDescent="0.25">
      <c r="A27" s="122" t="s">
        <v>3</v>
      </c>
      <c r="B27" s="123">
        <f>COUNTA('gm rez'!L3:L13)</f>
        <v>0</v>
      </c>
      <c r="C27" s="124">
        <f>SUM('gm rez'!K3:K13)</f>
        <v>0</v>
      </c>
      <c r="D27" s="125">
        <f>SUM('gm rez'!M3:M13)</f>
        <v>0</v>
      </c>
      <c r="E27" s="126">
        <f>SUM('gm rez'!L3:L13)</f>
        <v>0</v>
      </c>
      <c r="F27" s="127">
        <f>SUM('gm rez'!O3:O13)</f>
        <v>0</v>
      </c>
      <c r="G27" s="124">
        <f>SUM('gm rez'!P3:P13)</f>
        <v>0</v>
      </c>
      <c r="H27" s="124">
        <f>SUM('gm rez'!Q3:Q13)</f>
        <v>0</v>
      </c>
      <c r="I27" s="124">
        <f>SUM('gm rez'!R3:R13)</f>
        <v>0</v>
      </c>
      <c r="J27" s="124">
        <f>SUM('gm rez'!S3:S13)</f>
        <v>0</v>
      </c>
      <c r="K27" s="124">
        <f>SUM('gm rez'!T3:T13)</f>
        <v>0</v>
      </c>
      <c r="L27" s="124">
        <f>SUM('gm rez'!U3:U13)</f>
        <v>0</v>
      </c>
      <c r="M27" s="124">
        <f>SUM('gm rez'!V3:V13)</f>
        <v>0</v>
      </c>
      <c r="N27" s="124">
        <f>SUM('gm rez'!W3:W13)</f>
        <v>0</v>
      </c>
      <c r="O27" s="124">
        <f>SUM('gm rez'!X3:X13)</f>
        <v>0</v>
      </c>
      <c r="P27" s="124">
        <f>SUM('gm rez'!Y3:Y13)</f>
        <v>0</v>
      </c>
      <c r="Q27" s="128">
        <f>SUM('gm rez'!Z3:Z13)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39.950000000000003" customHeight="1" x14ac:dyDescent="0.25">
      <c r="A28" s="130" t="s">
        <v>39</v>
      </c>
      <c r="B28" s="175">
        <f>COUNTIF('gm rez'!C3:C13,"N")</f>
        <v>0</v>
      </c>
      <c r="C28" s="176">
        <f>SUMIF('gm rez'!C3:C13,"N",'gm rez'!K3:K13)</f>
        <v>0</v>
      </c>
      <c r="D28" s="177">
        <f>SUMIF('gm rez'!C3:C13,"N",'gm rez'!M3:M13)</f>
        <v>0</v>
      </c>
      <c r="E28" s="51">
        <f>SUMIF('gm rez'!C3:C13,"N",'gm rez'!L3:L13)</f>
        <v>0</v>
      </c>
      <c r="F28" s="183">
        <f>SUMIF('gm rez'!C3:C13,"N",'gm rez'!O3:O13)</f>
        <v>0</v>
      </c>
      <c r="G28" s="176">
        <f>SUMIF('gm rez'!C3:C13,"N",'gm rez'!P3:P13)</f>
        <v>0</v>
      </c>
      <c r="H28" s="176">
        <f>SUMIF('gm rez'!C3:C13,"N",'gm rez'!Q3:Q13)</f>
        <v>0</v>
      </c>
      <c r="I28" s="176">
        <f>SUMIF('gm rez'!C3:C13,"N",'gm rez'!R3:R13)</f>
        <v>0</v>
      </c>
      <c r="J28" s="176">
        <f>SUMIF('gm rez'!C3:C13,"N",'gm rez'!S3:S13)</f>
        <v>0</v>
      </c>
      <c r="K28" s="176">
        <f>SUMIF('gm rez'!C3:C13,"N",'gm rez'!T3:T13)</f>
        <v>0</v>
      </c>
      <c r="L28" s="176">
        <f>SUMIF('gm rez'!C3:C13,"N",'gm rez'!U3:U13)</f>
        <v>0</v>
      </c>
      <c r="M28" s="176">
        <f>SUMIF('gm rez'!C3:C13,"N",'gm rez'!V3:V13)</f>
        <v>0</v>
      </c>
      <c r="N28" s="176">
        <f>SUMIF('gm rez'!C3:C13,"N",'gm rez'!W3:W13)</f>
        <v>0</v>
      </c>
      <c r="O28" s="176">
        <f>SUMIF('gm rez'!C3:C13,"N",'gm rez'!X3:X13)</f>
        <v>0</v>
      </c>
      <c r="P28" s="176">
        <f>SUMIF('gm rez'!D3:D13,"N",'gm rez'!Y3:Y13)</f>
        <v>0</v>
      </c>
      <c r="Q28" s="184">
        <f>SUMIF('gm rez'!E3:E13,"N",'gm rez'!Z3:Z13)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39.950000000000003" customHeight="1" thickBot="1" x14ac:dyDescent="0.3">
      <c r="A29" s="131" t="s">
        <v>40</v>
      </c>
      <c r="B29" s="178">
        <f>COUNTIF('gm rez'!C3:C13,"W")</f>
        <v>0</v>
      </c>
      <c r="C29" s="179">
        <f>SUMIF('gm rez'!C3:C13,"W",'gm rez'!K3:K13)</f>
        <v>0</v>
      </c>
      <c r="D29" s="180">
        <f>SUMIF('gm rez'!C3:C13,"W",'gm rez'!M3:M13)</f>
        <v>0</v>
      </c>
      <c r="E29" s="132">
        <f>SUMIF('gm rez'!C3:C13,"W",'gm rez'!L3:L13)</f>
        <v>0</v>
      </c>
      <c r="F29" s="185">
        <f>SUMIF('gm rez'!C3:C13,"W",'gm rez'!O3:O13)</f>
        <v>0</v>
      </c>
      <c r="G29" s="179">
        <f>SUMIF('gm rez'!C3:C13,"W",'gm rez'!P3:P13)</f>
        <v>0</v>
      </c>
      <c r="H29" s="179">
        <f>SUMIF('gm rez'!C3:C13,"W",'gm rez'!Q3:Q13)</f>
        <v>0</v>
      </c>
      <c r="I29" s="179">
        <f>SUMIF('gm rez'!C3:C13,"W",'gm rez'!R3:R13)</f>
        <v>0</v>
      </c>
      <c r="J29" s="179">
        <f>SUMIF('gm rez'!C3:C13,"W",'gm rez'!S3:S13)</f>
        <v>0</v>
      </c>
      <c r="K29" s="179">
        <f>SUMIF('gm rez'!C3:C13,"W",'gm rez'!T3:T13)</f>
        <v>0</v>
      </c>
      <c r="L29" s="179">
        <f>SUMIF('gm rez'!C3:C13,"W",'gm rez'!U3:U13)</f>
        <v>0</v>
      </c>
      <c r="M29" s="179">
        <f>SUMIF('gm rez'!C3:C13,"W",'gm rez'!V3:V13)</f>
        <v>0</v>
      </c>
      <c r="N29" s="179">
        <f>SUMIF('gm rez'!C3:C13,"W",'gm rez'!W3:W13)</f>
        <v>0</v>
      </c>
      <c r="O29" s="179">
        <f>SUMIF('gm rez'!C3:C13,"W",'gm rez'!X3:X13)</f>
        <v>0</v>
      </c>
      <c r="P29" s="179">
        <f>SUMIF('gm rez'!D3:D13,"W",'gm rez'!Y3:Y13)</f>
        <v>0</v>
      </c>
      <c r="Q29" s="186">
        <f>SUMIF('gm rez'!E3:E13,"W",'gm rez'!Z3:Z13)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39.950000000000003" customHeight="1" thickTop="1" x14ac:dyDescent="0.25">
      <c r="A30" s="197" t="s">
        <v>23</v>
      </c>
      <c r="B30" s="198">
        <f>B24+B27</f>
        <v>0</v>
      </c>
      <c r="C30" s="199">
        <f t="shared" ref="C30:O30" si="8">C24+C27</f>
        <v>0</v>
      </c>
      <c r="D30" s="200">
        <f t="shared" si="8"/>
        <v>0</v>
      </c>
      <c r="E30" s="201">
        <f t="shared" si="8"/>
        <v>0</v>
      </c>
      <c r="F30" s="202">
        <f t="shared" si="8"/>
        <v>0</v>
      </c>
      <c r="G30" s="199">
        <f t="shared" si="8"/>
        <v>0</v>
      </c>
      <c r="H30" s="199">
        <f t="shared" si="8"/>
        <v>0</v>
      </c>
      <c r="I30" s="199">
        <f t="shared" si="8"/>
        <v>0</v>
      </c>
      <c r="J30" s="199">
        <f t="shared" si="8"/>
        <v>0</v>
      </c>
      <c r="K30" s="199">
        <f t="shared" si="8"/>
        <v>0</v>
      </c>
      <c r="L30" s="199">
        <f t="shared" si="8"/>
        <v>0</v>
      </c>
      <c r="M30" s="199">
        <f t="shared" si="8"/>
        <v>0</v>
      </c>
      <c r="N30" s="199">
        <f t="shared" si="8"/>
        <v>0</v>
      </c>
      <c r="O30" s="199">
        <f t="shared" si="8"/>
        <v>0</v>
      </c>
      <c r="P30" s="199">
        <f t="shared" ref="P30:Q30" si="9">P24+P27</f>
        <v>0</v>
      </c>
      <c r="Q30" s="203">
        <f t="shared" si="9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39.950000000000003" customHeight="1" x14ac:dyDescent="0.25">
      <c r="A31" s="108" t="s">
        <v>39</v>
      </c>
      <c r="B31" s="106">
        <f t="shared" ref="B31:O31" si="10">B25+B28</f>
        <v>0</v>
      </c>
      <c r="C31" s="97">
        <f t="shared" si="10"/>
        <v>0</v>
      </c>
      <c r="D31" s="111">
        <f t="shared" si="10"/>
        <v>0</v>
      </c>
      <c r="E31" s="51">
        <f t="shared" si="10"/>
        <v>0</v>
      </c>
      <c r="F31" s="116">
        <f t="shared" si="10"/>
        <v>0</v>
      </c>
      <c r="G31" s="97">
        <f t="shared" si="10"/>
        <v>0</v>
      </c>
      <c r="H31" s="97">
        <f t="shared" si="10"/>
        <v>0</v>
      </c>
      <c r="I31" s="97">
        <f t="shared" si="10"/>
        <v>0</v>
      </c>
      <c r="J31" s="97">
        <f t="shared" si="10"/>
        <v>0</v>
      </c>
      <c r="K31" s="97">
        <f t="shared" si="10"/>
        <v>0</v>
      </c>
      <c r="L31" s="97">
        <f t="shared" si="10"/>
        <v>0</v>
      </c>
      <c r="M31" s="97">
        <f t="shared" si="10"/>
        <v>0</v>
      </c>
      <c r="N31" s="97">
        <f t="shared" si="10"/>
        <v>0</v>
      </c>
      <c r="O31" s="97">
        <f t="shared" si="10"/>
        <v>0</v>
      </c>
      <c r="P31" s="97">
        <f t="shared" ref="P31:Q31" si="11">P25+P28</f>
        <v>0</v>
      </c>
      <c r="Q31" s="103">
        <f t="shared" si="11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39.950000000000003" customHeight="1" thickBot="1" x14ac:dyDescent="0.3">
      <c r="A32" s="150" t="s">
        <v>40</v>
      </c>
      <c r="B32" s="151">
        <f t="shared" ref="B32:O32" si="12">B26+B29</f>
        <v>0</v>
      </c>
      <c r="C32" s="152">
        <f t="shared" si="12"/>
        <v>0</v>
      </c>
      <c r="D32" s="153">
        <f t="shared" si="12"/>
        <v>0</v>
      </c>
      <c r="E32" s="154">
        <f t="shared" si="12"/>
        <v>0</v>
      </c>
      <c r="F32" s="155">
        <f t="shared" si="12"/>
        <v>0</v>
      </c>
      <c r="G32" s="152">
        <f t="shared" si="12"/>
        <v>0</v>
      </c>
      <c r="H32" s="152">
        <f t="shared" si="12"/>
        <v>0</v>
      </c>
      <c r="I32" s="152">
        <f t="shared" si="12"/>
        <v>0</v>
      </c>
      <c r="J32" s="152">
        <f t="shared" si="12"/>
        <v>0</v>
      </c>
      <c r="K32" s="152">
        <f t="shared" si="12"/>
        <v>0</v>
      </c>
      <c r="L32" s="152">
        <f t="shared" si="12"/>
        <v>0</v>
      </c>
      <c r="M32" s="152">
        <f t="shared" si="12"/>
        <v>0</v>
      </c>
      <c r="N32" s="152">
        <f t="shared" si="12"/>
        <v>0</v>
      </c>
      <c r="O32" s="152">
        <f t="shared" si="12"/>
        <v>0</v>
      </c>
      <c r="P32" s="152">
        <f t="shared" ref="P32:Q32" si="13">P26+P29</f>
        <v>0</v>
      </c>
      <c r="Q32" s="156">
        <f t="shared" si="13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39.950000000000003" customHeight="1" thickTop="1" x14ac:dyDescent="0.25">
      <c r="A33" s="157" t="s">
        <v>34</v>
      </c>
      <c r="B33" s="158">
        <f>B20+B30</f>
        <v>13</v>
      </c>
      <c r="C33" s="159">
        <f t="shared" ref="C33:O33" si="14">C20+C30</f>
        <v>24112709.600000001</v>
      </c>
      <c r="D33" s="160">
        <f t="shared" si="14"/>
        <v>10214842.359999999</v>
      </c>
      <c r="E33" s="161">
        <f t="shared" si="14"/>
        <v>13897867.239999998</v>
      </c>
      <c r="F33" s="162">
        <f t="shared" si="14"/>
        <v>0</v>
      </c>
      <c r="G33" s="159">
        <f t="shared" si="14"/>
        <v>0</v>
      </c>
      <c r="H33" s="159">
        <f t="shared" si="14"/>
        <v>0</v>
      </c>
      <c r="I33" s="159">
        <f t="shared" si="14"/>
        <v>0</v>
      </c>
      <c r="J33" s="159">
        <f t="shared" si="14"/>
        <v>0</v>
      </c>
      <c r="K33" s="159">
        <f t="shared" si="14"/>
        <v>13897867.239999998</v>
      </c>
      <c r="L33" s="159">
        <f t="shared" si="14"/>
        <v>0</v>
      </c>
      <c r="M33" s="159">
        <f t="shared" si="14"/>
        <v>0</v>
      </c>
      <c r="N33" s="159">
        <f t="shared" si="14"/>
        <v>0</v>
      </c>
      <c r="O33" s="159">
        <f t="shared" si="14"/>
        <v>0</v>
      </c>
      <c r="P33" s="159">
        <f t="shared" ref="P33:Q33" si="15">P20+P30</f>
        <v>0</v>
      </c>
      <c r="Q33" s="163">
        <f t="shared" si="15"/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39.950000000000003" customHeight="1" x14ac:dyDescent="0.25">
      <c r="A34" s="190" t="s">
        <v>38</v>
      </c>
      <c r="B34" s="191">
        <f>B21</f>
        <v>0</v>
      </c>
      <c r="C34" s="192">
        <f t="shared" ref="C34:O34" si="16">C21</f>
        <v>0</v>
      </c>
      <c r="D34" s="193">
        <f t="shared" si="16"/>
        <v>0</v>
      </c>
      <c r="E34" s="52">
        <f t="shared" si="16"/>
        <v>0</v>
      </c>
      <c r="F34" s="194">
        <f t="shared" si="16"/>
        <v>0</v>
      </c>
      <c r="G34" s="192">
        <f t="shared" si="16"/>
        <v>0</v>
      </c>
      <c r="H34" s="192">
        <f t="shared" si="16"/>
        <v>0</v>
      </c>
      <c r="I34" s="192">
        <f t="shared" si="16"/>
        <v>0</v>
      </c>
      <c r="J34" s="192">
        <f t="shared" si="16"/>
        <v>0</v>
      </c>
      <c r="K34" s="192">
        <f t="shared" si="16"/>
        <v>0</v>
      </c>
      <c r="L34" s="192">
        <f t="shared" si="16"/>
        <v>0</v>
      </c>
      <c r="M34" s="192">
        <f t="shared" si="16"/>
        <v>0</v>
      </c>
      <c r="N34" s="192">
        <f t="shared" si="16"/>
        <v>0</v>
      </c>
      <c r="O34" s="192">
        <f t="shared" si="16"/>
        <v>0</v>
      </c>
      <c r="P34" s="192">
        <f t="shared" ref="P34:Q34" si="17">P21</f>
        <v>0</v>
      </c>
      <c r="Q34" s="195">
        <f t="shared" si="17"/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39.950000000000003" customHeight="1" x14ac:dyDescent="0.25">
      <c r="A35" s="164" t="s">
        <v>39</v>
      </c>
      <c r="B35" s="107">
        <f>B22+B31</f>
        <v>13</v>
      </c>
      <c r="C35" s="98">
        <f t="shared" ref="C35:O35" si="18">C22+C31</f>
        <v>24112709.600000001</v>
      </c>
      <c r="D35" s="112">
        <f t="shared" si="18"/>
        <v>10214842.359999999</v>
      </c>
      <c r="E35" s="118">
        <f t="shared" si="18"/>
        <v>13897867.239999998</v>
      </c>
      <c r="F35" s="117">
        <f t="shared" si="18"/>
        <v>0</v>
      </c>
      <c r="G35" s="98">
        <f t="shared" si="18"/>
        <v>0</v>
      </c>
      <c r="H35" s="98">
        <f t="shared" si="18"/>
        <v>0</v>
      </c>
      <c r="I35" s="98">
        <f t="shared" si="18"/>
        <v>0</v>
      </c>
      <c r="J35" s="98">
        <f t="shared" si="18"/>
        <v>0</v>
      </c>
      <c r="K35" s="98">
        <f t="shared" si="18"/>
        <v>13897867.239999998</v>
      </c>
      <c r="L35" s="98">
        <f t="shared" si="18"/>
        <v>0</v>
      </c>
      <c r="M35" s="98">
        <f t="shared" si="18"/>
        <v>0</v>
      </c>
      <c r="N35" s="98">
        <f t="shared" si="18"/>
        <v>0</v>
      </c>
      <c r="O35" s="98">
        <f t="shared" si="18"/>
        <v>0</v>
      </c>
      <c r="P35" s="98">
        <f t="shared" ref="P35:Q35" si="19">P22+P31</f>
        <v>0</v>
      </c>
      <c r="Q35" s="165">
        <f t="shared" si="19"/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39.950000000000003" customHeight="1" thickBot="1" x14ac:dyDescent="0.3">
      <c r="A36" s="166" t="s">
        <v>40</v>
      </c>
      <c r="B36" s="167">
        <f>B23+B32</f>
        <v>0</v>
      </c>
      <c r="C36" s="168">
        <f t="shared" ref="C36:O36" si="20">C23+C32</f>
        <v>0</v>
      </c>
      <c r="D36" s="169">
        <f t="shared" si="20"/>
        <v>0</v>
      </c>
      <c r="E36" s="132">
        <f t="shared" si="20"/>
        <v>0</v>
      </c>
      <c r="F36" s="170">
        <f t="shared" si="20"/>
        <v>0</v>
      </c>
      <c r="G36" s="168">
        <f t="shared" si="20"/>
        <v>0</v>
      </c>
      <c r="H36" s="168">
        <f t="shared" si="20"/>
        <v>0</v>
      </c>
      <c r="I36" s="168">
        <f t="shared" si="20"/>
        <v>0</v>
      </c>
      <c r="J36" s="168">
        <f t="shared" si="20"/>
        <v>0</v>
      </c>
      <c r="K36" s="168">
        <f t="shared" si="20"/>
        <v>0</v>
      </c>
      <c r="L36" s="168">
        <f t="shared" si="20"/>
        <v>0</v>
      </c>
      <c r="M36" s="168">
        <f t="shared" si="20"/>
        <v>0</v>
      </c>
      <c r="N36" s="168">
        <f t="shared" si="20"/>
        <v>0</v>
      </c>
      <c r="O36" s="168">
        <f t="shared" si="20"/>
        <v>0</v>
      </c>
      <c r="P36" s="168">
        <f t="shared" ref="P36:Q36" si="21">P23+P32</f>
        <v>0</v>
      </c>
      <c r="Q36" s="171">
        <f t="shared" si="21"/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&amp;KFF0000[wpisać]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9"/>
  <sheetViews>
    <sheetView showGridLines="0" zoomScale="80" zoomScaleNormal="80" zoomScaleSheetLayoutView="85" workbookViewId="0">
      <selection activeCell="F6" sqref="F6"/>
    </sheetView>
  </sheetViews>
  <sheetFormatPr defaultColWidth="9.140625" defaultRowHeight="15" x14ac:dyDescent="0.25"/>
  <cols>
    <col min="1" max="1" width="6.28515625" style="3" customWidth="1"/>
    <col min="2" max="2" width="17.7109375" style="3" customWidth="1"/>
    <col min="3" max="3" width="11.42578125" style="3" customWidth="1"/>
    <col min="4" max="4" width="19.5703125" style="3" customWidth="1"/>
    <col min="5" max="5" width="6.85546875" style="3" customWidth="1"/>
    <col min="6" max="6" width="47.140625" style="3" customWidth="1"/>
    <col min="7" max="7" width="7.85546875" style="3" customWidth="1"/>
    <col min="8" max="8" width="8.140625" style="3" customWidth="1"/>
    <col min="9" max="9" width="14.85546875" style="3" customWidth="1"/>
    <col min="10" max="10" width="14.7109375" style="4" customWidth="1"/>
    <col min="11" max="11" width="17.42578125" style="3" customWidth="1"/>
    <col min="12" max="12" width="15.7109375" style="3" customWidth="1"/>
    <col min="13" max="13" width="15.7109375" style="1" customWidth="1"/>
    <col min="14" max="14" width="8.140625" style="3" customWidth="1"/>
    <col min="15" max="15" width="8" style="3" customWidth="1"/>
    <col min="16" max="16" width="7.85546875" style="3" customWidth="1"/>
    <col min="17" max="17" width="7.7109375" style="3" customWidth="1"/>
    <col min="18" max="18" width="7.28515625" style="3" customWidth="1"/>
    <col min="19" max="19" width="13.140625" style="3" customWidth="1"/>
    <col min="20" max="20" width="8" style="3" customWidth="1"/>
    <col min="21" max="21" width="7" style="3" customWidth="1"/>
    <col min="22" max="22" width="7.7109375" style="3" customWidth="1"/>
    <col min="23" max="23" width="7.140625" style="3" customWidth="1"/>
    <col min="24" max="24" width="7.85546875" style="3" customWidth="1"/>
    <col min="25" max="25" width="7.2851562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140625" style="3"/>
  </cols>
  <sheetData>
    <row r="1" spans="1:29" ht="20.100000000000001" customHeight="1" x14ac:dyDescent="0.25">
      <c r="A1" s="235" t="s">
        <v>62</v>
      </c>
      <c r="B1" s="235" t="s">
        <v>5</v>
      </c>
      <c r="C1" s="236" t="s">
        <v>44</v>
      </c>
      <c r="D1" s="231" t="s">
        <v>6</v>
      </c>
      <c r="E1" s="231" t="s">
        <v>33</v>
      </c>
      <c r="F1" s="231" t="s">
        <v>7</v>
      </c>
      <c r="G1" s="235" t="s">
        <v>27</v>
      </c>
      <c r="H1" s="235" t="s">
        <v>8</v>
      </c>
      <c r="I1" s="235" t="s">
        <v>24</v>
      </c>
      <c r="J1" s="238" t="s">
        <v>9</v>
      </c>
      <c r="K1" s="235" t="s">
        <v>16</v>
      </c>
      <c r="L1" s="231" t="s">
        <v>13</v>
      </c>
      <c r="M1" s="235" t="s">
        <v>11</v>
      </c>
      <c r="N1" s="239" t="s">
        <v>12</v>
      </c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1"/>
    </row>
    <row r="2" spans="1:29" ht="20.100000000000001" customHeight="1" x14ac:dyDescent="0.25">
      <c r="A2" s="235"/>
      <c r="B2" s="235"/>
      <c r="C2" s="237"/>
      <c r="D2" s="232"/>
      <c r="E2" s="232"/>
      <c r="F2" s="232"/>
      <c r="G2" s="235"/>
      <c r="H2" s="235"/>
      <c r="I2" s="235"/>
      <c r="J2" s="238"/>
      <c r="K2" s="235"/>
      <c r="L2" s="232"/>
      <c r="M2" s="235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96">
        <v>2029</v>
      </c>
      <c r="Y2" s="196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29" ht="30" customHeight="1" x14ac:dyDescent="0.25">
      <c r="A3" s="204">
        <v>1</v>
      </c>
      <c r="B3" s="54" t="s">
        <v>51</v>
      </c>
      <c r="C3" s="55" t="s">
        <v>59</v>
      </c>
      <c r="D3" s="56" t="s">
        <v>60</v>
      </c>
      <c r="E3" s="56">
        <v>1603</v>
      </c>
      <c r="F3" s="54" t="s">
        <v>61</v>
      </c>
      <c r="G3" s="54" t="s">
        <v>62</v>
      </c>
      <c r="H3" s="57">
        <v>0.42299999999999999</v>
      </c>
      <c r="I3" s="58" t="s">
        <v>63</v>
      </c>
      <c r="J3" s="49">
        <v>2080121.47</v>
      </c>
      <c r="K3" s="49">
        <f>ROUNDDOWN(J3*M3,2)</f>
        <v>1040060.73</v>
      </c>
      <c r="L3" s="59">
        <f>J3-K3</f>
        <v>1040060.74</v>
      </c>
      <c r="M3" s="60">
        <v>0.5</v>
      </c>
      <c r="N3" s="49">
        <v>0</v>
      </c>
      <c r="O3" s="49">
        <v>0</v>
      </c>
      <c r="P3" s="205">
        <v>0</v>
      </c>
      <c r="Q3" s="205">
        <v>0</v>
      </c>
      <c r="R3" s="205">
        <v>0</v>
      </c>
      <c r="S3" s="59">
        <f>K3</f>
        <v>1040060.73</v>
      </c>
      <c r="T3" s="205">
        <v>0</v>
      </c>
      <c r="U3" s="205">
        <v>0</v>
      </c>
      <c r="V3" s="205">
        <v>0</v>
      </c>
      <c r="W3" s="205">
        <v>0</v>
      </c>
      <c r="X3" s="205">
        <v>0</v>
      </c>
      <c r="Y3" s="205">
        <v>0</v>
      </c>
      <c r="Z3" s="1" t="b">
        <f>K3=SUM(N3:Y3)</f>
        <v>1</v>
      </c>
      <c r="AA3" s="45">
        <f t="shared" ref="AA3" si="0">ROUND(K3/J3,4)</f>
        <v>0.5</v>
      </c>
      <c r="AB3" s="46" t="b">
        <f t="shared" ref="AB3" si="1">AA3=M3</f>
        <v>1</v>
      </c>
      <c r="AC3" s="46" t="b">
        <f>J3=K3+L3</f>
        <v>1</v>
      </c>
    </row>
    <row r="4" spans="1:29" ht="30" customHeight="1" x14ac:dyDescent="0.25">
      <c r="A4" s="204">
        <v>2</v>
      </c>
      <c r="B4" s="54" t="s">
        <v>52</v>
      </c>
      <c r="C4" s="55" t="s">
        <v>59</v>
      </c>
      <c r="D4" s="56" t="s">
        <v>64</v>
      </c>
      <c r="E4" s="56">
        <v>1601</v>
      </c>
      <c r="F4" s="54" t="s">
        <v>65</v>
      </c>
      <c r="G4" s="54" t="s">
        <v>66</v>
      </c>
      <c r="H4" s="57">
        <v>0.77500000000000002</v>
      </c>
      <c r="I4" s="58" t="s">
        <v>67</v>
      </c>
      <c r="J4" s="49">
        <v>992833.69</v>
      </c>
      <c r="K4" s="49">
        <f t="shared" ref="K4:K10" si="2">ROUNDDOWN(J4*M4,2)</f>
        <v>496416.84</v>
      </c>
      <c r="L4" s="59">
        <f t="shared" ref="L4:L10" si="3">J4-K4</f>
        <v>496416.84999999992</v>
      </c>
      <c r="M4" s="60">
        <v>0.5</v>
      </c>
      <c r="N4" s="49">
        <v>0</v>
      </c>
      <c r="O4" s="49">
        <v>0</v>
      </c>
      <c r="P4" s="205">
        <v>0</v>
      </c>
      <c r="Q4" s="205">
        <v>0</v>
      </c>
      <c r="R4" s="205">
        <v>0</v>
      </c>
      <c r="S4" s="59">
        <f t="shared" ref="S4:S10" si="4">K4</f>
        <v>496416.84</v>
      </c>
      <c r="T4" s="205">
        <v>0</v>
      </c>
      <c r="U4" s="205">
        <v>0</v>
      </c>
      <c r="V4" s="205">
        <v>0</v>
      </c>
      <c r="W4" s="205">
        <v>0</v>
      </c>
      <c r="X4" s="205">
        <v>0</v>
      </c>
      <c r="Y4" s="205">
        <v>0</v>
      </c>
      <c r="Z4" s="1" t="b">
        <f t="shared" ref="Z4:Z14" si="5">K4=SUM(N4:Y4)</f>
        <v>1</v>
      </c>
      <c r="AA4" s="45">
        <f t="shared" ref="AA4:AA13" si="6">ROUND(K4/J4,4)</f>
        <v>0.5</v>
      </c>
      <c r="AB4" s="46" t="b">
        <f t="shared" ref="AB4:AB10" si="7">AA4=M4</f>
        <v>1</v>
      </c>
      <c r="AC4" s="46" t="b">
        <f t="shared" ref="AC4:AC13" si="8">J4=K4+L4</f>
        <v>1</v>
      </c>
    </row>
    <row r="5" spans="1:29" ht="30" customHeight="1" x14ac:dyDescent="0.25">
      <c r="A5" s="204">
        <v>3</v>
      </c>
      <c r="B5" s="54" t="s">
        <v>53</v>
      </c>
      <c r="C5" s="55" t="s">
        <v>59</v>
      </c>
      <c r="D5" s="56" t="s">
        <v>68</v>
      </c>
      <c r="E5" s="56">
        <v>1602</v>
      </c>
      <c r="F5" s="54" t="s">
        <v>69</v>
      </c>
      <c r="G5" s="54" t="s">
        <v>62</v>
      </c>
      <c r="H5" s="57">
        <v>0.999</v>
      </c>
      <c r="I5" s="58" t="s">
        <v>67</v>
      </c>
      <c r="J5" s="49">
        <v>1273900</v>
      </c>
      <c r="K5" s="49">
        <f t="shared" si="2"/>
        <v>636950</v>
      </c>
      <c r="L5" s="59">
        <f t="shared" si="3"/>
        <v>636950</v>
      </c>
      <c r="M5" s="60">
        <v>0.5</v>
      </c>
      <c r="N5" s="49">
        <v>0</v>
      </c>
      <c r="O5" s="49">
        <v>0</v>
      </c>
      <c r="P5" s="205">
        <v>0</v>
      </c>
      <c r="Q5" s="205">
        <v>0</v>
      </c>
      <c r="R5" s="205">
        <v>0</v>
      </c>
      <c r="S5" s="59">
        <f t="shared" si="4"/>
        <v>636950</v>
      </c>
      <c r="T5" s="205">
        <v>0</v>
      </c>
      <c r="U5" s="205">
        <v>0</v>
      </c>
      <c r="V5" s="205">
        <v>0</v>
      </c>
      <c r="W5" s="205">
        <v>0</v>
      </c>
      <c r="X5" s="205">
        <v>0</v>
      </c>
      <c r="Y5" s="205">
        <v>0</v>
      </c>
      <c r="Z5" s="1" t="b">
        <f t="shared" si="5"/>
        <v>1</v>
      </c>
      <c r="AA5" s="45">
        <f t="shared" si="6"/>
        <v>0.5</v>
      </c>
      <c r="AB5" s="46" t="b">
        <f t="shared" si="7"/>
        <v>1</v>
      </c>
      <c r="AC5" s="46" t="b">
        <f t="shared" si="8"/>
        <v>1</v>
      </c>
    </row>
    <row r="6" spans="1:29" ht="30" customHeight="1" x14ac:dyDescent="0.25">
      <c r="A6" s="204">
        <v>4</v>
      </c>
      <c r="B6" s="54" t="s">
        <v>54</v>
      </c>
      <c r="C6" s="55" t="s">
        <v>59</v>
      </c>
      <c r="D6" s="56" t="s">
        <v>70</v>
      </c>
      <c r="E6" s="56">
        <v>1607</v>
      </c>
      <c r="F6" s="54" t="s">
        <v>71</v>
      </c>
      <c r="G6" s="54" t="s">
        <v>66</v>
      </c>
      <c r="H6" s="57">
        <v>3.37</v>
      </c>
      <c r="I6" s="210" t="s">
        <v>72</v>
      </c>
      <c r="J6" s="49">
        <v>4623470</v>
      </c>
      <c r="K6" s="49">
        <f t="shared" si="2"/>
        <v>2311735</v>
      </c>
      <c r="L6" s="59">
        <f t="shared" si="3"/>
        <v>2311735</v>
      </c>
      <c r="M6" s="60">
        <v>0.5</v>
      </c>
      <c r="N6" s="49">
        <v>0</v>
      </c>
      <c r="O6" s="49">
        <v>0</v>
      </c>
      <c r="P6" s="205">
        <v>0</v>
      </c>
      <c r="Q6" s="205">
        <v>0</v>
      </c>
      <c r="R6" s="205">
        <v>0</v>
      </c>
      <c r="S6" s="59">
        <f t="shared" si="4"/>
        <v>2311735</v>
      </c>
      <c r="T6" s="205">
        <v>0</v>
      </c>
      <c r="U6" s="205">
        <v>0</v>
      </c>
      <c r="V6" s="205">
        <v>0</v>
      </c>
      <c r="W6" s="205">
        <v>0</v>
      </c>
      <c r="X6" s="205">
        <v>0</v>
      </c>
      <c r="Y6" s="205">
        <v>0</v>
      </c>
      <c r="Z6" s="1" t="b">
        <f t="shared" si="5"/>
        <v>1</v>
      </c>
      <c r="AA6" s="45">
        <f t="shared" si="6"/>
        <v>0.5</v>
      </c>
      <c r="AB6" s="46" t="b">
        <f t="shared" si="7"/>
        <v>1</v>
      </c>
      <c r="AC6" s="46" t="b">
        <f t="shared" si="8"/>
        <v>1</v>
      </c>
    </row>
    <row r="7" spans="1:29" ht="50.25" customHeight="1" x14ac:dyDescent="0.25">
      <c r="A7" s="204">
        <v>5</v>
      </c>
      <c r="B7" s="54" t="s">
        <v>55</v>
      </c>
      <c r="C7" s="55" t="s">
        <v>59</v>
      </c>
      <c r="D7" s="71" t="s">
        <v>73</v>
      </c>
      <c r="E7" s="71">
        <v>1604</v>
      </c>
      <c r="F7" s="72" t="s">
        <v>74</v>
      </c>
      <c r="G7" s="54" t="s">
        <v>66</v>
      </c>
      <c r="H7" s="57">
        <v>3.51</v>
      </c>
      <c r="I7" s="58" t="s">
        <v>75</v>
      </c>
      <c r="J7" s="73">
        <v>958143.73</v>
      </c>
      <c r="K7" s="49">
        <f t="shared" si="2"/>
        <v>479071.86</v>
      </c>
      <c r="L7" s="59">
        <f t="shared" si="3"/>
        <v>479071.87</v>
      </c>
      <c r="M7" s="60">
        <v>0.5</v>
      </c>
      <c r="N7" s="49">
        <v>0</v>
      </c>
      <c r="O7" s="49">
        <v>0</v>
      </c>
      <c r="P7" s="205">
        <v>0</v>
      </c>
      <c r="Q7" s="205">
        <v>0</v>
      </c>
      <c r="R7" s="205">
        <v>0</v>
      </c>
      <c r="S7" s="59">
        <f t="shared" si="4"/>
        <v>479071.86</v>
      </c>
      <c r="T7" s="205">
        <v>0</v>
      </c>
      <c r="U7" s="205">
        <v>0</v>
      </c>
      <c r="V7" s="205">
        <v>0</v>
      </c>
      <c r="W7" s="205">
        <v>0</v>
      </c>
      <c r="X7" s="205">
        <v>0</v>
      </c>
      <c r="Y7" s="205">
        <v>0</v>
      </c>
      <c r="Z7" s="1" t="b">
        <f t="shared" si="5"/>
        <v>1</v>
      </c>
      <c r="AA7" s="45">
        <f t="shared" si="6"/>
        <v>0.5</v>
      </c>
      <c r="AB7" s="46" t="b">
        <f t="shared" si="7"/>
        <v>1</v>
      </c>
      <c r="AC7" s="46" t="b">
        <f t="shared" si="8"/>
        <v>1</v>
      </c>
    </row>
    <row r="8" spans="1:29" ht="36.75" customHeight="1" x14ac:dyDescent="0.25">
      <c r="A8" s="204">
        <v>6</v>
      </c>
      <c r="B8" s="54" t="s">
        <v>56</v>
      </c>
      <c r="C8" s="55" t="s">
        <v>59</v>
      </c>
      <c r="D8" s="56" t="s">
        <v>76</v>
      </c>
      <c r="E8" s="56">
        <v>1609</v>
      </c>
      <c r="F8" s="54" t="s">
        <v>77</v>
      </c>
      <c r="G8" s="54" t="s">
        <v>66</v>
      </c>
      <c r="H8" s="57">
        <v>1.048</v>
      </c>
      <c r="I8" s="58" t="s">
        <v>78</v>
      </c>
      <c r="J8" s="50">
        <v>1616610</v>
      </c>
      <c r="K8" s="49">
        <f t="shared" si="2"/>
        <v>808305</v>
      </c>
      <c r="L8" s="59">
        <f t="shared" si="3"/>
        <v>808305</v>
      </c>
      <c r="M8" s="60">
        <v>0.5</v>
      </c>
      <c r="N8" s="49">
        <v>0</v>
      </c>
      <c r="O8" s="49">
        <v>0</v>
      </c>
      <c r="P8" s="205">
        <v>0</v>
      </c>
      <c r="Q8" s="205">
        <v>0</v>
      </c>
      <c r="R8" s="205">
        <v>0</v>
      </c>
      <c r="S8" s="59">
        <f t="shared" si="4"/>
        <v>808305</v>
      </c>
      <c r="T8" s="205">
        <v>0</v>
      </c>
      <c r="U8" s="205">
        <v>0</v>
      </c>
      <c r="V8" s="205">
        <v>0</v>
      </c>
      <c r="W8" s="205">
        <v>0</v>
      </c>
      <c r="X8" s="205">
        <v>0</v>
      </c>
      <c r="Y8" s="205">
        <v>0</v>
      </c>
      <c r="Z8" s="1" t="b">
        <f t="shared" si="5"/>
        <v>1</v>
      </c>
      <c r="AA8" s="45">
        <f t="shared" si="6"/>
        <v>0.5</v>
      </c>
      <c r="AB8" s="46" t="b">
        <f t="shared" si="7"/>
        <v>1</v>
      </c>
      <c r="AC8" s="46" t="b">
        <f t="shared" si="8"/>
        <v>1</v>
      </c>
    </row>
    <row r="9" spans="1:29" ht="30" customHeight="1" x14ac:dyDescent="0.25">
      <c r="A9" s="204">
        <v>7</v>
      </c>
      <c r="B9" s="54" t="s">
        <v>57</v>
      </c>
      <c r="C9" s="55" t="s">
        <v>59</v>
      </c>
      <c r="D9" s="56" t="s">
        <v>79</v>
      </c>
      <c r="E9" s="56">
        <v>1605</v>
      </c>
      <c r="F9" s="54" t="s">
        <v>80</v>
      </c>
      <c r="G9" s="54" t="s">
        <v>62</v>
      </c>
      <c r="H9" s="57">
        <v>0.41199999999999998</v>
      </c>
      <c r="I9" s="58" t="s">
        <v>75</v>
      </c>
      <c r="J9" s="50">
        <v>1314248.1399999999</v>
      </c>
      <c r="K9" s="49">
        <f t="shared" si="2"/>
        <v>657124.06999999995</v>
      </c>
      <c r="L9" s="59">
        <f t="shared" si="3"/>
        <v>657124.06999999995</v>
      </c>
      <c r="M9" s="60">
        <v>0.5</v>
      </c>
      <c r="N9" s="49">
        <v>0</v>
      </c>
      <c r="O9" s="49">
        <v>0</v>
      </c>
      <c r="P9" s="205">
        <v>0</v>
      </c>
      <c r="Q9" s="205">
        <v>0</v>
      </c>
      <c r="R9" s="205">
        <v>0</v>
      </c>
      <c r="S9" s="59">
        <f t="shared" si="4"/>
        <v>657124.06999999995</v>
      </c>
      <c r="T9" s="205">
        <v>0</v>
      </c>
      <c r="U9" s="205">
        <v>0</v>
      </c>
      <c r="V9" s="205">
        <v>0</v>
      </c>
      <c r="W9" s="205">
        <v>0</v>
      </c>
      <c r="X9" s="205">
        <v>0</v>
      </c>
      <c r="Y9" s="205">
        <v>0</v>
      </c>
      <c r="Z9" s="1" t="b">
        <f t="shared" si="5"/>
        <v>1</v>
      </c>
      <c r="AA9" s="45">
        <f t="shared" si="6"/>
        <v>0.5</v>
      </c>
      <c r="AB9" s="46" t="b">
        <f t="shared" si="7"/>
        <v>1</v>
      </c>
      <c r="AC9" s="46" t="b">
        <f t="shared" si="8"/>
        <v>1</v>
      </c>
    </row>
    <row r="10" spans="1:29" ht="30" customHeight="1" x14ac:dyDescent="0.25">
      <c r="A10" s="204">
        <v>8</v>
      </c>
      <c r="B10" s="54" t="s">
        <v>58</v>
      </c>
      <c r="C10" s="55" t="s">
        <v>59</v>
      </c>
      <c r="D10" s="56" t="s">
        <v>81</v>
      </c>
      <c r="E10" s="56">
        <v>1606</v>
      </c>
      <c r="F10" s="54" t="s">
        <v>82</v>
      </c>
      <c r="G10" s="54" t="s">
        <v>66</v>
      </c>
      <c r="H10" s="57">
        <v>1.5029999999999999</v>
      </c>
      <c r="I10" s="58" t="s">
        <v>83</v>
      </c>
      <c r="J10" s="49">
        <v>1216433.8600000001</v>
      </c>
      <c r="K10" s="49">
        <f t="shared" si="2"/>
        <v>608216.93000000005</v>
      </c>
      <c r="L10" s="59">
        <f t="shared" si="3"/>
        <v>608216.93000000005</v>
      </c>
      <c r="M10" s="60">
        <v>0.5</v>
      </c>
      <c r="N10" s="49">
        <v>0</v>
      </c>
      <c r="O10" s="49">
        <v>0</v>
      </c>
      <c r="P10" s="205">
        <v>0</v>
      </c>
      <c r="Q10" s="205">
        <v>0</v>
      </c>
      <c r="R10" s="205">
        <v>0</v>
      </c>
      <c r="S10" s="59">
        <f t="shared" si="4"/>
        <v>608216.93000000005</v>
      </c>
      <c r="T10" s="205">
        <v>0</v>
      </c>
      <c r="U10" s="205">
        <v>0</v>
      </c>
      <c r="V10" s="205">
        <v>0</v>
      </c>
      <c r="W10" s="205">
        <v>0</v>
      </c>
      <c r="X10" s="205">
        <v>0</v>
      </c>
      <c r="Y10" s="205">
        <v>0</v>
      </c>
      <c r="Z10" s="1" t="b">
        <f t="shared" si="5"/>
        <v>1</v>
      </c>
      <c r="AA10" s="45">
        <f t="shared" si="6"/>
        <v>0.5</v>
      </c>
      <c r="AB10" s="46" t="b">
        <f t="shared" si="7"/>
        <v>1</v>
      </c>
      <c r="AC10" s="46" t="b">
        <f t="shared" si="8"/>
        <v>1</v>
      </c>
    </row>
    <row r="11" spans="1:29" ht="20.100000000000001" customHeight="1" x14ac:dyDescent="0.25">
      <c r="A11" s="234" t="s">
        <v>45</v>
      </c>
      <c r="B11" s="234"/>
      <c r="C11" s="234"/>
      <c r="D11" s="234"/>
      <c r="E11" s="234"/>
      <c r="F11" s="234"/>
      <c r="G11" s="234"/>
      <c r="H11" s="74">
        <f>SUM(H3:H10)</f>
        <v>12.040000000000001</v>
      </c>
      <c r="I11" s="75" t="s">
        <v>14</v>
      </c>
      <c r="J11" s="76">
        <f>SUM(J3:J10)</f>
        <v>14075760.890000001</v>
      </c>
      <c r="K11" s="76">
        <f>SUM(K3:K10)</f>
        <v>7037880.4300000006</v>
      </c>
      <c r="L11" s="76">
        <f>SUM(L3:L10)</f>
        <v>7037880.46</v>
      </c>
      <c r="M11" s="78" t="s">
        <v>14</v>
      </c>
      <c r="N11" s="77">
        <f t="shared" ref="N11:Y11" si="9">SUM(N3:N10)</f>
        <v>0</v>
      </c>
      <c r="O11" s="77">
        <f t="shared" si="9"/>
        <v>0</v>
      </c>
      <c r="P11" s="79">
        <f t="shared" si="9"/>
        <v>0</v>
      </c>
      <c r="Q11" s="79">
        <f t="shared" si="9"/>
        <v>0</v>
      </c>
      <c r="R11" s="79">
        <f t="shared" si="9"/>
        <v>0</v>
      </c>
      <c r="S11" s="79">
        <f t="shared" si="9"/>
        <v>7037880.4300000006</v>
      </c>
      <c r="T11" s="79">
        <f t="shared" si="9"/>
        <v>0</v>
      </c>
      <c r="U11" s="79">
        <f t="shared" si="9"/>
        <v>0</v>
      </c>
      <c r="V11" s="79">
        <f t="shared" si="9"/>
        <v>0</v>
      </c>
      <c r="W11" s="79">
        <f t="shared" si="9"/>
        <v>0</v>
      </c>
      <c r="X11" s="79">
        <f t="shared" si="9"/>
        <v>0</v>
      </c>
      <c r="Y11" s="79">
        <f t="shared" si="9"/>
        <v>0</v>
      </c>
      <c r="Z11" s="1" t="b">
        <f t="shared" si="5"/>
        <v>1</v>
      </c>
      <c r="AA11" s="45">
        <f t="shared" si="6"/>
        <v>0.5</v>
      </c>
      <c r="AB11" s="46" t="s">
        <v>14</v>
      </c>
      <c r="AC11" s="46" t="b">
        <f t="shared" si="8"/>
        <v>1</v>
      </c>
    </row>
    <row r="12" spans="1:29" ht="20.100000000000001" customHeight="1" x14ac:dyDescent="0.25">
      <c r="A12" s="233" t="s">
        <v>38</v>
      </c>
      <c r="B12" s="233"/>
      <c r="C12" s="233"/>
      <c r="D12" s="233"/>
      <c r="E12" s="233"/>
      <c r="F12" s="233"/>
      <c r="G12" s="233"/>
      <c r="H12" s="80">
        <f>SUMIF($C$3:$C$10,"K",H3:H10)</f>
        <v>0</v>
      </c>
      <c r="I12" s="81" t="s">
        <v>14</v>
      </c>
      <c r="J12" s="82">
        <f>SUMIF($C$3:$C$10,"K",J3:J10)</f>
        <v>0</v>
      </c>
      <c r="K12" s="82">
        <f>SUMIF($C$3:$C$10,"K",K3:K10)</f>
        <v>0</v>
      </c>
      <c r="L12" s="82">
        <f>SUMIF($C$3:$C$10,"K",L3:L10)</f>
        <v>0</v>
      </c>
      <c r="M12" s="84" t="s">
        <v>14</v>
      </c>
      <c r="N12" s="83">
        <f t="shared" ref="N12:Y12" si="10">SUMIF($C$3:$C$10,"K",N3:N10)</f>
        <v>0</v>
      </c>
      <c r="O12" s="83">
        <f t="shared" si="10"/>
        <v>0</v>
      </c>
      <c r="P12" s="85">
        <f t="shared" si="10"/>
        <v>0</v>
      </c>
      <c r="Q12" s="85">
        <f t="shared" si="10"/>
        <v>0</v>
      </c>
      <c r="R12" s="85">
        <f t="shared" si="10"/>
        <v>0</v>
      </c>
      <c r="S12" s="85">
        <f t="shared" si="10"/>
        <v>0</v>
      </c>
      <c r="T12" s="85">
        <f t="shared" si="10"/>
        <v>0</v>
      </c>
      <c r="U12" s="85">
        <f t="shared" si="10"/>
        <v>0</v>
      </c>
      <c r="V12" s="85">
        <f t="shared" si="10"/>
        <v>0</v>
      </c>
      <c r="W12" s="85">
        <f t="shared" si="10"/>
        <v>0</v>
      </c>
      <c r="X12" s="85">
        <f t="shared" si="10"/>
        <v>0</v>
      </c>
      <c r="Y12" s="85">
        <f t="shared" si="10"/>
        <v>0</v>
      </c>
      <c r="Z12" s="1" t="b">
        <f t="shared" si="5"/>
        <v>1</v>
      </c>
      <c r="AA12" s="45" t="e">
        <f t="shared" ref="AA12" si="11">ROUND(K12/J12,4)</f>
        <v>#DIV/0!</v>
      </c>
      <c r="AB12" s="46" t="s">
        <v>14</v>
      </c>
      <c r="AC12" s="46" t="b">
        <f t="shared" ref="AC12" si="12">J12=K12+L12</f>
        <v>1</v>
      </c>
    </row>
    <row r="13" spans="1:29" ht="20.100000000000001" customHeight="1" x14ac:dyDescent="0.25">
      <c r="A13" s="234" t="s">
        <v>39</v>
      </c>
      <c r="B13" s="234"/>
      <c r="C13" s="234"/>
      <c r="D13" s="234"/>
      <c r="E13" s="234"/>
      <c r="F13" s="234"/>
      <c r="G13" s="234"/>
      <c r="H13" s="74">
        <f>SUMIF($C$3:$C$10,"N",H3:H10)</f>
        <v>12.040000000000001</v>
      </c>
      <c r="I13" s="75" t="s">
        <v>14</v>
      </c>
      <c r="J13" s="76">
        <f>SUMIF($C$3:$C$10,"N",J3:J10)</f>
        <v>14075760.890000001</v>
      </c>
      <c r="K13" s="76">
        <f>SUMIF($C$3:$C$10,"N",K3:K10)</f>
        <v>7037880.4300000006</v>
      </c>
      <c r="L13" s="76">
        <f>SUMIF($C$3:$C$10,"N",L3:L10)</f>
        <v>7037880.46</v>
      </c>
      <c r="M13" s="78" t="s">
        <v>14</v>
      </c>
      <c r="N13" s="77">
        <f t="shared" ref="N13:Y13" si="13">SUMIF($C$3:$C$10,"N",N3:N10)</f>
        <v>0</v>
      </c>
      <c r="O13" s="77">
        <f t="shared" si="13"/>
        <v>0</v>
      </c>
      <c r="P13" s="79">
        <f t="shared" si="13"/>
        <v>0</v>
      </c>
      <c r="Q13" s="79">
        <f t="shared" si="13"/>
        <v>0</v>
      </c>
      <c r="R13" s="79">
        <f t="shared" si="13"/>
        <v>0</v>
      </c>
      <c r="S13" s="79">
        <f t="shared" si="13"/>
        <v>7037880.4300000006</v>
      </c>
      <c r="T13" s="79">
        <f t="shared" si="13"/>
        <v>0</v>
      </c>
      <c r="U13" s="79">
        <f t="shared" si="13"/>
        <v>0</v>
      </c>
      <c r="V13" s="79">
        <f t="shared" si="13"/>
        <v>0</v>
      </c>
      <c r="W13" s="79">
        <f t="shared" si="13"/>
        <v>0</v>
      </c>
      <c r="X13" s="79">
        <f t="shared" si="13"/>
        <v>0</v>
      </c>
      <c r="Y13" s="79">
        <f t="shared" si="13"/>
        <v>0</v>
      </c>
      <c r="Z13" s="1" t="b">
        <f t="shared" si="5"/>
        <v>1</v>
      </c>
      <c r="AA13" s="45">
        <f t="shared" si="6"/>
        <v>0.5</v>
      </c>
      <c r="AB13" s="46" t="s">
        <v>14</v>
      </c>
      <c r="AC13" s="46" t="b">
        <f t="shared" si="8"/>
        <v>1</v>
      </c>
    </row>
    <row r="14" spans="1:29" ht="20.100000000000001" customHeight="1" x14ac:dyDescent="0.25">
      <c r="A14" s="233" t="s">
        <v>40</v>
      </c>
      <c r="B14" s="233"/>
      <c r="C14" s="233"/>
      <c r="D14" s="233"/>
      <c r="E14" s="233"/>
      <c r="F14" s="233"/>
      <c r="G14" s="233"/>
      <c r="H14" s="80">
        <f>SUMIF($C$3:$C$10,"W",H3:H10)</f>
        <v>0</v>
      </c>
      <c r="I14" s="81" t="s">
        <v>14</v>
      </c>
      <c r="J14" s="82">
        <f>SUMIF($C$3:$C$10,"W",J3:J10)</f>
        <v>0</v>
      </c>
      <c r="K14" s="83">
        <f>SUMIF($C$3:$C$10,"W",K3:K10)</f>
        <v>0</v>
      </c>
      <c r="L14" s="83">
        <f>SUMIF($C$3:$C$10,"W",L3:L10)</f>
        <v>0</v>
      </c>
      <c r="M14" s="84" t="s">
        <v>14</v>
      </c>
      <c r="N14" s="83">
        <f t="shared" ref="N14:Y14" si="14">SUMIF($C$3:$C$10,"W",N3:N10)</f>
        <v>0</v>
      </c>
      <c r="O14" s="83">
        <f t="shared" si="14"/>
        <v>0</v>
      </c>
      <c r="P14" s="85">
        <f t="shared" si="14"/>
        <v>0</v>
      </c>
      <c r="Q14" s="85">
        <f t="shared" si="14"/>
        <v>0</v>
      </c>
      <c r="R14" s="85">
        <f t="shared" si="14"/>
        <v>0</v>
      </c>
      <c r="S14" s="85">
        <f t="shared" si="14"/>
        <v>0</v>
      </c>
      <c r="T14" s="85">
        <f t="shared" si="14"/>
        <v>0</v>
      </c>
      <c r="U14" s="85">
        <f t="shared" si="14"/>
        <v>0</v>
      </c>
      <c r="V14" s="85">
        <f t="shared" si="14"/>
        <v>0</v>
      </c>
      <c r="W14" s="85">
        <f t="shared" si="14"/>
        <v>0</v>
      </c>
      <c r="X14" s="85">
        <f t="shared" si="14"/>
        <v>0</v>
      </c>
      <c r="Y14" s="85">
        <f t="shared" si="14"/>
        <v>0</v>
      </c>
      <c r="Z14" s="1" t="b">
        <f t="shared" si="5"/>
        <v>1</v>
      </c>
      <c r="AA14" s="45" t="e">
        <f t="shared" ref="AA14" si="15">ROUND(K14/J14,4)</f>
        <v>#DIV/0!</v>
      </c>
      <c r="AB14" s="46" t="s">
        <v>14</v>
      </c>
      <c r="AC14" s="46" t="b">
        <f t="shared" ref="AC14" si="16">J14=K14+L14</f>
        <v>1</v>
      </c>
    </row>
    <row r="15" spans="1:29" x14ac:dyDescent="0.25">
      <c r="A15" s="35"/>
      <c r="B15" s="35"/>
      <c r="C15" s="35"/>
      <c r="D15" s="35"/>
      <c r="E15" s="35"/>
      <c r="F15" s="35"/>
      <c r="G15" s="35"/>
    </row>
    <row r="16" spans="1:29" x14ac:dyDescent="0.25">
      <c r="A16" s="33" t="s">
        <v>25</v>
      </c>
      <c r="B16" s="33"/>
      <c r="C16" s="33"/>
      <c r="D16" s="33"/>
      <c r="E16" s="33"/>
      <c r="F16" s="33"/>
      <c r="G16" s="33"/>
      <c r="H16" s="14"/>
      <c r="I16" s="14"/>
      <c r="J16" s="6"/>
      <c r="K16" s="14"/>
      <c r="L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C16" s="46"/>
    </row>
    <row r="17" spans="1:26" x14ac:dyDescent="0.25">
      <c r="A17" s="34" t="s">
        <v>26</v>
      </c>
      <c r="B17" s="34"/>
      <c r="C17" s="34"/>
      <c r="D17" s="34"/>
      <c r="E17" s="34"/>
      <c r="F17" s="34"/>
      <c r="G17" s="34"/>
      <c r="H17" s="14"/>
      <c r="I17" s="14"/>
      <c r="J17" s="30"/>
      <c r="K17" s="14"/>
      <c r="L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"/>
    </row>
    <row r="18" spans="1:26" x14ac:dyDescent="0.25">
      <c r="A18" s="33" t="s">
        <v>43</v>
      </c>
      <c r="B18" s="35"/>
      <c r="C18" s="35"/>
      <c r="D18" s="35"/>
      <c r="E18" s="35"/>
      <c r="F18" s="35"/>
      <c r="G18" s="35"/>
      <c r="J18" s="29"/>
    </row>
    <row r="19" spans="1:26" x14ac:dyDescent="0.25">
      <c r="A19" s="36" t="s">
        <v>47</v>
      </c>
      <c r="B19" s="36"/>
      <c r="C19" s="36"/>
      <c r="D19" s="36"/>
      <c r="E19" s="36"/>
      <c r="F19" s="36"/>
      <c r="G19" s="36"/>
      <c r="J19" s="29"/>
    </row>
  </sheetData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14:G14"/>
    <mergeCell ref="A13:G13"/>
    <mergeCell ref="E1:E2"/>
    <mergeCell ref="A11:G11"/>
    <mergeCell ref="A1:A2"/>
    <mergeCell ref="B1:B2"/>
    <mergeCell ref="C1:C2"/>
    <mergeCell ref="F1:F2"/>
    <mergeCell ref="G1:G2"/>
    <mergeCell ref="A12:G12"/>
  </mergeCells>
  <conditionalFormatting sqref="AA3:AC12 Z3:Z14">
    <cfRule type="cellIs" dxfId="48" priority="15" operator="equal">
      <formula>FALSE</formula>
    </cfRule>
  </conditionalFormatting>
  <conditionalFormatting sqref="Z3:AB3 AA4:AB12 Z4:Z14">
    <cfRule type="containsText" dxfId="47" priority="13" operator="containsText" text="fałsz">
      <formula>NOT(ISERROR(SEARCH("fałsz",Z3)))</formula>
    </cfRule>
  </conditionalFormatting>
  <conditionalFormatting sqref="AC16">
    <cfRule type="cellIs" dxfId="46" priority="12" operator="equal">
      <formula>FALSE</formula>
    </cfRule>
  </conditionalFormatting>
  <conditionalFormatting sqref="AC16">
    <cfRule type="cellIs" dxfId="45" priority="11" operator="equal">
      <formula>FALSE</formula>
    </cfRule>
  </conditionalFormatting>
  <conditionalFormatting sqref="AA14:AB14">
    <cfRule type="cellIs" dxfId="44" priority="10" operator="equal">
      <formula>FALSE</formula>
    </cfRule>
  </conditionalFormatting>
  <conditionalFormatting sqref="AA14:AB14">
    <cfRule type="containsText" dxfId="43" priority="8" operator="containsText" text="fałsz">
      <formula>NOT(ISERROR(SEARCH("fałsz",AA14)))</formula>
    </cfRule>
  </conditionalFormatting>
  <conditionalFormatting sqref="AC14">
    <cfRule type="cellIs" dxfId="42" priority="7" operator="equal">
      <formula>FALSE</formula>
    </cfRule>
  </conditionalFormatting>
  <conditionalFormatting sqref="AC14">
    <cfRule type="cellIs" dxfId="41" priority="6" operator="equal">
      <formula>FALSE</formula>
    </cfRule>
  </conditionalFormatting>
  <conditionalFormatting sqref="AA13:AB13">
    <cfRule type="cellIs" dxfId="40" priority="5" operator="equal">
      <formula>FALSE</formula>
    </cfRule>
  </conditionalFormatting>
  <conditionalFormatting sqref="AA13:AB13">
    <cfRule type="containsText" dxfId="39" priority="3" operator="containsText" text="fałsz">
      <formula>NOT(ISERROR(SEARCH("fałsz",AA13)))</formula>
    </cfRule>
  </conditionalFormatting>
  <conditionalFormatting sqref="AC13">
    <cfRule type="cellIs" dxfId="38" priority="2" operator="equal">
      <formula>FALSE</formula>
    </cfRule>
  </conditionalFormatting>
  <conditionalFormatting sqref="AC13">
    <cfRule type="cellIs" dxfId="37" priority="1" operator="equal">
      <formula>FALSE</formula>
    </cfRule>
  </conditionalFormatting>
  <dataValidations disablePrompts="1" count="2">
    <dataValidation type="list" allowBlank="1" showInputMessage="1" showErrorMessage="1" sqref="C3:C10" xr:uid="{00000000-0002-0000-0100-000000000000}">
      <formula1>"N,K,W"</formula1>
    </dataValidation>
    <dataValidation type="list" allowBlank="1" showInputMessage="1" showErrorMessage="1" sqref="G3:G10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8" fitToHeight="0" orientation="landscape" r:id="rId1"/>
  <headerFooter>
    <oddHeader>&amp;LWojewództwo Opolskie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6"/>
  <sheetViews>
    <sheetView showGridLines="0" zoomScale="80" zoomScaleNormal="80" zoomScaleSheetLayoutView="85" workbookViewId="0">
      <selection activeCell="G28" sqref="G28"/>
    </sheetView>
  </sheetViews>
  <sheetFormatPr defaultColWidth="9.140625" defaultRowHeight="15" x14ac:dyDescent="0.25"/>
  <cols>
    <col min="1" max="1" width="6.28515625" style="3" customWidth="1"/>
    <col min="2" max="2" width="17.7109375" style="3" customWidth="1"/>
    <col min="3" max="3" width="11.5703125" style="3" customWidth="1"/>
    <col min="4" max="4" width="18.85546875" style="3" customWidth="1"/>
    <col min="5" max="5" width="8.7109375" style="3" customWidth="1"/>
    <col min="6" max="6" width="13.85546875" style="3" customWidth="1"/>
    <col min="7" max="7" width="48.85546875" style="3" customWidth="1"/>
    <col min="8" max="8" width="8.140625" style="3" customWidth="1"/>
    <col min="9" max="9" width="8.85546875" style="3" customWidth="1"/>
    <col min="10" max="10" width="16" style="3" customWidth="1"/>
    <col min="11" max="11" width="13.140625" style="4" customWidth="1"/>
    <col min="12" max="12" width="16.85546875" style="3" customWidth="1"/>
    <col min="13" max="13" width="15.7109375" style="3" customWidth="1"/>
    <col min="14" max="14" width="13.5703125" style="1" customWidth="1"/>
    <col min="15" max="15" width="6.5703125" style="3" customWidth="1"/>
    <col min="16" max="16" width="6.140625" style="3" customWidth="1"/>
    <col min="17" max="17" width="6.42578125" style="3" customWidth="1"/>
    <col min="18" max="18" width="6" style="3" customWidth="1"/>
    <col min="19" max="19" width="6.28515625" style="3" customWidth="1"/>
    <col min="20" max="20" width="12.7109375" style="3" customWidth="1"/>
    <col min="21" max="21" width="6.42578125" style="3" customWidth="1"/>
    <col min="22" max="22" width="6.140625" style="3" customWidth="1"/>
    <col min="23" max="24" width="6.28515625" style="3" customWidth="1"/>
    <col min="25" max="25" width="5.85546875" style="3" customWidth="1"/>
    <col min="26" max="26" width="5.5703125" style="3" customWidth="1"/>
    <col min="27" max="29" width="15.7109375" style="14" customWidth="1"/>
    <col min="30" max="30" width="15.7109375" style="3" customWidth="1"/>
    <col min="31" max="16384" width="9.140625" style="3"/>
  </cols>
  <sheetData>
    <row r="1" spans="1:30" ht="20.100000000000001" customHeight="1" x14ac:dyDescent="0.25">
      <c r="A1" s="235" t="s">
        <v>4</v>
      </c>
      <c r="B1" s="235" t="s">
        <v>5</v>
      </c>
      <c r="C1" s="236" t="s">
        <v>44</v>
      </c>
      <c r="D1" s="231" t="s">
        <v>6</v>
      </c>
      <c r="E1" s="235" t="s">
        <v>33</v>
      </c>
      <c r="F1" s="231" t="s">
        <v>15</v>
      </c>
      <c r="G1" s="235" t="s">
        <v>7</v>
      </c>
      <c r="H1" s="235" t="s">
        <v>27</v>
      </c>
      <c r="I1" s="235" t="s">
        <v>8</v>
      </c>
      <c r="J1" s="235" t="s">
        <v>28</v>
      </c>
      <c r="K1" s="238" t="s">
        <v>9</v>
      </c>
      <c r="L1" s="235" t="s">
        <v>17</v>
      </c>
      <c r="M1" s="231" t="s">
        <v>13</v>
      </c>
      <c r="N1" s="235" t="s">
        <v>11</v>
      </c>
      <c r="O1" s="237" t="s">
        <v>12</v>
      </c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</row>
    <row r="2" spans="1:30" ht="20.100000000000001" customHeight="1" x14ac:dyDescent="0.25">
      <c r="A2" s="235"/>
      <c r="B2" s="235"/>
      <c r="C2" s="237"/>
      <c r="D2" s="232"/>
      <c r="E2" s="235"/>
      <c r="F2" s="232"/>
      <c r="G2" s="235"/>
      <c r="H2" s="235"/>
      <c r="I2" s="235"/>
      <c r="J2" s="235"/>
      <c r="K2" s="238"/>
      <c r="L2" s="235"/>
      <c r="M2" s="232"/>
      <c r="N2" s="23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96">
        <v>2029</v>
      </c>
      <c r="Z2" s="196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30" customHeight="1" x14ac:dyDescent="0.25">
      <c r="A3" s="207">
        <v>1</v>
      </c>
      <c r="B3" s="54" t="s">
        <v>84</v>
      </c>
      <c r="C3" s="55" t="s">
        <v>59</v>
      </c>
      <c r="D3" s="56" t="s">
        <v>98</v>
      </c>
      <c r="E3" s="56">
        <v>1611053</v>
      </c>
      <c r="F3" s="54" t="s">
        <v>99</v>
      </c>
      <c r="G3" s="54" t="s">
        <v>100</v>
      </c>
      <c r="H3" s="54" t="s">
        <v>62</v>
      </c>
      <c r="I3" s="57">
        <v>0.26400000000000001</v>
      </c>
      <c r="J3" s="58" t="s">
        <v>101</v>
      </c>
      <c r="K3" s="50">
        <v>4056095.74</v>
      </c>
      <c r="L3" s="49">
        <f>ROUNDDOWN(K3*N3,2)</f>
        <v>2433657.44</v>
      </c>
      <c r="M3" s="59">
        <f>K3-L3</f>
        <v>1622438.3000000003</v>
      </c>
      <c r="N3" s="60">
        <v>0.6</v>
      </c>
      <c r="O3" s="49">
        <v>0</v>
      </c>
      <c r="P3" s="49">
        <v>0</v>
      </c>
      <c r="Q3" s="208">
        <v>0</v>
      </c>
      <c r="R3" s="208">
        <v>0</v>
      </c>
      <c r="S3" s="208">
        <v>0</v>
      </c>
      <c r="T3" s="206">
        <f>L3</f>
        <v>2433657.44</v>
      </c>
      <c r="U3" s="208">
        <v>0</v>
      </c>
      <c r="V3" s="208">
        <v>0</v>
      </c>
      <c r="W3" s="208">
        <v>0</v>
      </c>
      <c r="X3" s="208">
        <v>0</v>
      </c>
      <c r="Y3" s="208">
        <v>0</v>
      </c>
      <c r="Z3" s="208">
        <v>0</v>
      </c>
      <c r="AA3" s="1" t="b">
        <f>L3=SUM(O3:Z3)</f>
        <v>1</v>
      </c>
      <c r="AB3" s="45">
        <f t="shared" ref="AB3:AB10" si="0">ROUND(L3/K3,4)</f>
        <v>0.6</v>
      </c>
      <c r="AC3" s="46" t="b">
        <f t="shared" ref="AC3:AC7" si="1">AB3=N3</f>
        <v>1</v>
      </c>
      <c r="AD3" s="46" t="b">
        <f t="shared" ref="AD3:AD10" si="2">K3=L3+M3</f>
        <v>1</v>
      </c>
    </row>
    <row r="4" spans="1:30" ht="30" customHeight="1" x14ac:dyDescent="0.25">
      <c r="A4" s="207">
        <v>2</v>
      </c>
      <c r="B4" s="54" t="s">
        <v>85</v>
      </c>
      <c r="C4" s="55" t="s">
        <v>59</v>
      </c>
      <c r="D4" s="56" t="s">
        <v>102</v>
      </c>
      <c r="E4" s="56">
        <v>1603062</v>
      </c>
      <c r="F4" s="54" t="s">
        <v>103</v>
      </c>
      <c r="G4" s="54" t="s">
        <v>139</v>
      </c>
      <c r="H4" s="54" t="s">
        <v>104</v>
      </c>
      <c r="I4" s="57">
        <v>0.81299999999999994</v>
      </c>
      <c r="J4" s="58" t="s">
        <v>83</v>
      </c>
      <c r="K4" s="50">
        <v>3583530</v>
      </c>
      <c r="L4" s="49">
        <f t="shared" ref="L4:L5" si="3">ROUNDDOWN(K4*N4,2)</f>
        <v>2508471</v>
      </c>
      <c r="M4" s="59">
        <f t="shared" ref="M4:M5" si="4">K4-L4</f>
        <v>1075059</v>
      </c>
      <c r="N4" s="60">
        <v>0.7</v>
      </c>
      <c r="O4" s="49">
        <v>0</v>
      </c>
      <c r="P4" s="49">
        <v>0</v>
      </c>
      <c r="Q4" s="208">
        <v>0</v>
      </c>
      <c r="R4" s="208">
        <v>0</v>
      </c>
      <c r="S4" s="208">
        <v>0</v>
      </c>
      <c r="T4" s="206">
        <f t="shared" ref="T4:T7" si="5">L4</f>
        <v>2508471</v>
      </c>
      <c r="U4" s="208">
        <v>0</v>
      </c>
      <c r="V4" s="208">
        <v>0</v>
      </c>
      <c r="W4" s="208">
        <v>0</v>
      </c>
      <c r="X4" s="208">
        <v>0</v>
      </c>
      <c r="Y4" s="208">
        <v>0</v>
      </c>
      <c r="Z4" s="208">
        <v>0</v>
      </c>
      <c r="AA4" s="1" t="b">
        <f t="shared" ref="AA4:AA11" si="6">L4=SUM(O4:Z4)</f>
        <v>1</v>
      </c>
      <c r="AB4" s="45">
        <f t="shared" si="0"/>
        <v>0.7</v>
      </c>
      <c r="AC4" s="46" t="b">
        <f t="shared" si="1"/>
        <v>1</v>
      </c>
      <c r="AD4" s="46" t="b">
        <f t="shared" si="2"/>
        <v>1</v>
      </c>
    </row>
    <row r="5" spans="1:30" ht="30" customHeight="1" x14ac:dyDescent="0.25">
      <c r="A5" s="207">
        <v>3</v>
      </c>
      <c r="B5" s="54" t="s">
        <v>86</v>
      </c>
      <c r="C5" s="55" t="s">
        <v>59</v>
      </c>
      <c r="D5" s="56" t="s">
        <v>105</v>
      </c>
      <c r="E5" s="56">
        <v>1608062</v>
      </c>
      <c r="F5" s="54" t="s">
        <v>106</v>
      </c>
      <c r="G5" s="54" t="s">
        <v>107</v>
      </c>
      <c r="H5" s="54" t="s">
        <v>104</v>
      </c>
      <c r="I5" s="57">
        <v>0.61099999999999999</v>
      </c>
      <c r="J5" s="58" t="s">
        <v>83</v>
      </c>
      <c r="K5" s="50">
        <v>796134.24</v>
      </c>
      <c r="L5" s="49">
        <f t="shared" si="3"/>
        <v>636907.39</v>
      </c>
      <c r="M5" s="59">
        <f t="shared" si="4"/>
        <v>159226.84999999998</v>
      </c>
      <c r="N5" s="60">
        <v>0.8</v>
      </c>
      <c r="O5" s="49">
        <v>0</v>
      </c>
      <c r="P5" s="49">
        <v>0</v>
      </c>
      <c r="Q5" s="208">
        <v>0</v>
      </c>
      <c r="R5" s="208">
        <v>0</v>
      </c>
      <c r="S5" s="208">
        <v>0</v>
      </c>
      <c r="T5" s="206">
        <f t="shared" si="5"/>
        <v>636907.39</v>
      </c>
      <c r="U5" s="208">
        <v>0</v>
      </c>
      <c r="V5" s="208">
        <v>0</v>
      </c>
      <c r="W5" s="208">
        <v>0</v>
      </c>
      <c r="X5" s="208">
        <v>0</v>
      </c>
      <c r="Y5" s="208">
        <v>0</v>
      </c>
      <c r="Z5" s="208">
        <v>0</v>
      </c>
      <c r="AA5" s="1" t="b">
        <f t="shared" si="6"/>
        <v>1</v>
      </c>
      <c r="AB5" s="45">
        <f t="shared" si="0"/>
        <v>0.8</v>
      </c>
      <c r="AC5" s="46" t="b">
        <f t="shared" si="1"/>
        <v>1</v>
      </c>
      <c r="AD5" s="46" t="b">
        <f t="shared" si="2"/>
        <v>1</v>
      </c>
    </row>
    <row r="6" spans="1:30" ht="30" customHeight="1" x14ac:dyDescent="0.25">
      <c r="A6" s="207">
        <v>4</v>
      </c>
      <c r="B6" s="54" t="s">
        <v>87</v>
      </c>
      <c r="C6" s="55" t="s">
        <v>59</v>
      </c>
      <c r="D6" s="56" t="s">
        <v>108</v>
      </c>
      <c r="E6" s="56">
        <v>1604023</v>
      </c>
      <c r="F6" s="54" t="s">
        <v>109</v>
      </c>
      <c r="G6" s="54" t="s">
        <v>110</v>
      </c>
      <c r="H6" s="54" t="s">
        <v>66</v>
      </c>
      <c r="I6" s="57">
        <v>0.24199999999999999</v>
      </c>
      <c r="J6" s="58" t="s">
        <v>78</v>
      </c>
      <c r="K6" s="50">
        <v>983886.23</v>
      </c>
      <c r="L6" s="49">
        <f t="shared" ref="L6:L7" si="7">ROUNDDOWN(K6*N6,2)</f>
        <v>787108.98</v>
      </c>
      <c r="M6" s="59">
        <f t="shared" ref="M6:M7" si="8">K6-L6</f>
        <v>196777.25</v>
      </c>
      <c r="N6" s="60">
        <v>0.8</v>
      </c>
      <c r="O6" s="49">
        <v>0</v>
      </c>
      <c r="P6" s="49">
        <v>0</v>
      </c>
      <c r="Q6" s="208">
        <v>0</v>
      </c>
      <c r="R6" s="208">
        <v>0</v>
      </c>
      <c r="S6" s="208">
        <v>0</v>
      </c>
      <c r="T6" s="206">
        <f t="shared" ref="T6" si="9">L6</f>
        <v>787108.98</v>
      </c>
      <c r="U6" s="208">
        <v>0</v>
      </c>
      <c r="V6" s="208">
        <v>0</v>
      </c>
      <c r="W6" s="208">
        <v>0</v>
      </c>
      <c r="X6" s="208">
        <v>0</v>
      </c>
      <c r="Y6" s="208">
        <v>0</v>
      </c>
      <c r="Z6" s="208">
        <v>0</v>
      </c>
      <c r="AA6" s="1" t="b">
        <f t="shared" ref="AA6" si="10">L6=SUM(O6:Z6)</f>
        <v>1</v>
      </c>
      <c r="AB6" s="45">
        <f t="shared" ref="AB6" si="11">ROUND(L6/K6,4)</f>
        <v>0.8</v>
      </c>
      <c r="AC6" s="46" t="b">
        <f t="shared" ref="AC6" si="12">AB6=N6</f>
        <v>1</v>
      </c>
      <c r="AD6" s="46" t="b">
        <f t="shared" ref="AD6" si="13">K6=L6+M6</f>
        <v>1</v>
      </c>
    </row>
    <row r="7" spans="1:30" ht="36.75" customHeight="1" x14ac:dyDescent="0.25">
      <c r="A7" s="207">
        <v>5</v>
      </c>
      <c r="B7" s="54" t="s">
        <v>141</v>
      </c>
      <c r="C7" s="55" t="s">
        <v>59</v>
      </c>
      <c r="D7" s="56" t="s">
        <v>124</v>
      </c>
      <c r="E7" s="56">
        <v>1601011</v>
      </c>
      <c r="F7" s="54" t="s">
        <v>125</v>
      </c>
      <c r="G7" s="54" t="s">
        <v>126</v>
      </c>
      <c r="H7" s="54" t="s">
        <v>104</v>
      </c>
      <c r="I7" s="57">
        <v>9.5000000000000001E-2</v>
      </c>
      <c r="J7" s="58" t="s">
        <v>127</v>
      </c>
      <c r="K7" s="50">
        <v>617302.5</v>
      </c>
      <c r="L7" s="49">
        <f t="shared" si="7"/>
        <v>493842</v>
      </c>
      <c r="M7" s="59">
        <f t="shared" si="8"/>
        <v>123460.5</v>
      </c>
      <c r="N7" s="60">
        <v>0.8</v>
      </c>
      <c r="O7" s="49">
        <v>0</v>
      </c>
      <c r="P7" s="49">
        <v>0</v>
      </c>
      <c r="Q7" s="208">
        <v>0</v>
      </c>
      <c r="R7" s="208">
        <v>0</v>
      </c>
      <c r="S7" s="208">
        <v>0</v>
      </c>
      <c r="T7" s="206">
        <f t="shared" si="5"/>
        <v>493842</v>
      </c>
      <c r="U7" s="208">
        <v>0</v>
      </c>
      <c r="V7" s="208">
        <v>0</v>
      </c>
      <c r="W7" s="208">
        <v>0</v>
      </c>
      <c r="X7" s="208">
        <v>0</v>
      </c>
      <c r="Y7" s="208">
        <v>0</v>
      </c>
      <c r="Z7" s="208">
        <v>0</v>
      </c>
      <c r="AA7" s="1" t="b">
        <f t="shared" si="6"/>
        <v>1</v>
      </c>
      <c r="AB7" s="45">
        <f t="shared" si="0"/>
        <v>0.8</v>
      </c>
      <c r="AC7" s="46" t="b">
        <f t="shared" si="1"/>
        <v>1</v>
      </c>
      <c r="AD7" s="46" t="b">
        <f t="shared" si="2"/>
        <v>1</v>
      </c>
    </row>
    <row r="8" spans="1:30" ht="20.100000000000001" customHeight="1" x14ac:dyDescent="0.25">
      <c r="A8" s="245" t="s">
        <v>45</v>
      </c>
      <c r="B8" s="246"/>
      <c r="C8" s="246"/>
      <c r="D8" s="246"/>
      <c r="E8" s="246"/>
      <c r="F8" s="246"/>
      <c r="G8" s="246"/>
      <c r="H8" s="247"/>
      <c r="I8" s="74">
        <f>SUM(I3:I7)</f>
        <v>2.0249999999999999</v>
      </c>
      <c r="J8" s="75" t="s">
        <v>14</v>
      </c>
      <c r="K8" s="76">
        <f>SUM(K3:K7)</f>
        <v>10036948.710000001</v>
      </c>
      <c r="L8" s="77">
        <f>SUM(L3:L7)</f>
        <v>6859986.8099999987</v>
      </c>
      <c r="M8" s="77">
        <f>SUM(M3:M7)</f>
        <v>3176961.9000000004</v>
      </c>
      <c r="N8" s="78" t="s">
        <v>14</v>
      </c>
      <c r="O8" s="77">
        <f t="shared" ref="O8:Z8" si="14">SUM(O3:O7)</f>
        <v>0</v>
      </c>
      <c r="P8" s="77">
        <f t="shared" si="14"/>
        <v>0</v>
      </c>
      <c r="Q8" s="79">
        <f t="shared" si="14"/>
        <v>0</v>
      </c>
      <c r="R8" s="79">
        <f t="shared" si="14"/>
        <v>0</v>
      </c>
      <c r="S8" s="79">
        <f t="shared" si="14"/>
        <v>0</v>
      </c>
      <c r="T8" s="79">
        <f t="shared" si="14"/>
        <v>6859986.8099999987</v>
      </c>
      <c r="U8" s="79">
        <f t="shared" si="14"/>
        <v>0</v>
      </c>
      <c r="V8" s="79">
        <f t="shared" si="14"/>
        <v>0</v>
      </c>
      <c r="W8" s="79">
        <f t="shared" si="14"/>
        <v>0</v>
      </c>
      <c r="X8" s="79">
        <f t="shared" si="14"/>
        <v>0</v>
      </c>
      <c r="Y8" s="79">
        <f t="shared" si="14"/>
        <v>0</v>
      </c>
      <c r="Z8" s="79">
        <f t="shared" si="14"/>
        <v>0</v>
      </c>
      <c r="AA8" s="1" t="b">
        <f t="shared" si="6"/>
        <v>1</v>
      </c>
      <c r="AB8" s="45">
        <f t="shared" si="0"/>
        <v>0.6835</v>
      </c>
      <c r="AC8" s="46" t="s">
        <v>14</v>
      </c>
      <c r="AD8" s="46" t="b">
        <f t="shared" si="2"/>
        <v>1</v>
      </c>
    </row>
    <row r="9" spans="1:30" ht="20.100000000000001" customHeight="1" x14ac:dyDescent="0.25">
      <c r="A9" s="245" t="s">
        <v>38</v>
      </c>
      <c r="B9" s="246"/>
      <c r="C9" s="246"/>
      <c r="D9" s="246"/>
      <c r="E9" s="246"/>
      <c r="F9" s="246"/>
      <c r="G9" s="246"/>
      <c r="H9" s="247"/>
      <c r="I9" s="74">
        <f>SUMIF($C$3:$C$7,"K",I3:I7)</f>
        <v>0</v>
      </c>
      <c r="J9" s="75" t="s">
        <v>14</v>
      </c>
      <c r="K9" s="76">
        <f>SUMIF($C$3:$C$7,"K",K3:K7)</f>
        <v>0</v>
      </c>
      <c r="L9" s="77">
        <f>SUMIF($C$3:$C$7,"K",L3:L7)</f>
        <v>0</v>
      </c>
      <c r="M9" s="77">
        <f>SUMIF($C$3:$C$7,"K",M3:M7)</f>
        <v>0</v>
      </c>
      <c r="N9" s="78" t="s">
        <v>14</v>
      </c>
      <c r="O9" s="77">
        <f t="shared" ref="O9:Z9" si="15">SUMIF($C$3:$C$7,"K",O3:O7)</f>
        <v>0</v>
      </c>
      <c r="P9" s="77">
        <f t="shared" si="15"/>
        <v>0</v>
      </c>
      <c r="Q9" s="79">
        <f t="shared" si="15"/>
        <v>0</v>
      </c>
      <c r="R9" s="79">
        <f t="shared" si="15"/>
        <v>0</v>
      </c>
      <c r="S9" s="79">
        <f t="shared" si="15"/>
        <v>0</v>
      </c>
      <c r="T9" s="79">
        <f t="shared" si="15"/>
        <v>0</v>
      </c>
      <c r="U9" s="79">
        <f t="shared" si="15"/>
        <v>0</v>
      </c>
      <c r="V9" s="79">
        <f t="shared" si="15"/>
        <v>0</v>
      </c>
      <c r="W9" s="79">
        <f t="shared" si="15"/>
        <v>0</v>
      </c>
      <c r="X9" s="79">
        <f t="shared" si="15"/>
        <v>0</v>
      </c>
      <c r="Y9" s="79">
        <f t="shared" si="15"/>
        <v>0</v>
      </c>
      <c r="Z9" s="79">
        <f t="shared" si="15"/>
        <v>0</v>
      </c>
      <c r="AA9" s="1" t="b">
        <f t="shared" si="6"/>
        <v>1</v>
      </c>
      <c r="AB9" s="45" t="e">
        <f t="shared" si="0"/>
        <v>#DIV/0!</v>
      </c>
      <c r="AC9" s="46" t="s">
        <v>14</v>
      </c>
      <c r="AD9" s="46" t="b">
        <f t="shared" si="2"/>
        <v>1</v>
      </c>
    </row>
    <row r="10" spans="1:30" ht="20.100000000000001" customHeight="1" x14ac:dyDescent="0.25">
      <c r="A10" s="245" t="s">
        <v>39</v>
      </c>
      <c r="B10" s="246"/>
      <c r="C10" s="246"/>
      <c r="D10" s="246"/>
      <c r="E10" s="246"/>
      <c r="F10" s="246"/>
      <c r="G10" s="246"/>
      <c r="H10" s="247"/>
      <c r="I10" s="74">
        <f>SUMIF($C$3:$C$7,"N",I3:I7)</f>
        <v>2.0249999999999999</v>
      </c>
      <c r="J10" s="75" t="s">
        <v>14</v>
      </c>
      <c r="K10" s="76">
        <f>SUMIF($C$3:$C$7,"N",K3:K7)</f>
        <v>10036948.710000001</v>
      </c>
      <c r="L10" s="77">
        <f>SUMIF($C$3:$C$7,"N",L3:L7)</f>
        <v>6859986.8099999987</v>
      </c>
      <c r="M10" s="77">
        <f>SUMIF($C$3:$C$7,"N",M3:M7)</f>
        <v>3176961.9000000004</v>
      </c>
      <c r="N10" s="78" t="s">
        <v>14</v>
      </c>
      <c r="O10" s="77">
        <f t="shared" ref="O10:Z10" si="16">SUMIF($C$3:$C$7,"N",O3:O7)</f>
        <v>0</v>
      </c>
      <c r="P10" s="77">
        <f t="shared" si="16"/>
        <v>0</v>
      </c>
      <c r="Q10" s="79">
        <f t="shared" si="16"/>
        <v>0</v>
      </c>
      <c r="R10" s="79">
        <f t="shared" si="16"/>
        <v>0</v>
      </c>
      <c r="S10" s="79">
        <f t="shared" si="16"/>
        <v>0</v>
      </c>
      <c r="T10" s="79">
        <f t="shared" si="16"/>
        <v>6859986.8099999987</v>
      </c>
      <c r="U10" s="79">
        <f t="shared" si="16"/>
        <v>0</v>
      </c>
      <c r="V10" s="79">
        <f t="shared" si="16"/>
        <v>0</v>
      </c>
      <c r="W10" s="79">
        <f t="shared" si="16"/>
        <v>0</v>
      </c>
      <c r="X10" s="79">
        <f t="shared" si="16"/>
        <v>0</v>
      </c>
      <c r="Y10" s="79">
        <f t="shared" si="16"/>
        <v>0</v>
      </c>
      <c r="Z10" s="79">
        <f t="shared" si="16"/>
        <v>0</v>
      </c>
      <c r="AA10" s="1" t="b">
        <f t="shared" si="6"/>
        <v>1</v>
      </c>
      <c r="AB10" s="45">
        <f t="shared" si="0"/>
        <v>0.6835</v>
      </c>
      <c r="AC10" s="46" t="s">
        <v>14</v>
      </c>
      <c r="AD10" s="46" t="b">
        <f t="shared" si="2"/>
        <v>1</v>
      </c>
    </row>
    <row r="11" spans="1:30" ht="20.100000000000001" customHeight="1" x14ac:dyDescent="0.25">
      <c r="A11" s="242" t="s">
        <v>40</v>
      </c>
      <c r="B11" s="243"/>
      <c r="C11" s="243"/>
      <c r="D11" s="243"/>
      <c r="E11" s="243"/>
      <c r="F11" s="243"/>
      <c r="G11" s="243"/>
      <c r="H11" s="244"/>
      <c r="I11" s="80">
        <f>SUMIF($C$3:$C$7,"W",I3:I7)</f>
        <v>0</v>
      </c>
      <c r="J11" s="81" t="s">
        <v>14</v>
      </c>
      <c r="K11" s="82">
        <f>SUMIF($C$3:$C$7,"W",K3:K7)</f>
        <v>0</v>
      </c>
      <c r="L11" s="83">
        <f>SUMIF($C$3:$C$7,"W",L3:L7)</f>
        <v>0</v>
      </c>
      <c r="M11" s="83">
        <f>SUMIF($C$3:$C$7,"W",M3:M7)</f>
        <v>0</v>
      </c>
      <c r="N11" s="84" t="s">
        <v>14</v>
      </c>
      <c r="O11" s="83">
        <f t="shared" ref="O11:Z11" si="17">SUMIF($C$3:$C$7,"W",O3:O7)</f>
        <v>0</v>
      </c>
      <c r="P11" s="83">
        <f t="shared" si="17"/>
        <v>0</v>
      </c>
      <c r="Q11" s="85">
        <f t="shared" si="17"/>
        <v>0</v>
      </c>
      <c r="R11" s="85">
        <f t="shared" si="17"/>
        <v>0</v>
      </c>
      <c r="S11" s="85">
        <f t="shared" si="17"/>
        <v>0</v>
      </c>
      <c r="T11" s="85">
        <f t="shared" si="17"/>
        <v>0</v>
      </c>
      <c r="U11" s="85">
        <f t="shared" si="17"/>
        <v>0</v>
      </c>
      <c r="V11" s="85">
        <f t="shared" si="17"/>
        <v>0</v>
      </c>
      <c r="W11" s="85">
        <f t="shared" si="17"/>
        <v>0</v>
      </c>
      <c r="X11" s="85">
        <f t="shared" si="17"/>
        <v>0</v>
      </c>
      <c r="Y11" s="85">
        <f t="shared" si="17"/>
        <v>0</v>
      </c>
      <c r="Z11" s="85">
        <f t="shared" si="17"/>
        <v>0</v>
      </c>
      <c r="AA11" s="1" t="b">
        <f t="shared" si="6"/>
        <v>1</v>
      </c>
      <c r="AB11" s="45" t="e">
        <f t="shared" ref="AB11" si="18">ROUND(L11/K11,4)</f>
        <v>#DIV/0!</v>
      </c>
      <c r="AC11" s="46" t="s">
        <v>14</v>
      </c>
      <c r="AD11" s="46" t="b">
        <f t="shared" ref="AD11" si="19">K11=L11+M11</f>
        <v>1</v>
      </c>
    </row>
    <row r="12" spans="1:30" x14ac:dyDescent="0.25">
      <c r="A12" s="32"/>
      <c r="K12" s="5"/>
    </row>
    <row r="13" spans="1:30" x14ac:dyDescent="0.25">
      <c r="A13" s="33" t="s">
        <v>25</v>
      </c>
    </row>
    <row r="14" spans="1:30" x14ac:dyDescent="0.25">
      <c r="A14" s="34" t="s">
        <v>26</v>
      </c>
    </row>
    <row r="15" spans="1:30" x14ac:dyDescent="0.25">
      <c r="A15" s="33" t="s">
        <v>43</v>
      </c>
    </row>
    <row r="16" spans="1:30" x14ac:dyDescent="0.25">
      <c r="A16" s="36" t="s">
        <v>47</v>
      </c>
    </row>
  </sheetData>
  <mergeCells count="19">
    <mergeCell ref="F1:F2"/>
    <mergeCell ref="G1:G2"/>
    <mergeCell ref="D1:D2"/>
    <mergeCell ref="O1:Z1"/>
    <mergeCell ref="A11:H11"/>
    <mergeCell ref="A10:H10"/>
    <mergeCell ref="E1:E2"/>
    <mergeCell ref="A9:H9"/>
    <mergeCell ref="N1:N2"/>
    <mergeCell ref="L1:L2"/>
    <mergeCell ref="M1:M2"/>
    <mergeCell ref="A8:H8"/>
    <mergeCell ref="H1:H2"/>
    <mergeCell ref="I1:I2"/>
    <mergeCell ref="J1:J2"/>
    <mergeCell ref="K1:K2"/>
    <mergeCell ref="A1:A2"/>
    <mergeCell ref="B1:B2"/>
    <mergeCell ref="C1:C2"/>
  </mergeCells>
  <conditionalFormatting sqref="AA7:AA11 AB7:AD9 AA3:AD6">
    <cfRule type="cellIs" dxfId="36" priority="15" operator="equal">
      <formula>FALSE</formula>
    </cfRule>
  </conditionalFormatting>
  <conditionalFormatting sqref="AA7:AA11 AB7:AC9 AA3:AC6">
    <cfRule type="containsText" dxfId="35" priority="13" operator="containsText" text="fałsz">
      <formula>NOT(ISERROR(SEARCH("fałsz",AA3)))</formula>
    </cfRule>
  </conditionalFormatting>
  <conditionalFormatting sqref="AB11:AC11">
    <cfRule type="cellIs" dxfId="34" priority="10" operator="equal">
      <formula>FALSE</formula>
    </cfRule>
  </conditionalFormatting>
  <conditionalFormatting sqref="AB11:AC11">
    <cfRule type="containsText" dxfId="33" priority="8" operator="containsText" text="fałsz">
      <formula>NOT(ISERROR(SEARCH("fałsz",AB11)))</formula>
    </cfRule>
  </conditionalFormatting>
  <conditionalFormatting sqref="AD11">
    <cfRule type="cellIs" dxfId="32" priority="7" operator="equal">
      <formula>FALSE</formula>
    </cfRule>
  </conditionalFormatting>
  <conditionalFormatting sqref="AD11">
    <cfRule type="cellIs" dxfId="31" priority="6" operator="equal">
      <formula>FALSE</formula>
    </cfRule>
  </conditionalFormatting>
  <conditionalFormatting sqref="AB10:AC10">
    <cfRule type="cellIs" dxfId="30" priority="5" operator="equal">
      <formula>FALSE</formula>
    </cfRule>
  </conditionalFormatting>
  <conditionalFormatting sqref="AB10:AC10">
    <cfRule type="containsText" dxfId="29" priority="3" operator="containsText" text="fałsz">
      <formula>NOT(ISERROR(SEARCH("fałsz",AB10)))</formula>
    </cfRule>
  </conditionalFormatting>
  <conditionalFormatting sqref="AD10">
    <cfRule type="cellIs" dxfId="28" priority="2" operator="equal">
      <formula>FALSE</formula>
    </cfRule>
  </conditionalFormatting>
  <conditionalFormatting sqref="AD10">
    <cfRule type="cellIs" dxfId="27" priority="1" operator="equal">
      <formula>FALSE</formula>
    </cfRule>
  </conditionalFormatting>
  <dataValidations count="3">
    <dataValidation type="list" allowBlank="1" showInputMessage="1" showErrorMessage="1" sqref="H3:H6 G7" xr:uid="{00000000-0002-0000-0200-000000000000}">
      <formula1>"B,P,R"</formula1>
    </dataValidation>
    <dataValidation type="list" allowBlank="1" showInputMessage="1" showErrorMessage="1" sqref="C3:C6" xr:uid="{00000000-0002-0000-0200-000001000000}">
      <formula1>"N,K,W"</formula1>
    </dataValidation>
    <dataValidation type="list" allowBlank="1" showInputMessage="1" showErrorMessage="1" sqref="C7" xr:uid="{00000000-0002-0000-0200-000002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8" fitToHeight="0" orientation="landscape" r:id="rId1"/>
  <headerFooter>
    <oddHeader>&amp;LWojewództwo &amp;KFF0000Opolskie&amp;K01+000 -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"/>
  <sheetViews>
    <sheetView showGridLines="0" zoomScale="80" zoomScaleNormal="80" zoomScaleSheetLayoutView="85" workbookViewId="0">
      <selection sqref="A1:A2"/>
    </sheetView>
  </sheetViews>
  <sheetFormatPr defaultColWidth="9.140625" defaultRowHeight="15" x14ac:dyDescent="0.25"/>
  <cols>
    <col min="1" max="9" width="15.7109375" style="14" customWidth="1"/>
    <col min="10" max="10" width="15.7109375" style="39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140625" style="14"/>
  </cols>
  <sheetData>
    <row r="1" spans="1:30" ht="20.100000000000001" customHeight="1" x14ac:dyDescent="0.25">
      <c r="A1" s="235" t="s">
        <v>4</v>
      </c>
      <c r="B1" s="235" t="s">
        <v>5</v>
      </c>
      <c r="C1" s="236" t="s">
        <v>46</v>
      </c>
      <c r="D1" s="231" t="s">
        <v>6</v>
      </c>
      <c r="E1" s="236" t="s">
        <v>33</v>
      </c>
      <c r="F1" s="231" t="s">
        <v>7</v>
      </c>
      <c r="G1" s="235" t="s">
        <v>27</v>
      </c>
      <c r="H1" s="235" t="s">
        <v>8</v>
      </c>
      <c r="I1" s="235" t="s">
        <v>24</v>
      </c>
      <c r="J1" s="238" t="s">
        <v>9</v>
      </c>
      <c r="K1" s="235" t="s">
        <v>10</v>
      </c>
      <c r="L1" s="231" t="s">
        <v>13</v>
      </c>
      <c r="M1" s="235" t="s">
        <v>11</v>
      </c>
      <c r="N1" s="237" t="s">
        <v>12</v>
      </c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</row>
    <row r="2" spans="1:30" ht="20.100000000000001" customHeight="1" x14ac:dyDescent="0.25">
      <c r="A2" s="235"/>
      <c r="B2" s="235"/>
      <c r="C2" s="237"/>
      <c r="D2" s="232"/>
      <c r="E2" s="237"/>
      <c r="F2" s="232"/>
      <c r="G2" s="235"/>
      <c r="H2" s="235"/>
      <c r="I2" s="235"/>
      <c r="J2" s="238"/>
      <c r="K2" s="235"/>
      <c r="L2" s="232"/>
      <c r="M2" s="235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96">
        <v>2029</v>
      </c>
      <c r="Y2" s="196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30" s="47" customFormat="1" ht="30" customHeight="1" x14ac:dyDescent="0.25">
      <c r="A3" s="64"/>
      <c r="B3" s="64"/>
      <c r="C3" s="65"/>
      <c r="D3" s="66"/>
      <c r="E3" s="66"/>
      <c r="F3" s="64"/>
      <c r="G3" s="64"/>
      <c r="H3" s="67"/>
      <c r="I3" s="68"/>
      <c r="J3" s="61"/>
      <c r="K3" s="62"/>
      <c r="L3" s="63"/>
      <c r="M3" s="69"/>
      <c r="N3" s="62"/>
      <c r="O3" s="62"/>
      <c r="P3" s="70"/>
      <c r="Q3" s="70"/>
      <c r="R3" s="70"/>
      <c r="S3" s="70"/>
      <c r="T3" s="70"/>
      <c r="U3" s="70"/>
      <c r="V3" s="70"/>
      <c r="W3" s="70"/>
      <c r="X3" s="70"/>
      <c r="Y3" s="70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 t="shared" ref="AC3" si="2">J3=K3+L3</f>
        <v>1</v>
      </c>
      <c r="AD3" s="48"/>
    </row>
    <row r="4" spans="1:30" s="47" customFormat="1" ht="30" customHeight="1" x14ac:dyDescent="0.25">
      <c r="A4" s="86"/>
      <c r="B4" s="86"/>
      <c r="C4" s="86"/>
      <c r="D4" s="87"/>
      <c r="E4" s="87"/>
      <c r="F4" s="86"/>
      <c r="G4" s="86"/>
      <c r="H4" s="88"/>
      <c r="I4" s="89"/>
      <c r="J4" s="90"/>
      <c r="K4" s="91"/>
      <c r="L4" s="90"/>
      <c r="M4" s="92"/>
      <c r="N4" s="90"/>
      <c r="O4" s="91"/>
      <c r="P4" s="93"/>
      <c r="Q4" s="93"/>
      <c r="R4" s="93"/>
      <c r="S4" s="93"/>
      <c r="T4" s="93"/>
      <c r="U4" s="93"/>
      <c r="V4" s="93"/>
      <c r="W4" s="93"/>
      <c r="X4" s="93"/>
      <c r="Y4" s="93"/>
      <c r="Z4" s="1" t="b">
        <f t="shared" ref="Z4:Z8" si="3">K4=SUM(N4:Y4)</f>
        <v>1</v>
      </c>
      <c r="AA4" s="45" t="e">
        <f t="shared" ref="AA4:AA8" si="4">ROUND(K4/J4,4)</f>
        <v>#DIV/0!</v>
      </c>
      <c r="AB4" s="46" t="e">
        <f t="shared" ref="AB4:AB5" si="5">AA4=M4</f>
        <v>#DIV/0!</v>
      </c>
      <c r="AC4" s="46" t="b">
        <f t="shared" ref="AC4:AC8" si="6">J4=K4+L4</f>
        <v>1</v>
      </c>
      <c r="AD4" s="48"/>
    </row>
    <row r="5" spans="1:30" s="47" customFormat="1" ht="30" customHeight="1" x14ac:dyDescent="0.25">
      <c r="A5" s="86"/>
      <c r="B5" s="86"/>
      <c r="C5" s="86"/>
      <c r="D5" s="87"/>
      <c r="E5" s="87"/>
      <c r="F5" s="86"/>
      <c r="G5" s="86"/>
      <c r="H5" s="88"/>
      <c r="I5" s="89"/>
      <c r="J5" s="90"/>
      <c r="K5" s="90"/>
      <c r="L5" s="90"/>
      <c r="M5" s="92"/>
      <c r="N5" s="90"/>
      <c r="O5" s="90"/>
      <c r="P5" s="93"/>
      <c r="Q5" s="93"/>
      <c r="R5" s="93"/>
      <c r="S5" s="93"/>
      <c r="T5" s="93"/>
      <c r="U5" s="93"/>
      <c r="V5" s="93"/>
      <c r="W5" s="93"/>
      <c r="X5" s="93"/>
      <c r="Y5" s="93"/>
      <c r="Z5" s="1" t="b">
        <f t="shared" si="3"/>
        <v>1</v>
      </c>
      <c r="AA5" s="45" t="e">
        <f t="shared" si="4"/>
        <v>#DIV/0!</v>
      </c>
      <c r="AB5" s="46" t="e">
        <f t="shared" si="5"/>
        <v>#DIV/0!</v>
      </c>
      <c r="AC5" s="46" t="b">
        <f t="shared" si="6"/>
        <v>1</v>
      </c>
      <c r="AD5" s="48"/>
    </row>
    <row r="6" spans="1:30" ht="20.100000000000001" customHeight="1" x14ac:dyDescent="0.25">
      <c r="A6" s="249" t="s">
        <v>45</v>
      </c>
      <c r="B6" s="249"/>
      <c r="C6" s="249"/>
      <c r="D6" s="249"/>
      <c r="E6" s="249"/>
      <c r="F6" s="249"/>
      <c r="G6" s="249"/>
      <c r="H6" s="74">
        <f>SUM(H3:H5)</f>
        <v>0</v>
      </c>
      <c r="I6" s="75" t="s">
        <v>14</v>
      </c>
      <c r="J6" s="76">
        <f t="shared" ref="J6:L6" si="7">SUM(J3:J5)</f>
        <v>0</v>
      </c>
      <c r="K6" s="77">
        <f t="shared" si="7"/>
        <v>0</v>
      </c>
      <c r="L6" s="77">
        <f t="shared" si="7"/>
        <v>0</v>
      </c>
      <c r="M6" s="78" t="s">
        <v>14</v>
      </c>
      <c r="N6" s="94">
        <f>SUM(N3:N5)</f>
        <v>0</v>
      </c>
      <c r="O6" s="94">
        <f t="shared" ref="O6:W6" si="8">SUM(O3:O5)</f>
        <v>0</v>
      </c>
      <c r="P6" s="94">
        <f t="shared" si="8"/>
        <v>0</v>
      </c>
      <c r="Q6" s="94">
        <f t="shared" si="8"/>
        <v>0</v>
      </c>
      <c r="R6" s="94">
        <f t="shared" si="8"/>
        <v>0</v>
      </c>
      <c r="S6" s="94">
        <f t="shared" si="8"/>
        <v>0</v>
      </c>
      <c r="T6" s="94">
        <f t="shared" si="8"/>
        <v>0</v>
      </c>
      <c r="U6" s="94">
        <f t="shared" si="8"/>
        <v>0</v>
      </c>
      <c r="V6" s="94">
        <f t="shared" si="8"/>
        <v>0</v>
      </c>
      <c r="W6" s="94">
        <f t="shared" si="8"/>
        <v>0</v>
      </c>
      <c r="X6" s="94">
        <f t="shared" ref="X6:Y6" si="9">SUM(X3:X5)</f>
        <v>0</v>
      </c>
      <c r="Y6" s="94">
        <f t="shared" si="9"/>
        <v>0</v>
      </c>
      <c r="Z6" s="1" t="b">
        <f t="shared" si="3"/>
        <v>1</v>
      </c>
      <c r="AA6" s="45" t="e">
        <f t="shared" ref="AA6" si="10">ROUND(K6/J6,4)</f>
        <v>#DIV/0!</v>
      </c>
      <c r="AB6" s="46" t="s">
        <v>14</v>
      </c>
      <c r="AC6" s="46" t="b">
        <f t="shared" ref="AC6" si="11">J6=K6+L6</f>
        <v>1</v>
      </c>
      <c r="AD6" s="37"/>
    </row>
    <row r="7" spans="1:30" ht="20.100000000000001" customHeight="1" x14ac:dyDescent="0.25">
      <c r="A7" s="249" t="s">
        <v>39</v>
      </c>
      <c r="B7" s="249"/>
      <c r="C7" s="249"/>
      <c r="D7" s="249"/>
      <c r="E7" s="249"/>
      <c r="F7" s="249"/>
      <c r="G7" s="249"/>
      <c r="H7" s="74">
        <f>SUMIF($C$3:$C$5,"N",H3:H5)</f>
        <v>0</v>
      </c>
      <c r="I7" s="75" t="s">
        <v>14</v>
      </c>
      <c r="J7" s="76">
        <f t="shared" ref="J7:L7" si="12">SUMIF($C$3:$C$5,"N",J3:J5)</f>
        <v>0</v>
      </c>
      <c r="K7" s="77">
        <f t="shared" si="12"/>
        <v>0</v>
      </c>
      <c r="L7" s="77">
        <f t="shared" si="12"/>
        <v>0</v>
      </c>
      <c r="M7" s="78" t="s">
        <v>14</v>
      </c>
      <c r="N7" s="94">
        <f t="shared" ref="N7:W7" si="13">SUMIF($C$3:$C$5,"N",N3:N5)</f>
        <v>0</v>
      </c>
      <c r="O7" s="94">
        <f t="shared" si="13"/>
        <v>0</v>
      </c>
      <c r="P7" s="94">
        <f t="shared" si="13"/>
        <v>0</v>
      </c>
      <c r="Q7" s="94">
        <f t="shared" si="13"/>
        <v>0</v>
      </c>
      <c r="R7" s="94">
        <f t="shared" si="13"/>
        <v>0</v>
      </c>
      <c r="S7" s="94">
        <f t="shared" si="13"/>
        <v>0</v>
      </c>
      <c r="T7" s="94">
        <f t="shared" si="13"/>
        <v>0</v>
      </c>
      <c r="U7" s="94">
        <f t="shared" si="13"/>
        <v>0</v>
      </c>
      <c r="V7" s="94">
        <f t="shared" si="13"/>
        <v>0</v>
      </c>
      <c r="W7" s="94">
        <f t="shared" si="13"/>
        <v>0</v>
      </c>
      <c r="X7" s="94">
        <f t="shared" ref="X7:Y7" si="14">SUMIF($C$3:$C$5,"N",X3:X5)</f>
        <v>0</v>
      </c>
      <c r="Y7" s="94">
        <f t="shared" si="14"/>
        <v>0</v>
      </c>
      <c r="Z7" s="1" t="b">
        <f t="shared" si="3"/>
        <v>1</v>
      </c>
      <c r="AA7" s="45" t="e">
        <f t="shared" ref="AA7" si="15">ROUND(K7/J7,4)</f>
        <v>#DIV/0!</v>
      </c>
      <c r="AB7" s="46" t="s">
        <v>14</v>
      </c>
      <c r="AC7" s="46" t="b">
        <f t="shared" ref="AC7" si="16">J7=K7+L7</f>
        <v>1</v>
      </c>
      <c r="AD7" s="37"/>
    </row>
    <row r="8" spans="1:30" ht="20.100000000000001" customHeight="1" x14ac:dyDescent="0.25">
      <c r="A8" s="248" t="s">
        <v>40</v>
      </c>
      <c r="B8" s="248"/>
      <c r="C8" s="248"/>
      <c r="D8" s="248"/>
      <c r="E8" s="248"/>
      <c r="F8" s="248"/>
      <c r="G8" s="248"/>
      <c r="H8" s="80">
        <f>SUMIF($C$3:$C$5,"W",H3:H5)</f>
        <v>0</v>
      </c>
      <c r="I8" s="81" t="s">
        <v>14</v>
      </c>
      <c r="J8" s="82">
        <f>SUMIF($C$3:$C$5,"W",J3:J5)</f>
        <v>0</v>
      </c>
      <c r="K8" s="83">
        <f t="shared" ref="K8:L8" si="17">SUMIF($C$3:$C$5,"W",K3:K5)</f>
        <v>0</v>
      </c>
      <c r="L8" s="83">
        <f t="shared" si="17"/>
        <v>0</v>
      </c>
      <c r="M8" s="84" t="s">
        <v>14</v>
      </c>
      <c r="N8" s="95">
        <f t="shared" ref="N8:W8" si="18">SUMIF($C$3:$C$5,"W",N3:N5)</f>
        <v>0</v>
      </c>
      <c r="O8" s="95">
        <f t="shared" si="18"/>
        <v>0</v>
      </c>
      <c r="P8" s="95">
        <f t="shared" si="18"/>
        <v>0</v>
      </c>
      <c r="Q8" s="95">
        <f t="shared" si="18"/>
        <v>0</v>
      </c>
      <c r="R8" s="95">
        <f t="shared" si="18"/>
        <v>0</v>
      </c>
      <c r="S8" s="95">
        <f t="shared" si="18"/>
        <v>0</v>
      </c>
      <c r="T8" s="95">
        <f t="shared" si="18"/>
        <v>0</v>
      </c>
      <c r="U8" s="95">
        <f t="shared" si="18"/>
        <v>0</v>
      </c>
      <c r="V8" s="95">
        <f t="shared" si="18"/>
        <v>0</v>
      </c>
      <c r="W8" s="95">
        <f t="shared" si="18"/>
        <v>0</v>
      </c>
      <c r="X8" s="95">
        <f t="shared" ref="X8:Y8" si="19">SUMIF($C$3:$C$5,"W",X3:X5)</f>
        <v>0</v>
      </c>
      <c r="Y8" s="95">
        <f t="shared" si="19"/>
        <v>0</v>
      </c>
      <c r="Z8" s="1" t="b">
        <f t="shared" si="3"/>
        <v>1</v>
      </c>
      <c r="AA8" s="45" t="e">
        <f t="shared" si="4"/>
        <v>#DIV/0!</v>
      </c>
      <c r="AB8" s="46" t="s">
        <v>14</v>
      </c>
      <c r="AC8" s="46" t="b">
        <f t="shared" si="6"/>
        <v>1</v>
      </c>
      <c r="AD8" s="37"/>
    </row>
    <row r="9" spans="1:30" x14ac:dyDescent="0.25">
      <c r="A9" s="40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36</v>
      </c>
    </row>
    <row r="13" spans="1:30" x14ac:dyDescent="0.25">
      <c r="A13" s="41"/>
    </row>
  </sheetData>
  <mergeCells count="17">
    <mergeCell ref="J1:J2"/>
    <mergeCell ref="K1:K2"/>
    <mergeCell ref="L1:L2"/>
    <mergeCell ref="M1:M2"/>
    <mergeCell ref="N1:Y1"/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</mergeCells>
  <conditionalFormatting sqref="AC3:AC5 AC8">
    <cfRule type="cellIs" dxfId="26" priority="14" operator="equal">
      <formula>FALSE</formula>
    </cfRule>
  </conditionalFormatting>
  <conditionalFormatting sqref="AD3:AD5 AD8">
    <cfRule type="cellIs" dxfId="25" priority="19" operator="equal">
      <formula>FALSE</formula>
    </cfRule>
  </conditionalFormatting>
  <conditionalFormatting sqref="AD3:AD5 AD8">
    <cfRule type="cellIs" dxfId="24" priority="18" operator="equal">
      <formula>FALSE</formula>
    </cfRule>
  </conditionalFormatting>
  <conditionalFormatting sqref="AA3:AB5 AA8:AB8">
    <cfRule type="cellIs" dxfId="23" priority="17" operator="equal">
      <formula>FALSE</formula>
    </cfRule>
  </conditionalFormatting>
  <conditionalFormatting sqref="Z3:Z8">
    <cfRule type="cellIs" dxfId="22" priority="16" operator="equal">
      <formula>FALSE</formula>
    </cfRule>
  </conditionalFormatting>
  <conditionalFormatting sqref="Z3:AB3 AA8:AB8 AA4:AB5 Z4:Z8">
    <cfRule type="containsText" dxfId="21" priority="15" operator="containsText" text="fałsz">
      <formula>NOT(ISERROR(SEARCH("fałsz",Z3)))</formula>
    </cfRule>
  </conditionalFormatting>
  <conditionalFormatting sqref="AC3:AC5 AC8">
    <cfRule type="cellIs" dxfId="20" priority="13" operator="equal">
      <formula>FALSE</formula>
    </cfRule>
  </conditionalFormatting>
  <conditionalFormatting sqref="AD6:AD7">
    <cfRule type="cellIs" dxfId="19" priority="12" operator="equal">
      <formula>FALSE</formula>
    </cfRule>
  </conditionalFormatting>
  <conditionalFormatting sqref="AD6:AD7">
    <cfRule type="cellIs" dxfId="18" priority="11" operator="equal">
      <formula>FALSE</formula>
    </cfRule>
  </conditionalFormatting>
  <conditionalFormatting sqref="AA6:AB6">
    <cfRule type="cellIs" dxfId="17" priority="10" operator="equal">
      <formula>FALSE</formula>
    </cfRule>
  </conditionalFormatting>
  <conditionalFormatting sqref="AA6:AB6">
    <cfRule type="containsText" dxfId="16" priority="8" operator="containsText" text="fałsz">
      <formula>NOT(ISERROR(SEARCH("fałsz",AA6)))</formula>
    </cfRule>
  </conditionalFormatting>
  <conditionalFormatting sqref="AC6">
    <cfRule type="cellIs" dxfId="15" priority="7" operator="equal">
      <formula>FALSE</formula>
    </cfRule>
  </conditionalFormatting>
  <conditionalFormatting sqref="AC6">
    <cfRule type="cellIs" dxfId="14" priority="6" operator="equal">
      <formula>FALSE</formula>
    </cfRule>
  </conditionalFormatting>
  <conditionalFormatting sqref="AA7:AB7">
    <cfRule type="cellIs" dxfId="13" priority="5" operator="equal">
      <formula>FALSE</formula>
    </cfRule>
  </conditionalFormatting>
  <conditionalFormatting sqref="AA7:AB7">
    <cfRule type="containsText" dxfId="12" priority="3" operator="containsText" text="fałsz">
      <formula>NOT(ISERROR(SEARCH("fałsz",AA7)))</formula>
    </cfRule>
  </conditionalFormatting>
  <conditionalFormatting sqref="AC7">
    <cfRule type="cellIs" dxfId="11" priority="2" operator="equal">
      <formula>FALSE</formula>
    </cfRule>
  </conditionalFormatting>
  <conditionalFormatting sqref="AC7">
    <cfRule type="cellIs" dxfId="10" priority="1" operator="equal">
      <formula>FALSE</formula>
    </cfRule>
  </conditionalFormatting>
  <dataValidations disablePrompts="1" count="2">
    <dataValidation type="list" allowBlank="1" showInputMessage="1" showErrorMessage="1" sqref="C3:C5" xr:uid="{00000000-0002-0000-0300-000000000000}">
      <formula1>"N,W"</formula1>
    </dataValidation>
    <dataValidation type="list" allowBlank="1" showInputMessage="1" showErrorMessage="1" sqref="G3:G5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&amp;KFF0000Opolskie 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1"/>
  <sheetViews>
    <sheetView showGridLines="0" zoomScale="80" zoomScaleNormal="80" zoomScaleSheetLayoutView="85" workbookViewId="0">
      <selection activeCell="G8" sqref="G8"/>
    </sheetView>
  </sheetViews>
  <sheetFormatPr defaultColWidth="9.140625" defaultRowHeight="15" x14ac:dyDescent="0.25"/>
  <cols>
    <col min="1" max="1" width="4.85546875" style="14" customWidth="1"/>
    <col min="2" max="2" width="20.28515625" style="14" customWidth="1"/>
    <col min="3" max="3" width="8.140625" style="14" customWidth="1"/>
    <col min="4" max="4" width="15.7109375" style="14" customWidth="1"/>
    <col min="5" max="5" width="9.42578125" style="14" customWidth="1"/>
    <col min="6" max="6" width="13.5703125" style="14" customWidth="1"/>
    <col min="7" max="7" width="46.85546875" style="14" customWidth="1"/>
    <col min="8" max="9" width="8.140625" style="14" customWidth="1"/>
    <col min="10" max="10" width="16.42578125" style="14" customWidth="1"/>
    <col min="11" max="11" width="13.5703125" style="39" customWidth="1"/>
    <col min="12" max="12" width="14.7109375" style="14" customWidth="1"/>
    <col min="13" max="13" width="15.7109375" style="14" customWidth="1"/>
    <col min="14" max="14" width="13.5703125" style="1" customWidth="1"/>
    <col min="15" max="16" width="6.28515625" style="14" customWidth="1"/>
    <col min="17" max="17" width="6.140625" style="14" customWidth="1"/>
    <col min="18" max="18" width="6.28515625" style="14" customWidth="1"/>
    <col min="19" max="19" width="6" style="14" customWidth="1"/>
    <col min="20" max="20" width="18.85546875" style="14" customWidth="1"/>
    <col min="21" max="21" width="6.28515625" style="14" customWidth="1"/>
    <col min="22" max="22" width="6.42578125" style="14" customWidth="1"/>
    <col min="23" max="23" width="6.28515625" style="14" customWidth="1"/>
    <col min="24" max="24" width="6.42578125" style="14" customWidth="1"/>
    <col min="25" max="25" width="6.85546875" style="14" customWidth="1"/>
    <col min="26" max="26" width="6.42578125" style="14" customWidth="1"/>
    <col min="27" max="30" width="15.7109375" style="14" customWidth="1"/>
    <col min="31" max="16384" width="9.140625" style="14"/>
  </cols>
  <sheetData>
    <row r="1" spans="1:30" ht="20.100000000000001" customHeight="1" x14ac:dyDescent="0.25">
      <c r="A1" s="235" t="s">
        <v>4</v>
      </c>
      <c r="B1" s="235" t="s">
        <v>5</v>
      </c>
      <c r="C1" s="236" t="s">
        <v>46</v>
      </c>
      <c r="D1" s="231" t="s">
        <v>6</v>
      </c>
      <c r="E1" s="231" t="s">
        <v>33</v>
      </c>
      <c r="F1" s="231" t="s">
        <v>15</v>
      </c>
      <c r="G1" s="235" t="s">
        <v>7</v>
      </c>
      <c r="H1" s="235" t="s">
        <v>27</v>
      </c>
      <c r="I1" s="235" t="s">
        <v>8</v>
      </c>
      <c r="J1" s="235" t="s">
        <v>28</v>
      </c>
      <c r="K1" s="238" t="s">
        <v>9</v>
      </c>
      <c r="L1" s="235" t="s">
        <v>10</v>
      </c>
      <c r="M1" s="231" t="s">
        <v>13</v>
      </c>
      <c r="N1" s="235" t="s">
        <v>11</v>
      </c>
      <c r="O1" s="237" t="s">
        <v>12</v>
      </c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</row>
    <row r="2" spans="1:30" ht="20.100000000000001" customHeight="1" x14ac:dyDescent="0.25">
      <c r="A2" s="235"/>
      <c r="B2" s="235"/>
      <c r="C2" s="237"/>
      <c r="D2" s="232"/>
      <c r="E2" s="232"/>
      <c r="F2" s="232"/>
      <c r="G2" s="235"/>
      <c r="H2" s="235"/>
      <c r="I2" s="235"/>
      <c r="J2" s="235"/>
      <c r="K2" s="238"/>
      <c r="L2" s="235"/>
      <c r="M2" s="232"/>
      <c r="N2" s="23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96">
        <v>2029</v>
      </c>
      <c r="Z2" s="196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30" customHeight="1" x14ac:dyDescent="0.25">
      <c r="A3" s="209">
        <v>1</v>
      </c>
      <c r="B3" s="54" t="s">
        <v>88</v>
      </c>
      <c r="C3" s="55"/>
      <c r="D3" s="56" t="s">
        <v>111</v>
      </c>
      <c r="E3" s="56">
        <v>1603011</v>
      </c>
      <c r="F3" s="54" t="s">
        <v>103</v>
      </c>
      <c r="G3" s="54" t="s">
        <v>112</v>
      </c>
      <c r="H3" s="54" t="s">
        <v>62</v>
      </c>
      <c r="I3" s="57"/>
      <c r="J3" s="58" t="s">
        <v>143</v>
      </c>
      <c r="K3" s="50"/>
      <c r="L3" s="49"/>
      <c r="M3" s="59"/>
      <c r="N3" s="60">
        <v>0.5</v>
      </c>
      <c r="O3" s="49"/>
      <c r="P3" s="49"/>
      <c r="Q3" s="53"/>
      <c r="R3" s="53"/>
      <c r="S3" s="53"/>
      <c r="T3" s="59"/>
      <c r="U3" s="53"/>
      <c r="V3" s="53"/>
      <c r="W3" s="53"/>
      <c r="X3" s="53"/>
      <c r="Y3" s="53"/>
      <c r="Z3" s="53"/>
      <c r="AA3" s="1" t="b">
        <f>L3=SUM(O3:Z3)</f>
        <v>1</v>
      </c>
      <c r="AB3" s="45" t="e">
        <f>ROUND(L3/K3,4)</f>
        <v>#DIV/0!</v>
      </c>
      <c r="AC3" s="46" t="e">
        <f>AB3=N3</f>
        <v>#DIV/0!</v>
      </c>
      <c r="AD3" s="46" t="b">
        <f>K3=L3+M3</f>
        <v>1</v>
      </c>
    </row>
    <row r="4" spans="1:30" ht="30" customHeight="1" x14ac:dyDescent="0.25">
      <c r="A4" s="209">
        <v>2</v>
      </c>
      <c r="B4" s="54" t="s">
        <v>89</v>
      </c>
      <c r="C4" s="55"/>
      <c r="D4" s="56" t="s">
        <v>113</v>
      </c>
      <c r="E4" s="56">
        <v>1607013</v>
      </c>
      <c r="F4" s="54" t="s">
        <v>70</v>
      </c>
      <c r="G4" s="54" t="s">
        <v>114</v>
      </c>
      <c r="H4" s="54" t="s">
        <v>104</v>
      </c>
      <c r="I4" s="57"/>
      <c r="J4" s="58" t="s">
        <v>143</v>
      </c>
      <c r="K4" s="50"/>
      <c r="L4" s="49"/>
      <c r="M4" s="59"/>
      <c r="N4" s="60">
        <v>0.8</v>
      </c>
      <c r="O4" s="49"/>
      <c r="P4" s="49"/>
      <c r="Q4" s="53"/>
      <c r="R4" s="53"/>
      <c r="S4" s="53"/>
      <c r="T4" s="59"/>
      <c r="U4" s="53"/>
      <c r="V4" s="53"/>
      <c r="W4" s="53"/>
      <c r="X4" s="53"/>
      <c r="Y4" s="53"/>
      <c r="Z4" s="53"/>
      <c r="AA4" s="1" t="b">
        <f t="shared" ref="AA4:AA13" si="0">L4=SUM(O4:Z4)</f>
        <v>1</v>
      </c>
      <c r="AB4" s="45" t="e">
        <f t="shared" ref="AB4:AB13" si="1">ROUND(L4/K4,4)</f>
        <v>#DIV/0!</v>
      </c>
      <c r="AC4" s="46" t="e">
        <f t="shared" ref="AC4:AC13" si="2">AB4=N4</f>
        <v>#DIV/0!</v>
      </c>
      <c r="AD4" s="46" t="b">
        <f t="shared" ref="AD4:AD13" si="3">K4=L4+M4</f>
        <v>1</v>
      </c>
    </row>
    <row r="5" spans="1:30" ht="30" customHeight="1" x14ac:dyDescent="0.25">
      <c r="A5" s="209">
        <v>3</v>
      </c>
      <c r="B5" s="54" t="s">
        <v>90</v>
      </c>
      <c r="C5" s="55"/>
      <c r="D5" s="56" t="s">
        <v>115</v>
      </c>
      <c r="E5" s="56">
        <v>1605013</v>
      </c>
      <c r="F5" s="54" t="s">
        <v>116</v>
      </c>
      <c r="G5" s="54" t="s">
        <v>117</v>
      </c>
      <c r="H5" s="54" t="s">
        <v>62</v>
      </c>
      <c r="I5" s="57"/>
      <c r="J5" s="58" t="s">
        <v>143</v>
      </c>
      <c r="K5" s="50"/>
      <c r="L5" s="49"/>
      <c r="M5" s="59"/>
      <c r="N5" s="60">
        <v>0.5</v>
      </c>
      <c r="O5" s="49"/>
      <c r="P5" s="49"/>
      <c r="Q5" s="53"/>
      <c r="R5" s="53"/>
      <c r="S5" s="53"/>
      <c r="T5" s="59"/>
      <c r="U5" s="53"/>
      <c r="V5" s="53"/>
      <c r="W5" s="53"/>
      <c r="X5" s="53"/>
      <c r="Y5" s="53"/>
      <c r="Z5" s="53"/>
      <c r="AA5" s="1" t="b">
        <f t="shared" si="0"/>
        <v>1</v>
      </c>
      <c r="AB5" s="45" t="e">
        <f t="shared" si="1"/>
        <v>#DIV/0!</v>
      </c>
      <c r="AC5" s="46" t="e">
        <f t="shared" si="2"/>
        <v>#DIV/0!</v>
      </c>
      <c r="AD5" s="46" t="b">
        <f t="shared" si="3"/>
        <v>1</v>
      </c>
    </row>
    <row r="6" spans="1:30" ht="30" customHeight="1" x14ac:dyDescent="0.25">
      <c r="A6" s="209">
        <v>4</v>
      </c>
      <c r="B6" s="54" t="s">
        <v>91</v>
      </c>
      <c r="C6" s="55"/>
      <c r="D6" s="56" t="s">
        <v>118</v>
      </c>
      <c r="E6" s="56">
        <v>1607053</v>
      </c>
      <c r="F6" s="54" t="s">
        <v>119</v>
      </c>
      <c r="G6" s="54" t="s">
        <v>120</v>
      </c>
      <c r="H6" s="54" t="s">
        <v>66</v>
      </c>
      <c r="I6" s="57"/>
      <c r="J6" s="58" t="s">
        <v>143</v>
      </c>
      <c r="K6" s="50"/>
      <c r="L6" s="49"/>
      <c r="M6" s="59"/>
      <c r="N6" s="60">
        <v>0.6</v>
      </c>
      <c r="O6" s="49"/>
      <c r="P6" s="49"/>
      <c r="Q6" s="53"/>
      <c r="R6" s="53"/>
      <c r="S6" s="53"/>
      <c r="T6" s="59"/>
      <c r="U6" s="53"/>
      <c r="V6" s="53"/>
      <c r="W6" s="53"/>
      <c r="X6" s="53"/>
      <c r="Y6" s="53"/>
      <c r="Z6" s="53"/>
      <c r="AA6" s="1" t="b">
        <f t="shared" si="0"/>
        <v>1</v>
      </c>
      <c r="AB6" s="45" t="e">
        <f t="shared" si="1"/>
        <v>#DIV/0!</v>
      </c>
      <c r="AC6" s="46" t="e">
        <f t="shared" si="2"/>
        <v>#DIV/0!</v>
      </c>
      <c r="AD6" s="46" t="b">
        <f t="shared" si="3"/>
        <v>1</v>
      </c>
    </row>
    <row r="7" spans="1:30" ht="30" customHeight="1" x14ac:dyDescent="0.25">
      <c r="A7" s="209">
        <v>5</v>
      </c>
      <c r="B7" s="54" t="s">
        <v>92</v>
      </c>
      <c r="C7" s="55"/>
      <c r="D7" s="56" t="s">
        <v>121</v>
      </c>
      <c r="E7" s="56">
        <v>1609032</v>
      </c>
      <c r="F7" s="54" t="s">
        <v>122</v>
      </c>
      <c r="G7" s="54" t="s">
        <v>123</v>
      </c>
      <c r="H7" s="54" t="s">
        <v>104</v>
      </c>
      <c r="I7" s="57"/>
      <c r="J7" s="58" t="s">
        <v>143</v>
      </c>
      <c r="K7" s="50"/>
      <c r="L7" s="49"/>
      <c r="M7" s="59"/>
      <c r="N7" s="60">
        <v>0.7</v>
      </c>
      <c r="O7" s="49"/>
      <c r="P7" s="49"/>
      <c r="Q7" s="53"/>
      <c r="R7" s="53"/>
      <c r="S7" s="53"/>
      <c r="T7" s="59"/>
      <c r="U7" s="53"/>
      <c r="V7" s="53"/>
      <c r="W7" s="53"/>
      <c r="X7" s="53"/>
      <c r="Y7" s="53"/>
      <c r="Z7" s="53"/>
      <c r="AA7" s="1" t="b">
        <f t="shared" si="0"/>
        <v>1</v>
      </c>
      <c r="AB7" s="45" t="e">
        <f t="shared" si="1"/>
        <v>#DIV/0!</v>
      </c>
      <c r="AC7" s="46" t="e">
        <f t="shared" si="2"/>
        <v>#DIV/0!</v>
      </c>
      <c r="AD7" s="46" t="b">
        <f t="shared" si="3"/>
        <v>1</v>
      </c>
    </row>
    <row r="8" spans="1:30" ht="43.5" customHeight="1" x14ac:dyDescent="0.25">
      <c r="A8" s="209">
        <v>6</v>
      </c>
      <c r="B8" s="54" t="s">
        <v>142</v>
      </c>
      <c r="C8" s="55"/>
      <c r="D8" s="56" t="s">
        <v>124</v>
      </c>
      <c r="E8" s="56">
        <v>1601011</v>
      </c>
      <c r="F8" s="54" t="s">
        <v>125</v>
      </c>
      <c r="G8" s="54" t="s">
        <v>126</v>
      </c>
      <c r="H8" s="54" t="s">
        <v>104</v>
      </c>
      <c r="I8" s="57"/>
      <c r="J8" s="58" t="s">
        <v>127</v>
      </c>
      <c r="K8" s="50"/>
      <c r="L8" s="49"/>
      <c r="M8" s="59"/>
      <c r="N8" s="60">
        <v>0.8</v>
      </c>
      <c r="O8" s="49"/>
      <c r="P8" s="49"/>
      <c r="Q8" s="53"/>
      <c r="R8" s="53"/>
      <c r="S8" s="53"/>
      <c r="T8" s="59"/>
      <c r="U8" s="53"/>
      <c r="V8" s="53"/>
      <c r="W8" s="53"/>
      <c r="X8" s="53"/>
      <c r="Y8" s="53"/>
      <c r="Z8" s="53"/>
      <c r="AA8" s="1" t="b">
        <f t="shared" si="0"/>
        <v>1</v>
      </c>
      <c r="AB8" s="45" t="e">
        <f t="shared" si="1"/>
        <v>#DIV/0!</v>
      </c>
      <c r="AC8" s="46" t="e">
        <f t="shared" si="2"/>
        <v>#DIV/0!</v>
      </c>
      <c r="AD8" s="46" t="b">
        <f t="shared" si="3"/>
        <v>1</v>
      </c>
    </row>
    <row r="9" spans="1:30" ht="30" customHeight="1" x14ac:dyDescent="0.25">
      <c r="A9" s="209">
        <v>7</v>
      </c>
      <c r="B9" s="54" t="s">
        <v>93</v>
      </c>
      <c r="C9" s="55"/>
      <c r="D9" s="56" t="s">
        <v>128</v>
      </c>
      <c r="E9" s="56">
        <v>1609092</v>
      </c>
      <c r="F9" s="54" t="s">
        <v>122</v>
      </c>
      <c r="G9" s="54" t="s">
        <v>129</v>
      </c>
      <c r="H9" s="54" t="s">
        <v>66</v>
      </c>
      <c r="I9" s="57"/>
      <c r="J9" s="58" t="s">
        <v>143</v>
      </c>
      <c r="K9" s="50"/>
      <c r="L9" s="49"/>
      <c r="M9" s="59"/>
      <c r="N9" s="60">
        <v>0.7</v>
      </c>
      <c r="O9" s="49"/>
      <c r="P9" s="49"/>
      <c r="Q9" s="53"/>
      <c r="R9" s="53"/>
      <c r="S9" s="53"/>
      <c r="T9" s="59"/>
      <c r="U9" s="53"/>
      <c r="V9" s="53"/>
      <c r="W9" s="53"/>
      <c r="X9" s="53"/>
      <c r="Y9" s="53"/>
      <c r="Z9" s="53"/>
      <c r="AA9" s="1" t="b">
        <f t="shared" si="0"/>
        <v>1</v>
      </c>
      <c r="AB9" s="45" t="e">
        <f t="shared" si="1"/>
        <v>#DIV/0!</v>
      </c>
      <c r="AC9" s="46" t="e">
        <f t="shared" si="2"/>
        <v>#DIV/0!</v>
      </c>
      <c r="AD9" s="46" t="b">
        <f t="shared" si="3"/>
        <v>1</v>
      </c>
    </row>
    <row r="10" spans="1:30" ht="30" customHeight="1" x14ac:dyDescent="0.25">
      <c r="A10" s="209">
        <v>8</v>
      </c>
      <c r="B10" s="54" t="s">
        <v>94</v>
      </c>
      <c r="C10" s="55"/>
      <c r="D10" s="56" t="s">
        <v>130</v>
      </c>
      <c r="E10" s="56">
        <v>1609062</v>
      </c>
      <c r="F10" s="54" t="s">
        <v>122</v>
      </c>
      <c r="G10" s="54" t="s">
        <v>131</v>
      </c>
      <c r="H10" s="54" t="s">
        <v>66</v>
      </c>
      <c r="I10" s="57"/>
      <c r="J10" s="58" t="s">
        <v>143</v>
      </c>
      <c r="K10" s="50"/>
      <c r="L10" s="49"/>
      <c r="M10" s="59"/>
      <c r="N10" s="60">
        <v>0.6</v>
      </c>
      <c r="O10" s="49"/>
      <c r="P10" s="49"/>
      <c r="Q10" s="53"/>
      <c r="R10" s="53"/>
      <c r="S10" s="53"/>
      <c r="T10" s="59"/>
      <c r="U10" s="53"/>
      <c r="V10" s="53"/>
      <c r="W10" s="53"/>
      <c r="X10" s="53"/>
      <c r="Y10" s="53"/>
      <c r="Z10" s="53"/>
      <c r="AA10" s="1" t="b">
        <f t="shared" si="0"/>
        <v>1</v>
      </c>
      <c r="AB10" s="45" t="e">
        <f t="shared" si="1"/>
        <v>#DIV/0!</v>
      </c>
      <c r="AC10" s="46" t="e">
        <f t="shared" si="2"/>
        <v>#DIV/0!</v>
      </c>
      <c r="AD10" s="46" t="b">
        <f t="shared" si="3"/>
        <v>1</v>
      </c>
    </row>
    <row r="11" spans="1:30" ht="30" customHeight="1" x14ac:dyDescent="0.25">
      <c r="A11" s="209">
        <v>9</v>
      </c>
      <c r="B11" s="54" t="s">
        <v>95</v>
      </c>
      <c r="C11" s="55"/>
      <c r="D11" s="56" t="s">
        <v>132</v>
      </c>
      <c r="E11" s="56">
        <v>1610013</v>
      </c>
      <c r="F11" s="54" t="s">
        <v>133</v>
      </c>
      <c r="G11" s="54" t="s">
        <v>134</v>
      </c>
      <c r="H11" s="54" t="s">
        <v>66</v>
      </c>
      <c r="I11" s="57"/>
      <c r="J11" s="58" t="s">
        <v>143</v>
      </c>
      <c r="K11" s="50"/>
      <c r="L11" s="49"/>
      <c r="M11" s="59"/>
      <c r="N11" s="60">
        <v>0.7</v>
      </c>
      <c r="O11" s="49"/>
      <c r="P11" s="49"/>
      <c r="Q11" s="53"/>
      <c r="R11" s="53"/>
      <c r="S11" s="53"/>
      <c r="T11" s="59"/>
      <c r="U11" s="53"/>
      <c r="V11" s="53"/>
      <c r="W11" s="53"/>
      <c r="X11" s="53"/>
      <c r="Y11" s="53"/>
      <c r="Z11" s="53"/>
      <c r="AA11" s="1" t="b">
        <f t="shared" si="0"/>
        <v>1</v>
      </c>
      <c r="AB11" s="45" t="e">
        <f t="shared" si="1"/>
        <v>#DIV/0!</v>
      </c>
      <c r="AC11" s="46" t="e">
        <f t="shared" si="2"/>
        <v>#DIV/0!</v>
      </c>
      <c r="AD11" s="46" t="b">
        <f t="shared" si="3"/>
        <v>1</v>
      </c>
    </row>
    <row r="12" spans="1:30" ht="30" customHeight="1" x14ac:dyDescent="0.25">
      <c r="A12" s="209">
        <v>10</v>
      </c>
      <c r="B12" s="54" t="s">
        <v>96</v>
      </c>
      <c r="C12" s="55"/>
      <c r="D12" s="56" t="s">
        <v>135</v>
      </c>
      <c r="E12" s="56">
        <v>1611022</v>
      </c>
      <c r="F12" s="54" t="s">
        <v>99</v>
      </c>
      <c r="G12" s="54" t="s">
        <v>136</v>
      </c>
      <c r="H12" s="54" t="s">
        <v>62</v>
      </c>
      <c r="I12" s="57"/>
      <c r="J12" s="58" t="s">
        <v>143</v>
      </c>
      <c r="K12" s="50"/>
      <c r="L12" s="49"/>
      <c r="M12" s="59"/>
      <c r="N12" s="60">
        <v>0.7</v>
      </c>
      <c r="O12" s="49"/>
      <c r="P12" s="49"/>
      <c r="Q12" s="53"/>
      <c r="R12" s="53"/>
      <c r="S12" s="53"/>
      <c r="T12" s="59"/>
      <c r="U12" s="53"/>
      <c r="V12" s="53"/>
      <c r="W12" s="53"/>
      <c r="X12" s="53"/>
      <c r="Y12" s="53"/>
      <c r="Z12" s="53"/>
      <c r="AA12" s="1" t="b">
        <f t="shared" si="0"/>
        <v>1</v>
      </c>
      <c r="AB12" s="45" t="e">
        <f t="shared" si="1"/>
        <v>#DIV/0!</v>
      </c>
      <c r="AC12" s="46" t="e">
        <f t="shared" si="2"/>
        <v>#DIV/0!</v>
      </c>
      <c r="AD12" s="46" t="b">
        <f t="shared" si="3"/>
        <v>1</v>
      </c>
    </row>
    <row r="13" spans="1:30" ht="30" customHeight="1" x14ac:dyDescent="0.25">
      <c r="A13" s="209">
        <v>11</v>
      </c>
      <c r="B13" s="54" t="s">
        <v>97</v>
      </c>
      <c r="C13" s="55"/>
      <c r="D13" s="56" t="s">
        <v>137</v>
      </c>
      <c r="E13" s="56">
        <v>1611073</v>
      </c>
      <c r="F13" s="54" t="s">
        <v>99</v>
      </c>
      <c r="G13" s="54" t="s">
        <v>138</v>
      </c>
      <c r="H13" s="54" t="s">
        <v>66</v>
      </c>
      <c r="I13" s="57"/>
      <c r="J13" s="58" t="s">
        <v>143</v>
      </c>
      <c r="K13" s="50"/>
      <c r="L13" s="49"/>
      <c r="M13" s="59"/>
      <c r="N13" s="60">
        <v>0.8</v>
      </c>
      <c r="O13" s="49"/>
      <c r="P13" s="49"/>
      <c r="Q13" s="53"/>
      <c r="R13" s="53"/>
      <c r="S13" s="53"/>
      <c r="T13" s="59"/>
      <c r="U13" s="53"/>
      <c r="V13" s="53"/>
      <c r="W13" s="53"/>
      <c r="X13" s="53"/>
      <c r="Y13" s="53"/>
      <c r="Z13" s="53"/>
      <c r="AA13" s="1" t="b">
        <f t="shared" si="0"/>
        <v>1</v>
      </c>
      <c r="AB13" s="45" t="e">
        <f t="shared" si="1"/>
        <v>#DIV/0!</v>
      </c>
      <c r="AC13" s="46" t="e">
        <f t="shared" si="2"/>
        <v>#DIV/0!</v>
      </c>
      <c r="AD13" s="46" t="b">
        <f t="shared" si="3"/>
        <v>1</v>
      </c>
    </row>
    <row r="14" spans="1:30" ht="20.100000000000001" customHeight="1" x14ac:dyDescent="0.25">
      <c r="A14" s="249" t="s">
        <v>45</v>
      </c>
      <c r="B14" s="249"/>
      <c r="C14" s="249"/>
      <c r="D14" s="249"/>
      <c r="E14" s="249"/>
      <c r="F14" s="249"/>
      <c r="G14" s="249"/>
      <c r="H14" s="249"/>
      <c r="I14" s="74">
        <f>SUM(I3:I13)</f>
        <v>0</v>
      </c>
      <c r="J14" s="75" t="s">
        <v>14</v>
      </c>
      <c r="K14" s="76">
        <f>SUM(K3:K13)</f>
        <v>0</v>
      </c>
      <c r="L14" s="77">
        <f>SUM(L3:L13)</f>
        <v>0</v>
      </c>
      <c r="M14" s="77">
        <f>SUM(M3:M13)</f>
        <v>0</v>
      </c>
      <c r="N14" s="78" t="s">
        <v>14</v>
      </c>
      <c r="O14" s="94">
        <f t="shared" ref="O14:Z14" si="4">SUM(O3:O13)</f>
        <v>0</v>
      </c>
      <c r="P14" s="94">
        <f t="shared" si="4"/>
        <v>0</v>
      </c>
      <c r="Q14" s="94">
        <f t="shared" si="4"/>
        <v>0</v>
      </c>
      <c r="R14" s="94">
        <f t="shared" si="4"/>
        <v>0</v>
      </c>
      <c r="S14" s="94">
        <f t="shared" si="4"/>
        <v>0</v>
      </c>
      <c r="T14" s="94">
        <f t="shared" si="4"/>
        <v>0</v>
      </c>
      <c r="U14" s="94">
        <f t="shared" si="4"/>
        <v>0</v>
      </c>
      <c r="V14" s="94">
        <f t="shared" si="4"/>
        <v>0</v>
      </c>
      <c r="W14" s="94">
        <f t="shared" si="4"/>
        <v>0</v>
      </c>
      <c r="X14" s="94">
        <f t="shared" si="4"/>
        <v>0</v>
      </c>
      <c r="Y14" s="94">
        <f t="shared" si="4"/>
        <v>0</v>
      </c>
      <c r="Z14" s="94">
        <f t="shared" si="4"/>
        <v>0</v>
      </c>
      <c r="AA14" s="1" t="b">
        <f>L14=SUM(O14:Z14)</f>
        <v>1</v>
      </c>
      <c r="AB14" s="45" t="e">
        <f>ROUND(L14/K14,4)</f>
        <v>#DIV/0!</v>
      </c>
      <c r="AC14" s="46" t="s">
        <v>14</v>
      </c>
      <c r="AD14" s="46" t="b">
        <f>K14=L14+M14</f>
        <v>1</v>
      </c>
    </row>
    <row r="15" spans="1:30" ht="20.100000000000001" customHeight="1" x14ac:dyDescent="0.25">
      <c r="A15" s="245" t="s">
        <v>39</v>
      </c>
      <c r="B15" s="246"/>
      <c r="C15" s="246"/>
      <c r="D15" s="246"/>
      <c r="E15" s="246"/>
      <c r="F15" s="246"/>
      <c r="G15" s="246"/>
      <c r="H15" s="247"/>
      <c r="I15" s="74">
        <f>SUMIF($C$3:$C$13,"N",I3:I13)</f>
        <v>0</v>
      </c>
      <c r="J15" s="75" t="s">
        <v>14</v>
      </c>
      <c r="K15" s="76">
        <f>SUMIF($C$3:$C$13,"N",K3:K13)</f>
        <v>0</v>
      </c>
      <c r="L15" s="77">
        <f>SUMIF($C$3:$C$13,"N",L3:L13)</f>
        <v>0</v>
      </c>
      <c r="M15" s="77">
        <f>SUMIF($C$3:$C$13,"N",M3:M13)</f>
        <v>0</v>
      </c>
      <c r="N15" s="78" t="s">
        <v>14</v>
      </c>
      <c r="O15" s="94">
        <f t="shared" ref="O15:Z15" si="5">SUMIF($C$3:$C$13,"N",O3:O13)</f>
        <v>0</v>
      </c>
      <c r="P15" s="94">
        <f t="shared" si="5"/>
        <v>0</v>
      </c>
      <c r="Q15" s="94">
        <f t="shared" si="5"/>
        <v>0</v>
      </c>
      <c r="R15" s="94">
        <f t="shared" si="5"/>
        <v>0</v>
      </c>
      <c r="S15" s="94">
        <f t="shared" si="5"/>
        <v>0</v>
      </c>
      <c r="T15" s="94">
        <f t="shared" si="5"/>
        <v>0</v>
      </c>
      <c r="U15" s="94">
        <f t="shared" si="5"/>
        <v>0</v>
      </c>
      <c r="V15" s="94">
        <f t="shared" si="5"/>
        <v>0</v>
      </c>
      <c r="W15" s="94">
        <f t="shared" si="5"/>
        <v>0</v>
      </c>
      <c r="X15" s="94">
        <f t="shared" si="5"/>
        <v>0</v>
      </c>
      <c r="Y15" s="94">
        <f t="shared" si="5"/>
        <v>0</v>
      </c>
      <c r="Z15" s="94">
        <f t="shared" si="5"/>
        <v>0</v>
      </c>
      <c r="AA15" s="1" t="b">
        <f>L15=SUM(O15:Z15)</f>
        <v>1</v>
      </c>
      <c r="AB15" s="45" t="e">
        <f>ROUND(L15/K15,4)</f>
        <v>#DIV/0!</v>
      </c>
      <c r="AC15" s="46" t="s">
        <v>14</v>
      </c>
      <c r="AD15" s="46" t="b">
        <f>K15=L15+M15</f>
        <v>1</v>
      </c>
    </row>
    <row r="16" spans="1:30" ht="20.100000000000001" customHeight="1" x14ac:dyDescent="0.25">
      <c r="A16" s="248" t="s">
        <v>40</v>
      </c>
      <c r="B16" s="248"/>
      <c r="C16" s="248"/>
      <c r="D16" s="248"/>
      <c r="E16" s="248"/>
      <c r="F16" s="248"/>
      <c r="G16" s="248"/>
      <c r="H16" s="248"/>
      <c r="I16" s="80">
        <f>SUMIF($C$3:$C$13,"W",I3:I13)</f>
        <v>0</v>
      </c>
      <c r="J16" s="81" t="s">
        <v>14</v>
      </c>
      <c r="K16" s="82">
        <f>SUMIF($C$3:$C$13,"W",K3:K13)</f>
        <v>0</v>
      </c>
      <c r="L16" s="83">
        <f>SUMIF($C$3:$C$13,"W",L3:L13)</f>
        <v>0</v>
      </c>
      <c r="M16" s="83">
        <f>SUMIF($C$3:$C$13,"W",M3:M13)</f>
        <v>0</v>
      </c>
      <c r="N16" s="84" t="s">
        <v>14</v>
      </c>
      <c r="O16" s="95">
        <f t="shared" ref="O16:Z16" si="6">SUMIF($C$3:$C$13,"W",O3:O13)</f>
        <v>0</v>
      </c>
      <c r="P16" s="95">
        <f t="shared" si="6"/>
        <v>0</v>
      </c>
      <c r="Q16" s="95">
        <f t="shared" si="6"/>
        <v>0</v>
      </c>
      <c r="R16" s="95">
        <f t="shared" si="6"/>
        <v>0</v>
      </c>
      <c r="S16" s="95">
        <f t="shared" si="6"/>
        <v>0</v>
      </c>
      <c r="T16" s="95">
        <f t="shared" si="6"/>
        <v>0</v>
      </c>
      <c r="U16" s="95">
        <f t="shared" si="6"/>
        <v>0</v>
      </c>
      <c r="V16" s="95">
        <f t="shared" si="6"/>
        <v>0</v>
      </c>
      <c r="W16" s="95">
        <f t="shared" si="6"/>
        <v>0</v>
      </c>
      <c r="X16" s="95">
        <f t="shared" si="6"/>
        <v>0</v>
      </c>
      <c r="Y16" s="95">
        <f t="shared" si="6"/>
        <v>0</v>
      </c>
      <c r="Z16" s="95">
        <f t="shared" si="6"/>
        <v>0</v>
      </c>
      <c r="AA16" s="1" t="b">
        <f>L16=SUM(O16:Z16)</f>
        <v>1</v>
      </c>
      <c r="AB16" s="45" t="e">
        <f>ROUND(L16/K16,4)</f>
        <v>#DIV/0!</v>
      </c>
      <c r="AC16" s="46" t="s">
        <v>14</v>
      </c>
      <c r="AD16" s="46" t="b">
        <f>K16=L16+M16</f>
        <v>1</v>
      </c>
    </row>
    <row r="17" spans="1:30" x14ac:dyDescent="0.25">
      <c r="A17" s="40"/>
      <c r="AD17" s="37"/>
    </row>
    <row r="18" spans="1:30" x14ac:dyDescent="0.25">
      <c r="A18" s="33" t="s">
        <v>25</v>
      </c>
    </row>
    <row r="19" spans="1:30" x14ac:dyDescent="0.25">
      <c r="A19" s="34" t="s">
        <v>26</v>
      </c>
    </row>
    <row r="20" spans="1:30" x14ac:dyDescent="0.25">
      <c r="A20" s="33" t="s">
        <v>36</v>
      </c>
    </row>
    <row r="21" spans="1:30" x14ac:dyDescent="0.25">
      <c r="A21" s="41"/>
    </row>
  </sheetData>
  <mergeCells count="18">
    <mergeCell ref="G1:G2"/>
    <mergeCell ref="H1:H2"/>
    <mergeCell ref="A15:H15"/>
    <mergeCell ref="D1:D2"/>
    <mergeCell ref="A16:H16"/>
    <mergeCell ref="E1:E2"/>
    <mergeCell ref="O1:Z1"/>
    <mergeCell ref="M1:M2"/>
    <mergeCell ref="N1:N2"/>
    <mergeCell ref="A14:H14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D17 AA14:AA16 AB14:AD14 AA3:AD13">
    <cfRule type="cellIs" dxfId="9" priority="20" operator="equal">
      <formula>FALSE</formula>
    </cfRule>
  </conditionalFormatting>
  <conditionalFormatting sqref="AB14:AC14 AA14:AA16 AA3:AC13">
    <cfRule type="containsText" dxfId="8" priority="13" operator="containsText" text="fałsz">
      <formula>NOT(ISERROR(SEARCH("fałsz",AA3)))</formula>
    </cfRule>
  </conditionalFormatting>
  <conditionalFormatting sqref="AB16:AC16">
    <cfRule type="cellIs" dxfId="7" priority="10" operator="equal">
      <formula>FALSE</formula>
    </cfRule>
  </conditionalFormatting>
  <conditionalFormatting sqref="AB16:AC16">
    <cfRule type="containsText" dxfId="6" priority="8" operator="containsText" text="fałsz">
      <formula>NOT(ISERROR(SEARCH("fałsz",AB16)))</formula>
    </cfRule>
  </conditionalFormatting>
  <conditionalFormatting sqref="AD16">
    <cfRule type="cellIs" dxfId="5" priority="7" operator="equal">
      <formula>FALSE</formula>
    </cfRule>
  </conditionalFormatting>
  <conditionalFormatting sqref="AD16">
    <cfRule type="cellIs" dxfId="4" priority="6" operator="equal">
      <formula>FALSE</formula>
    </cfRule>
  </conditionalFormatting>
  <conditionalFormatting sqref="AB15:AC15">
    <cfRule type="containsText" dxfId="3" priority="3" operator="containsText" text="fałsz">
      <formula>NOT(ISERROR(SEARCH("fałsz",AB15)))</formula>
    </cfRule>
  </conditionalFormatting>
  <conditionalFormatting sqref="AB15:AC15">
    <cfRule type="cellIs" dxfId="2" priority="5" operator="equal">
      <formula>FALSE</formula>
    </cfRule>
  </conditionalFormatting>
  <conditionalFormatting sqref="AD15">
    <cfRule type="cellIs" dxfId="1" priority="2" operator="equal">
      <formula>FALSE</formula>
    </cfRule>
  </conditionalFormatting>
  <conditionalFormatting sqref="AD15">
    <cfRule type="cellIs" dxfId="0" priority="1" operator="equal">
      <formula>FALSE</formula>
    </cfRule>
  </conditionalFormatting>
  <dataValidations count="2">
    <dataValidation type="list" allowBlank="1" showInputMessage="1" showErrorMessage="1" sqref="G3:G13" xr:uid="{00000000-0002-0000-0400-000000000000}">
      <formula1>"B,P,R"</formula1>
    </dataValidation>
    <dataValidation type="list" allowBlank="1" showInputMessage="1" showErrorMessage="1" sqref="C3:C13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  <headerFooter>
    <oddHeader>&amp;LWojewództwo &amp;KFF0000Opolskie&amp;K01+000 -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Katarzyna Juszczak</cp:lastModifiedBy>
  <cp:lastPrinted>2019-10-31T12:39:12Z</cp:lastPrinted>
  <dcterms:created xsi:type="dcterms:W3CDTF">2019-02-25T10:53:14Z</dcterms:created>
  <dcterms:modified xsi:type="dcterms:W3CDTF">2024-12-12T07:31:57Z</dcterms:modified>
</cp:coreProperties>
</file>