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sierpnia 2020\"/>
    </mc:Choice>
  </mc:AlternateContent>
  <bookViews>
    <workbookView xWindow="0" yWindow="0" windowWidth="28800" windowHeight="11835"/>
  </bookViews>
  <sheets>
    <sheet name="Dane - 31 sierp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6" i="1"/>
  <c r="AN37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8" i="1"/>
  <c r="AN59" i="1"/>
  <c r="AN60" i="1"/>
  <c r="AN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6" i="1"/>
  <c r="AF37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8" i="1"/>
  <c r="AF59" i="1"/>
  <c r="AF60" i="1"/>
  <c r="AF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" i="1"/>
  <c r="AH60" i="1"/>
  <c r="AG60" i="1"/>
  <c r="N60" i="1" l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8" i="1"/>
  <c r="F59" i="1"/>
  <c r="F6" i="1"/>
  <c r="AB60" i="1" l="1"/>
  <c r="AE60" i="1"/>
  <c r="AD60" i="1"/>
  <c r="AC60" i="1"/>
  <c r="Q20" i="1" l="1"/>
  <c r="Q21" i="1"/>
  <c r="I60" i="1"/>
  <c r="H60" i="1"/>
  <c r="J60" i="1" s="1"/>
  <c r="G60" i="1"/>
  <c r="B28" i="1" l="1"/>
  <c r="B40" i="1"/>
  <c r="Q39" i="1"/>
  <c r="Z60" i="1" l="1"/>
  <c r="Y60" i="1"/>
  <c r="X60" i="1"/>
  <c r="V60" i="1"/>
  <c r="W60" i="1"/>
  <c r="U60" i="1"/>
  <c r="T60" i="1" l="1"/>
  <c r="S60" i="1"/>
  <c r="R60" i="1"/>
  <c r="E60" i="1" l="1"/>
  <c r="C60" i="1"/>
  <c r="D60" i="1"/>
  <c r="F60" i="1" s="1"/>
  <c r="D42" i="2" l="1"/>
  <c r="E42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AR48" i="1" l="1"/>
  <c r="AR47" i="1"/>
  <c r="AR46" i="1"/>
  <c r="Q48" i="1"/>
  <c r="Q47" i="1"/>
  <c r="Q46" i="1"/>
  <c r="Q44" i="1"/>
  <c r="Q43" i="1"/>
  <c r="Q42" i="1"/>
  <c r="Q41" i="1"/>
  <c r="Q37" i="1"/>
  <c r="Q36" i="1"/>
  <c r="Q34" i="1"/>
  <c r="Q33" i="1"/>
  <c r="Q32" i="1"/>
  <c r="Q31" i="1"/>
  <c r="Q30" i="1"/>
  <c r="Q29" i="1"/>
  <c r="AM60" i="1" l="1"/>
  <c r="AI60" i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45" i="1" l="1"/>
  <c r="Q45" i="1"/>
  <c r="B6" i="1"/>
  <c r="Q6" i="1" l="1"/>
  <c r="Q40" i="1"/>
  <c r="Q28" i="1"/>
  <c r="B60" i="1"/>
  <c r="AR60" i="1" l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<sst xmlns="http://schemas.openxmlformats.org/spreadsheetml/2006/main" count="326" uniqueCount="230">
  <si>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</si>
  <si>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</si>
  <si>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</si>
  <si>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</si>
  <si>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</si>
  <si>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</si>
  <si>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</si>
  <si>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</si>
  <si>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</si>
  <si>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</si>
  <si>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</si>
  <si>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</si>
  <si>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</si>
  <si>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</si>
  <si>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</si>
  <si>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</si>
  <si>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</si>
  <si>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</si>
  <si>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</si>
  <si>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</si>
  <si>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</si>
  <si>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</si>
  <si>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</si>
  <si>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</si>
  <si>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</si>
  <si>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</si>
  <si>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</si>
  <si>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</si>
  <si>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</si>
  <si>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</si>
  <si>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</si>
  <si>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</si>
  <si>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</si>
  <si>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</si>
  <si>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</si>
  <si>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</si>
  <si>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</si>
  <si>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</si>
  <si>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</si>
  <si>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</si>
  <si>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</si>
  <si>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</si>
  <si>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</si>
  <si>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</si>
  <si>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</si>
  <si>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</si>
  <si>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</si>
  <si>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</si>
  <si>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</si>
  <si>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</si>
  <si>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</si>
  <si>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</si>
  <si>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</si>
  <si>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</si>
  <si>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</si>
  <si>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</si>
  <si>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</si>
  <si>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</si>
  <si>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</si>
  <si>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</si>
  <si>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</si>
  <si>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</si>
  <si>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</si>
  <si>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</si>
  <si>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</si>
  <si>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</si>
  <si>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</si>
  <si>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</si>
  <si>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</si>
  <si>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</si>
  <si>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</si>
  <si>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</si>
  <si>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</si>
  <si>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</si>
  <si>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</si>
  <si>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</si>
  <si>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</si>
  <si>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</si>
  <si>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</si>
  <si>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</si>
  <si>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</si>
  <si>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</si>
  <si>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</si>
  <si>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</si>
  <si>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</si>
  <si>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</si>
  <si>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</si>
  <si>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</si>
  <si>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</si>
  <si>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</si>
  <si>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</si>
  <si>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</si>
  <si>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</si>
  <si>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</si>
  <si>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</si>
  <si>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</si>
  <si>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</si>
  <si>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</si>
  <si>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</si>
  <si>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</si>
  <si>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</si>
  <si>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</si>
  <si>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</si>
  <si>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</si>
  <si>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</si>
  <si>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</si>
  <si>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</si>
  <si>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</si>
  <si>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</si>
  <si>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</si>
  <si>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</si>
  <si>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</si>
  <si>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</si>
  <si>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</si>
  <si>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</si>
  <si>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</si>
  <si>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</si>
  <si>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</si>
  <si>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</si>
  <si>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</si>
  <si>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</si>
  <si>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</si>
  <si>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</si>
  <si>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</si>
  <si>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</si>
  <si>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</si>
  <si>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</si>
  <si>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</si>
  <si>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</si>
  <si>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</si>
  <si>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</si>
  <si>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</si>
  <si>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</si>
  <si>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</si>
  <si>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</si>
  <si>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</si>
  <si>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</si>
  <si>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</si>
  <si>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</si>
  <si>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</si>
  <si>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</si>
  <si>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</si>
  <si>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</si>
  <si>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</si>
  <si>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</si>
  <si>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</si>
  <si>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</si>
  <si>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</si>
  <si>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</si>
  <si>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</si>
  <si>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</si>
  <si>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</si>
  <si>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</si>
  <si>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</si>
  <si>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</si>
  <si>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</si>
  <si>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</si>
  <si>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</si>
  <si>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</si>
  <si>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</si>
  <si>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</si>
  <si>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</si>
  <si>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</si>
  <si>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</si>
  <si>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</si>
  <si>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</si>
  <si>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</si>
  <si>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</si>
  <si>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</si>
  <si>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</si>
  <si>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</si>
  <si>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</si>
  <si>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</si>
  <si>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</si>
  <si>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</si>
  <si>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</si>
  <si>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</si>
  <si>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</si>
  <si>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</si>
  <si>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</si>
  <si>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</si>
  <si>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</si>
  <si>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</si>
  <si>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</si>
  <si>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</si>
  <si>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</si>
  <si>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</si>
  <si>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</si>
  <si>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</si>
  <si>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</si>
  <si>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</si>
  <si>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</si>
  <si>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</si>
  <si>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</si>
  <si>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</si>
  <si>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</si>
  <si>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</si>
  <si>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</si>
  <si>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</si>
  <si>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</si>
  <si>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</si>
  <si>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</si>
  <si>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</si>
  <si>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</si>
  <si>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</si>
  <si>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</si>
  <si>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</si>
  <si>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</si>
  <si>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</si>
  <si>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</si>
  <si>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</si>
  <si>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</si>
  <si>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</si>
  <si>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</si>
  <si>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</si>
  <si>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</si>
  <si>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</si>
  <si>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</si>
  <si>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</si>
  <si>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</si>
  <si>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</si>
  <si>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</si>
  <si>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</si>
  <si>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</si>
  <si>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</si>
  <si>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</si>
  <si>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</si>
  <si>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</si>
  <si>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 xml:space="preserve">Limit finansowy zgodny z arkuszem kalkulacyjnym z dnia 04.09.2020, kurs 1 EUR= 4,3921 PLN   </t>
  </si>
  <si>
    <t>31.08.2020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</si>
</sst>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64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44"/>
  <sheetViews>
    <sheetView showGridLines="0" tabSelected="1" zoomScale="80" zoomScaleNormal="80" workbookViewId="0">
      <pane xSplit="2" ySplit="6" topLeftCell="S40" activePane="bottomRight" state="frozen"/>
      <selection pane="topRight" activeCell="C1" sqref="C1"/>
      <selection pane="bottomLeft" activeCell="A7" sqref="A7"/>
      <selection pane="bottomRight" activeCell="Y58" sqref="Y58"/>
    </sheetView>
  </sheetViews>
  <sheetFormatPr defaultRowHeight="12.75" outlineLevelRow="1" x14ac:dyDescent="0.2"/>
  <cols>
    <col min="1" max="1" width="59.5703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3.85546875" style="82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9.28515625" style="81" bestFit="1" customWidth="1"/>
    <col min="47" max="47" width="20.28515625" style="81" bestFit="1" customWidth="1"/>
    <col min="48" max="48" width="19.42578125" style="81" bestFit="1" customWidth="1"/>
    <col min="49" max="50" width="11" style="81" bestFit="1" customWidth="1"/>
    <col min="51" max="16384" width="9.140625" style="81"/>
  </cols>
  <sheetData>
    <row r="1" spans="1:50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37"/>
      <c r="L1" s="237"/>
      <c r="M1" s="237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50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J2" s="60"/>
      <c r="AK2" s="58"/>
      <c r="AL2" s="58"/>
      <c r="AM2" s="58"/>
      <c r="AN2" s="58"/>
      <c r="AO2" s="58"/>
      <c r="AP2" s="60"/>
      <c r="AQ2" s="60"/>
      <c r="AR2" s="58"/>
    </row>
    <row r="3" spans="1:50" s="59" customFormat="1" ht="45" customHeight="1" thickBot="1" x14ac:dyDescent="0.25">
      <c r="A3" s="70" t="s">
        <v>228</v>
      </c>
      <c r="B3" s="131">
        <v>4.3921000000000001</v>
      </c>
      <c r="C3" s="239"/>
      <c r="D3" s="239"/>
      <c r="E3" s="61"/>
      <c r="F3" s="240"/>
      <c r="G3" s="240"/>
      <c r="H3" s="240"/>
      <c r="I3" s="240"/>
      <c r="J3" s="240"/>
      <c r="K3" s="71"/>
      <c r="L3" s="71"/>
      <c r="M3" s="72"/>
      <c r="N3" s="73"/>
      <c r="O3" s="74" t="s">
        <v>0</v>
      </c>
      <c r="P3" s="248" t="s">
        <v>229</v>
      </c>
      <c r="Q3" s="248"/>
      <c r="R3" s="241"/>
      <c r="S3" s="241"/>
      <c r="T3" s="241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50" s="75" customFormat="1" ht="28.5" customHeight="1" thickBot="1" x14ac:dyDescent="0.3">
      <c r="A4" s="228" t="s">
        <v>1</v>
      </c>
      <c r="B4" s="229" t="s">
        <v>2</v>
      </c>
      <c r="C4" s="230" t="s">
        <v>177</v>
      </c>
      <c r="D4" s="230"/>
      <c r="E4" s="230"/>
      <c r="F4" s="231"/>
      <c r="G4" s="232" t="s">
        <v>176</v>
      </c>
      <c r="H4" s="233"/>
      <c r="I4" s="233"/>
      <c r="J4" s="234"/>
      <c r="K4" s="235" t="s">
        <v>178</v>
      </c>
      <c r="L4" s="235"/>
      <c r="M4" s="235"/>
      <c r="N4" s="242" t="s">
        <v>3</v>
      </c>
      <c r="O4" s="242"/>
      <c r="P4" s="242"/>
      <c r="Q4" s="243"/>
      <c r="R4" s="244"/>
      <c r="S4" s="244"/>
      <c r="T4" s="244"/>
      <c r="U4" s="235" t="s">
        <v>4</v>
      </c>
      <c r="V4" s="235"/>
      <c r="W4" s="235"/>
      <c r="X4" s="235" t="s">
        <v>219</v>
      </c>
      <c r="Y4" s="235"/>
      <c r="Z4" s="235"/>
      <c r="AA4" s="245"/>
      <c r="AB4" s="230" t="s">
        <v>5</v>
      </c>
      <c r="AC4" s="246"/>
      <c r="AD4" s="246"/>
      <c r="AE4" s="246"/>
      <c r="AF4" s="247"/>
      <c r="AG4" s="246"/>
      <c r="AH4" s="246"/>
      <c r="AI4" s="230" t="s">
        <v>221</v>
      </c>
      <c r="AJ4" s="230"/>
      <c r="AK4" s="230"/>
      <c r="AL4" s="230"/>
      <c r="AM4" s="230"/>
      <c r="AN4" s="247"/>
      <c r="AO4" s="230" t="s">
        <v>224</v>
      </c>
      <c r="AP4" s="230"/>
      <c r="AQ4" s="230"/>
      <c r="AR4" s="236"/>
    </row>
    <row r="5" spans="1:50" s="75" customFormat="1" ht="60.75" thickBot="1" x14ac:dyDescent="0.3">
      <c r="A5" s="228"/>
      <c r="B5" s="229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50" s="75" customFormat="1" ht="81.75" customHeight="1" thickBot="1" x14ac:dyDescent="0.3">
      <c r="A6" s="165" t="s">
        <v>180</v>
      </c>
      <c r="B6" s="135">
        <f>SUM(B7+B8+B9+B10+B14+B15+B16+B17+B18+B19+B22+B23+B24+B25+B26+B27)</f>
        <v>1032524177.9990052</v>
      </c>
      <c r="C6" s="146">
        <v>5378</v>
      </c>
      <c r="D6" s="147">
        <v>1500884248.0799999</v>
      </c>
      <c r="E6" s="147">
        <v>1068468842.1025002</v>
      </c>
      <c r="F6" s="195">
        <f>D6/B6</f>
        <v>1.4536068792003105</v>
      </c>
      <c r="G6" s="146">
        <v>4787</v>
      </c>
      <c r="H6" s="147">
        <v>928453492.99000013</v>
      </c>
      <c r="I6" s="147">
        <v>639145775.78500009</v>
      </c>
      <c r="J6" s="195">
        <f>H6/B6</f>
        <v>0.8992075079436006</v>
      </c>
      <c r="K6" s="146">
        <v>556</v>
      </c>
      <c r="L6" s="147">
        <v>274381454.16000003</v>
      </c>
      <c r="M6" s="147">
        <v>201546837.37249997</v>
      </c>
      <c r="N6" s="146">
        <v>4411</v>
      </c>
      <c r="O6" s="147">
        <v>937682700.75</v>
      </c>
      <c r="P6" s="147">
        <v>650891981.8299998</v>
      </c>
      <c r="Q6" s="195">
        <f>O6/B6</f>
        <v>0.90814599864111212</v>
      </c>
      <c r="R6" s="146">
        <v>48</v>
      </c>
      <c r="S6" s="147">
        <v>201965123.51999998</v>
      </c>
      <c r="T6" s="147">
        <v>150568490.73999998</v>
      </c>
      <c r="U6" s="146">
        <v>96</v>
      </c>
      <c r="V6" s="147">
        <v>2046261.8100000003</v>
      </c>
      <c r="W6" s="147">
        <v>1534696.3575000002</v>
      </c>
      <c r="X6" s="146">
        <v>4363</v>
      </c>
      <c r="Y6" s="147">
        <v>733671315.41999996</v>
      </c>
      <c r="Z6" s="147">
        <v>498788794.73250002</v>
      </c>
      <c r="AA6" s="195">
        <f>Y6/B6</f>
        <v>0.71056090603304678</v>
      </c>
      <c r="AB6" s="146">
        <v>3543</v>
      </c>
      <c r="AC6" s="146">
        <v>3573</v>
      </c>
      <c r="AD6" s="147">
        <v>400821173.63999993</v>
      </c>
      <c r="AE6" s="147">
        <v>251798112.98749998</v>
      </c>
      <c r="AF6" s="195">
        <f>AD6/B6</f>
        <v>0.38819543617542884</v>
      </c>
      <c r="AG6" s="146">
        <v>10</v>
      </c>
      <c r="AH6" s="147">
        <v>1155399.23</v>
      </c>
      <c r="AI6" s="146">
        <v>3712</v>
      </c>
      <c r="AJ6" s="147">
        <v>447591341.52999997</v>
      </c>
      <c r="AK6" s="147">
        <v>284556155.92000002</v>
      </c>
      <c r="AL6" s="147">
        <v>218163104.49999997</v>
      </c>
      <c r="AM6" s="147">
        <v>163622327.68000001</v>
      </c>
      <c r="AN6" s="195">
        <f>AJ6/B6</f>
        <v>0.433492358888308</v>
      </c>
      <c r="AO6" s="146">
        <v>3474</v>
      </c>
      <c r="AP6" s="147">
        <v>364931965.83999997</v>
      </c>
      <c r="AQ6" s="147">
        <v>222561624.47</v>
      </c>
      <c r="AR6" s="139">
        <v>0.33072253101545523</v>
      </c>
      <c r="AS6" s="215"/>
      <c r="AT6" s="215"/>
      <c r="AU6" s="215"/>
      <c r="AV6" s="215"/>
      <c r="AW6" s="215"/>
      <c r="AX6" s="215"/>
    </row>
    <row r="7" spans="1:50" x14ac:dyDescent="0.2">
      <c r="A7" s="166" t="s">
        <v>16</v>
      </c>
      <c r="B7" s="175">
        <v>8671410.8719999995</v>
      </c>
      <c r="C7" s="140">
        <v>3</v>
      </c>
      <c r="D7" s="141">
        <v>9954416.0800000001</v>
      </c>
      <c r="E7" s="142">
        <v>7465812.0600000005</v>
      </c>
      <c r="F7" s="194">
        <f t="shared" ref="F7:F60" si="0">D7/B7</f>
        <v>1.1479580689853859</v>
      </c>
      <c r="G7" s="143">
        <v>1</v>
      </c>
      <c r="H7" s="141">
        <v>8181268.0800000001</v>
      </c>
      <c r="I7" s="141">
        <v>6135951.0600000005</v>
      </c>
      <c r="J7" s="194">
        <f t="shared" ref="J7:J60" si="1">H7/B7</f>
        <v>0.94347600416644173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0.94341863979894236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 t="shared" ref="AA7:AA60" si="2">Y7/B7</f>
        <v>0.94341863979894236</v>
      </c>
      <c r="AB7" s="143">
        <v>0</v>
      </c>
      <c r="AC7" s="145">
        <v>0</v>
      </c>
      <c r="AD7" s="141">
        <v>0</v>
      </c>
      <c r="AE7" s="141">
        <v>0</v>
      </c>
      <c r="AF7" s="194">
        <f t="shared" ref="AF7:AF60" si="3">AD7/B7</f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 t="shared" ref="AN7:AN60" si="4">AJ7/B7</f>
        <v>5.8813958596609796E-2</v>
      </c>
      <c r="AO7" s="143">
        <v>0</v>
      </c>
      <c r="AP7" s="141">
        <v>0</v>
      </c>
      <c r="AQ7" s="141">
        <v>0</v>
      </c>
      <c r="AR7" s="194">
        <v>0</v>
      </c>
      <c r="AS7" s="215"/>
      <c r="AT7" s="215"/>
      <c r="AU7" s="215"/>
      <c r="AV7" s="215"/>
      <c r="AW7" s="215"/>
      <c r="AX7" s="215"/>
    </row>
    <row r="8" spans="1:50" x14ac:dyDescent="0.2">
      <c r="A8" s="167" t="s">
        <v>17</v>
      </c>
      <c r="B8" s="176">
        <v>16764950.464930663</v>
      </c>
      <c r="C8" s="76">
        <v>349</v>
      </c>
      <c r="D8" s="77">
        <v>20674049.059999999</v>
      </c>
      <c r="E8" s="92">
        <v>15505536.794999998</v>
      </c>
      <c r="F8" s="194">
        <f t="shared" si="0"/>
        <v>1.2331709004000033</v>
      </c>
      <c r="G8" s="79">
        <v>270</v>
      </c>
      <c r="H8" s="77">
        <v>16070035.979999999</v>
      </c>
      <c r="I8" s="77">
        <v>12052526.984999999</v>
      </c>
      <c r="J8" s="194">
        <f t="shared" si="1"/>
        <v>0.9585495652740339</v>
      </c>
      <c r="K8" s="79">
        <v>70</v>
      </c>
      <c r="L8" s="77">
        <v>4227865.08</v>
      </c>
      <c r="M8" s="78">
        <v>3170898.8099999996</v>
      </c>
      <c r="N8" s="79">
        <v>279</v>
      </c>
      <c r="O8" s="77">
        <v>15588404.68</v>
      </c>
      <c r="P8" s="77">
        <v>11691303.470000001</v>
      </c>
      <c r="Q8" s="194">
        <f t="shared" ref="Q8:Q27" si="5">O8/$B8</f>
        <v>0.92982109983612593</v>
      </c>
      <c r="R8" s="79">
        <v>9</v>
      </c>
      <c r="S8" s="77">
        <v>375098</v>
      </c>
      <c r="T8" s="78">
        <v>281323.5</v>
      </c>
      <c r="U8" s="79">
        <v>14</v>
      </c>
      <c r="V8" s="77">
        <v>43299.31</v>
      </c>
      <c r="W8" s="78">
        <v>32474.482500000002</v>
      </c>
      <c r="X8" s="79">
        <v>270</v>
      </c>
      <c r="Y8" s="77">
        <v>15170007.370000001</v>
      </c>
      <c r="Z8" s="77">
        <v>11377505.487500001</v>
      </c>
      <c r="AA8" s="194">
        <f t="shared" si="2"/>
        <v>0.90486443140604544</v>
      </c>
      <c r="AB8" s="79">
        <v>229</v>
      </c>
      <c r="AC8" s="80">
        <v>232</v>
      </c>
      <c r="AD8" s="77">
        <v>12821153.9</v>
      </c>
      <c r="AE8" s="77">
        <v>9615865.4250000007</v>
      </c>
      <c r="AF8" s="194">
        <f t="shared" si="3"/>
        <v>0.76475942632932958</v>
      </c>
      <c r="AG8" s="80">
        <v>1</v>
      </c>
      <c r="AH8" s="78">
        <v>59760</v>
      </c>
      <c r="AI8" s="79">
        <v>238</v>
      </c>
      <c r="AJ8" s="77">
        <v>13266361.48</v>
      </c>
      <c r="AK8" s="77">
        <v>9949771.0600000005</v>
      </c>
      <c r="AL8" s="77">
        <v>11653950.619999999</v>
      </c>
      <c r="AM8" s="77">
        <v>8740462.9600000009</v>
      </c>
      <c r="AN8" s="194">
        <f t="shared" si="4"/>
        <v>0.79131528051639055</v>
      </c>
      <c r="AO8" s="79">
        <v>187</v>
      </c>
      <c r="AP8" s="77">
        <v>9983755.9900000002</v>
      </c>
      <c r="AQ8" s="77">
        <v>7487816.9400000004</v>
      </c>
      <c r="AR8" s="194">
        <v>0.55960686919283964</v>
      </c>
      <c r="AS8" s="215"/>
      <c r="AT8" s="215"/>
      <c r="AU8" s="215"/>
      <c r="AV8" s="215"/>
      <c r="AW8" s="215"/>
      <c r="AX8" s="215"/>
    </row>
    <row r="9" spans="1:50" s="82" customFormat="1" ht="25.5" x14ac:dyDescent="0.2">
      <c r="A9" s="167" t="s">
        <v>18</v>
      </c>
      <c r="B9" s="176">
        <v>10321435</v>
      </c>
      <c r="C9" s="102">
        <v>5</v>
      </c>
      <c r="D9" s="98">
        <v>16285508.65</v>
      </c>
      <c r="E9" s="99">
        <v>12214131.487500001</v>
      </c>
      <c r="F9" s="194">
        <f t="shared" si="0"/>
        <v>1.5778337653630528</v>
      </c>
      <c r="G9" s="100">
        <v>2</v>
      </c>
      <c r="H9" s="98">
        <v>4194998.17</v>
      </c>
      <c r="I9" s="98">
        <v>3146248.6274999999</v>
      </c>
      <c r="J9" s="194">
        <f t="shared" si="1"/>
        <v>0.40643555571487877</v>
      </c>
      <c r="K9" s="100">
        <v>3</v>
      </c>
      <c r="L9" s="98">
        <v>12090510.48</v>
      </c>
      <c r="M9" s="103">
        <v>9067882.8599999994</v>
      </c>
      <c r="N9" s="100">
        <v>0</v>
      </c>
      <c r="O9" s="98">
        <v>0</v>
      </c>
      <c r="P9" s="98">
        <v>0</v>
      </c>
      <c r="Q9" s="194">
        <f t="shared" si="5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2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3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4"/>
        <v>0</v>
      </c>
      <c r="AO9" s="100">
        <v>0</v>
      </c>
      <c r="AP9" s="98">
        <v>0</v>
      </c>
      <c r="AQ9" s="98">
        <v>0</v>
      </c>
      <c r="AR9" s="194">
        <v>0</v>
      </c>
      <c r="AS9" s="215"/>
      <c r="AT9" s="215"/>
      <c r="AU9" s="215"/>
      <c r="AV9" s="215"/>
      <c r="AW9" s="215"/>
      <c r="AX9" s="215"/>
    </row>
    <row r="10" spans="1:50" s="82" customFormat="1" ht="25.5" x14ac:dyDescent="0.2">
      <c r="A10" s="167" t="s">
        <v>19</v>
      </c>
      <c r="B10" s="176">
        <v>155924630.07332355</v>
      </c>
      <c r="C10" s="79">
        <v>58</v>
      </c>
      <c r="D10" s="104">
        <v>185561278.26000002</v>
      </c>
      <c r="E10" s="104">
        <v>139170958.69499999</v>
      </c>
      <c r="F10" s="194">
        <f t="shared" si="0"/>
        <v>1.1900703447091061</v>
      </c>
      <c r="G10" s="79">
        <v>36</v>
      </c>
      <c r="H10" s="104">
        <v>135108730.34</v>
      </c>
      <c r="I10" s="104">
        <v>101331547.75500001</v>
      </c>
      <c r="J10" s="194">
        <f t="shared" si="1"/>
        <v>0.86650024615395993</v>
      </c>
      <c r="K10" s="79">
        <v>13</v>
      </c>
      <c r="L10" s="104">
        <v>9968301.5</v>
      </c>
      <c r="M10" s="78">
        <v>7476226.125</v>
      </c>
      <c r="N10" s="100">
        <v>32</v>
      </c>
      <c r="O10" s="104">
        <v>111837449.77999999</v>
      </c>
      <c r="P10" s="104">
        <v>83878087.25999999</v>
      </c>
      <c r="Q10" s="194">
        <f t="shared" si="5"/>
        <v>0.71725326349922036</v>
      </c>
      <c r="R10" s="79">
        <v>0</v>
      </c>
      <c r="S10" s="104">
        <v>0</v>
      </c>
      <c r="T10" s="78">
        <v>0</v>
      </c>
      <c r="U10" s="100">
        <v>16</v>
      </c>
      <c r="V10" s="104">
        <v>739373.08000000007</v>
      </c>
      <c r="W10" s="104">
        <v>554529.81000000006</v>
      </c>
      <c r="X10" s="100">
        <v>32</v>
      </c>
      <c r="Y10" s="104">
        <v>111098076.7</v>
      </c>
      <c r="Z10" s="104">
        <v>83323557.449999988</v>
      </c>
      <c r="AA10" s="194">
        <f t="shared" si="2"/>
        <v>0.71251140148773251</v>
      </c>
      <c r="AB10" s="100">
        <v>29</v>
      </c>
      <c r="AC10" s="101">
        <v>40</v>
      </c>
      <c r="AD10" s="104">
        <v>86316971.520000011</v>
      </c>
      <c r="AE10" s="104">
        <v>64737728.639999993</v>
      </c>
      <c r="AF10" s="194">
        <f t="shared" si="3"/>
        <v>0.55358137761436066</v>
      </c>
      <c r="AG10" s="100">
        <v>1</v>
      </c>
      <c r="AH10" s="78">
        <v>0</v>
      </c>
      <c r="AI10" s="100">
        <v>28</v>
      </c>
      <c r="AJ10" s="104">
        <v>99829699.560000002</v>
      </c>
      <c r="AK10" s="104">
        <v>74872274.550000012</v>
      </c>
      <c r="AL10" s="104">
        <v>98009942.639999986</v>
      </c>
      <c r="AM10" s="104">
        <v>73507456.930000007</v>
      </c>
      <c r="AN10" s="194">
        <f t="shared" si="4"/>
        <v>0.64024329904169142</v>
      </c>
      <c r="AO10" s="100">
        <v>23</v>
      </c>
      <c r="AP10" s="104">
        <v>70663483.900000006</v>
      </c>
      <c r="AQ10" s="104">
        <v>52997612.82</v>
      </c>
      <c r="AR10" s="194">
        <v>0.41730185998093255</v>
      </c>
      <c r="AS10" s="215"/>
      <c r="AT10" s="215"/>
      <c r="AU10" s="215"/>
      <c r="AV10" s="215"/>
      <c r="AW10" s="215"/>
      <c r="AX10" s="215"/>
    </row>
    <row r="11" spans="1:50" s="132" customFormat="1" outlineLevel="1" collapsed="1" x14ac:dyDescent="0.2">
      <c r="A11" s="168" t="s">
        <v>20</v>
      </c>
      <c r="B11" s="177">
        <v>85971462.462637275</v>
      </c>
      <c r="C11" s="76">
        <v>15</v>
      </c>
      <c r="D11" s="77">
        <v>91804817.5</v>
      </c>
      <c r="E11" s="92">
        <v>68853613.125</v>
      </c>
      <c r="F11" s="194">
        <f t="shared" si="0"/>
        <v>1.0678522252648415</v>
      </c>
      <c r="G11" s="79">
        <v>14</v>
      </c>
      <c r="H11" s="77">
        <v>85778346.5</v>
      </c>
      <c r="I11" s="77">
        <v>64333759.875</v>
      </c>
      <c r="J11" s="194">
        <f t="shared" si="1"/>
        <v>0.99775372016358099</v>
      </c>
      <c r="K11" s="79">
        <v>1</v>
      </c>
      <c r="L11" s="77">
        <v>6026471</v>
      </c>
      <c r="M11" s="78">
        <v>4519853.25</v>
      </c>
      <c r="N11" s="79">
        <v>14</v>
      </c>
      <c r="O11" s="77">
        <v>83848395.319999993</v>
      </c>
      <c r="P11" s="77">
        <v>62886296.460000001</v>
      </c>
      <c r="Q11" s="194">
        <f t="shared" si="5"/>
        <v>0.97530497816574946</v>
      </c>
      <c r="R11" s="79">
        <v>0</v>
      </c>
      <c r="S11" s="77">
        <v>0</v>
      </c>
      <c r="T11" s="78">
        <v>0</v>
      </c>
      <c r="U11" s="79">
        <v>9</v>
      </c>
      <c r="V11" s="77">
        <v>490571.15</v>
      </c>
      <c r="W11" s="78">
        <v>367928.36249999999</v>
      </c>
      <c r="X11" s="79">
        <v>14</v>
      </c>
      <c r="Y11" s="77">
        <v>83357824.170000002</v>
      </c>
      <c r="Z11" s="77">
        <v>62518368.097499996</v>
      </c>
      <c r="AA11" s="194">
        <f t="shared" si="2"/>
        <v>0.9695987689662352</v>
      </c>
      <c r="AB11" s="79">
        <v>12</v>
      </c>
      <c r="AC11" s="80">
        <v>18</v>
      </c>
      <c r="AD11" s="77">
        <v>58806380.049999997</v>
      </c>
      <c r="AE11" s="77">
        <v>44104785.037499994</v>
      </c>
      <c r="AF11" s="194">
        <f t="shared" si="3"/>
        <v>0.68402209716459028</v>
      </c>
      <c r="AG11" s="80">
        <v>1</v>
      </c>
      <c r="AH11" s="78">
        <v>0</v>
      </c>
      <c r="AI11" s="79">
        <v>14</v>
      </c>
      <c r="AJ11" s="77">
        <v>71816838.189999998</v>
      </c>
      <c r="AK11" s="77">
        <v>53862628.590000004</v>
      </c>
      <c r="AL11" s="77">
        <v>70698052.199999988</v>
      </c>
      <c r="AM11" s="77">
        <v>53023539.119999997</v>
      </c>
      <c r="AN11" s="194">
        <f t="shared" si="4"/>
        <v>0.83535671178341531</v>
      </c>
      <c r="AO11" s="79">
        <v>9</v>
      </c>
      <c r="AP11" s="77">
        <v>43303705.829999998</v>
      </c>
      <c r="AQ11" s="77">
        <v>32477779.329999998</v>
      </c>
      <c r="AR11" s="194">
        <v>0.44298660292533898</v>
      </c>
      <c r="AS11" s="215"/>
      <c r="AT11" s="215"/>
      <c r="AU11" s="215"/>
      <c r="AV11" s="215"/>
      <c r="AW11" s="215"/>
      <c r="AX11" s="215"/>
    </row>
    <row r="12" spans="1:50" s="132" customFormat="1" ht="25.5" outlineLevel="1" x14ac:dyDescent="0.2">
      <c r="A12" s="168" t="s">
        <v>21</v>
      </c>
      <c r="B12" s="177">
        <v>68553235.515397683</v>
      </c>
      <c r="C12" s="76">
        <v>22</v>
      </c>
      <c r="D12" s="77">
        <v>92933936.660000011</v>
      </c>
      <c r="E12" s="92">
        <v>69700452.495000005</v>
      </c>
      <c r="F12" s="194">
        <f t="shared" si="0"/>
        <v>1.3556462501193864</v>
      </c>
      <c r="G12" s="79">
        <v>10</v>
      </c>
      <c r="H12" s="77">
        <v>48789321.240000002</v>
      </c>
      <c r="I12" s="77">
        <v>36591990.93</v>
      </c>
      <c r="J12" s="194">
        <f t="shared" si="1"/>
        <v>0.71169975965673382</v>
      </c>
      <c r="K12" s="79">
        <v>3</v>
      </c>
      <c r="L12" s="77">
        <v>3660369</v>
      </c>
      <c r="M12" s="78">
        <v>2745276.75</v>
      </c>
      <c r="N12" s="79">
        <v>6</v>
      </c>
      <c r="O12" s="77">
        <v>27460063.259999998</v>
      </c>
      <c r="P12" s="77">
        <v>20595047.420000002</v>
      </c>
      <c r="Q12" s="194">
        <f t="shared" si="5"/>
        <v>0.40056553207955031</v>
      </c>
      <c r="R12" s="79">
        <v>0</v>
      </c>
      <c r="S12" s="77">
        <v>0</v>
      </c>
      <c r="T12" s="78">
        <v>0</v>
      </c>
      <c r="U12" s="79">
        <v>7</v>
      </c>
      <c r="V12" s="77">
        <v>248801.93000000002</v>
      </c>
      <c r="W12" s="78">
        <v>186601.44750000001</v>
      </c>
      <c r="X12" s="79">
        <v>6</v>
      </c>
      <c r="Y12" s="77">
        <v>27211261.329999998</v>
      </c>
      <c r="Z12" s="77">
        <v>20408445.9725</v>
      </c>
      <c r="AA12" s="194">
        <f t="shared" si="2"/>
        <v>0.39693620768472848</v>
      </c>
      <c r="AB12" s="79">
        <v>6</v>
      </c>
      <c r="AC12" s="80">
        <v>11</v>
      </c>
      <c r="AD12" s="77">
        <v>26991464.77</v>
      </c>
      <c r="AE12" s="77">
        <v>20243598.577500001</v>
      </c>
      <c r="AF12" s="194">
        <f t="shared" si="3"/>
        <v>0.39372999052593904</v>
      </c>
      <c r="AG12" s="80">
        <v>0</v>
      </c>
      <c r="AH12" s="78">
        <v>0</v>
      </c>
      <c r="AI12" s="79">
        <v>6</v>
      </c>
      <c r="AJ12" s="77">
        <v>27540864.469999999</v>
      </c>
      <c r="AK12" s="77">
        <v>20655648.329999998</v>
      </c>
      <c r="AL12" s="77">
        <v>27311890.439999998</v>
      </c>
      <c r="AM12" s="77">
        <v>20483917.810000002</v>
      </c>
      <c r="AN12" s="194">
        <f t="shared" si="4"/>
        <v>0.40174419577634768</v>
      </c>
      <c r="AO12" s="79">
        <v>6</v>
      </c>
      <c r="AP12" s="77">
        <v>26887781.170000002</v>
      </c>
      <c r="AQ12" s="77">
        <v>20165835.859999999</v>
      </c>
      <c r="AR12" s="194">
        <v>0.3877389658073136</v>
      </c>
      <c r="AS12" s="215"/>
      <c r="AT12" s="215"/>
      <c r="AU12" s="215"/>
      <c r="AV12" s="215"/>
      <c r="AW12" s="215"/>
      <c r="AX12" s="215"/>
    </row>
    <row r="13" spans="1:50" s="133" customFormat="1" ht="25.5" outlineLevel="1" x14ac:dyDescent="0.2">
      <c r="A13" s="168" t="s">
        <v>22</v>
      </c>
      <c r="B13" s="177">
        <v>1399932.0952885791</v>
      </c>
      <c r="C13" s="76">
        <v>21</v>
      </c>
      <c r="D13" s="77">
        <v>822524.1</v>
      </c>
      <c r="E13" s="92">
        <v>616893.07500000007</v>
      </c>
      <c r="F13" s="194">
        <f t="shared" si="0"/>
        <v>0.58754571223002539</v>
      </c>
      <c r="G13" s="79">
        <v>12</v>
      </c>
      <c r="H13" s="77">
        <v>541062.60000000009</v>
      </c>
      <c r="I13" s="77">
        <v>405796.95000000007</v>
      </c>
      <c r="J13" s="194">
        <f t="shared" si="1"/>
        <v>0.38649203187849379</v>
      </c>
      <c r="K13" s="79">
        <v>9</v>
      </c>
      <c r="L13" s="77">
        <v>281461.5</v>
      </c>
      <c r="M13" s="78">
        <v>211096.125</v>
      </c>
      <c r="N13" s="79">
        <v>12</v>
      </c>
      <c r="O13" s="77">
        <v>528991.19999999995</v>
      </c>
      <c r="P13" s="77">
        <v>396743.38</v>
      </c>
      <c r="Q13" s="194">
        <f t="shared" si="5"/>
        <v>0.37786918506997641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12</v>
      </c>
      <c r="Y13" s="77">
        <v>528991.19999999995</v>
      </c>
      <c r="Z13" s="77">
        <v>396743.38</v>
      </c>
      <c r="AA13" s="194">
        <f t="shared" si="2"/>
        <v>0.37786918506997641</v>
      </c>
      <c r="AB13" s="79">
        <v>11</v>
      </c>
      <c r="AC13" s="80">
        <v>11</v>
      </c>
      <c r="AD13" s="77">
        <v>519126.7</v>
      </c>
      <c r="AE13" s="77">
        <v>389345.02500000002</v>
      </c>
      <c r="AF13" s="194">
        <f t="shared" si="3"/>
        <v>0.37082277186665136</v>
      </c>
      <c r="AG13" s="80">
        <v>0</v>
      </c>
      <c r="AH13" s="78">
        <v>0</v>
      </c>
      <c r="AI13" s="79">
        <v>8</v>
      </c>
      <c r="AJ13" s="77">
        <v>471996.9</v>
      </c>
      <c r="AK13" s="77">
        <v>353997.63</v>
      </c>
      <c r="AL13" s="77">
        <v>0</v>
      </c>
      <c r="AM13" s="77">
        <v>0</v>
      </c>
      <c r="AN13" s="194">
        <f t="shared" si="4"/>
        <v>0.33715699610608868</v>
      </c>
      <c r="AO13" s="79">
        <v>8</v>
      </c>
      <c r="AP13" s="77">
        <v>471996.9</v>
      </c>
      <c r="AQ13" s="77">
        <v>353997.63</v>
      </c>
      <c r="AR13" s="194">
        <v>0.29059024060970229</v>
      </c>
      <c r="AS13" s="215"/>
      <c r="AT13" s="215"/>
      <c r="AU13" s="215"/>
      <c r="AV13" s="215"/>
      <c r="AW13" s="215"/>
      <c r="AX13" s="215"/>
    </row>
    <row r="14" spans="1:50" ht="36.75" customHeight="1" x14ac:dyDescent="0.2">
      <c r="A14" s="167" t="s">
        <v>23</v>
      </c>
      <c r="B14" s="176">
        <v>25766111.366130669</v>
      </c>
      <c r="C14" s="76">
        <v>13</v>
      </c>
      <c r="D14" s="77">
        <v>30276905.75</v>
      </c>
      <c r="E14" s="92">
        <v>22707679.3125</v>
      </c>
      <c r="F14" s="194">
        <f t="shared" si="0"/>
        <v>1.1750669443196902</v>
      </c>
      <c r="G14" s="79">
        <v>11</v>
      </c>
      <c r="H14" s="77">
        <v>25712899.84</v>
      </c>
      <c r="I14" s="77">
        <v>19284674.879999999</v>
      </c>
      <c r="J14" s="194">
        <f t="shared" si="1"/>
        <v>0.99793482511293441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5"/>
        <v>0.62620513164470559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2"/>
        <v>0.62620513164470559</v>
      </c>
      <c r="AB14" s="79">
        <v>8</v>
      </c>
      <c r="AC14" s="80">
        <v>9</v>
      </c>
      <c r="AD14" s="77">
        <v>13807495.290000001</v>
      </c>
      <c r="AE14" s="77">
        <v>10355621.467500001</v>
      </c>
      <c r="AF14" s="194">
        <f t="shared" si="3"/>
        <v>0.53587811889029691</v>
      </c>
      <c r="AG14" s="80">
        <v>0</v>
      </c>
      <c r="AH14" s="78">
        <v>0</v>
      </c>
      <c r="AI14" s="79">
        <v>8</v>
      </c>
      <c r="AJ14" s="77">
        <v>15237649.130000001</v>
      </c>
      <c r="AK14" s="77">
        <v>11428236.810000001</v>
      </c>
      <c r="AL14" s="77">
        <v>13069211.35</v>
      </c>
      <c r="AM14" s="77">
        <v>9801908.4900000002</v>
      </c>
      <c r="AN14" s="194">
        <f t="shared" si="4"/>
        <v>0.59138334510304724</v>
      </c>
      <c r="AO14" s="79">
        <v>7</v>
      </c>
      <c r="AP14" s="77">
        <v>13872091.57</v>
      </c>
      <c r="AQ14" s="77">
        <v>10404068.640000001</v>
      </c>
      <c r="AR14" s="194">
        <v>0.5342134616302513</v>
      </c>
      <c r="AS14" s="215"/>
      <c r="AT14" s="215"/>
      <c r="AU14" s="215"/>
      <c r="AV14" s="215"/>
      <c r="AW14" s="215"/>
      <c r="AX14" s="215"/>
    </row>
    <row r="15" spans="1:50" x14ac:dyDescent="0.2">
      <c r="A15" s="167" t="s">
        <v>24</v>
      </c>
      <c r="B15" s="176">
        <v>64210772.208112001</v>
      </c>
      <c r="C15" s="76">
        <v>207</v>
      </c>
      <c r="D15" s="77">
        <v>71015925.830000013</v>
      </c>
      <c r="E15" s="92">
        <v>35507962.915000007</v>
      </c>
      <c r="F15" s="194">
        <f t="shared" si="0"/>
        <v>1.1059814948157296</v>
      </c>
      <c r="G15" s="79">
        <v>207</v>
      </c>
      <c r="H15" s="77">
        <v>71015925.830000013</v>
      </c>
      <c r="I15" s="77">
        <v>35507962.915000007</v>
      </c>
      <c r="J15" s="194">
        <f t="shared" si="1"/>
        <v>1.1059814948157296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5"/>
        <v>0.91083112052359538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2"/>
        <v>0.85625449296580902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3"/>
        <v>0.69061105239905152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4"/>
        <v>0.83586280158797843</v>
      </c>
      <c r="AO15" s="79">
        <v>154</v>
      </c>
      <c r="AP15" s="77">
        <v>53671395.950000003</v>
      </c>
      <c r="AQ15" s="77">
        <v>26835697.870000001</v>
      </c>
      <c r="AR15" s="194">
        <v>0.83349707463744338</v>
      </c>
      <c r="AS15" s="215"/>
      <c r="AT15" s="215"/>
      <c r="AU15" s="215"/>
      <c r="AV15" s="215"/>
      <c r="AW15" s="215"/>
      <c r="AX15" s="215"/>
    </row>
    <row r="16" spans="1:50" x14ac:dyDescent="0.2">
      <c r="A16" s="167" t="s">
        <v>25</v>
      </c>
      <c r="B16" s="176">
        <v>4128574</v>
      </c>
      <c r="C16" s="76">
        <v>3</v>
      </c>
      <c r="D16" s="77">
        <v>2700000</v>
      </c>
      <c r="E16" s="92">
        <v>2025000</v>
      </c>
      <c r="F16" s="194">
        <f t="shared" si="0"/>
        <v>0.65397883143186974</v>
      </c>
      <c r="G16" s="79">
        <v>3</v>
      </c>
      <c r="H16" s="77">
        <v>2700000</v>
      </c>
      <c r="I16" s="77">
        <v>2025000</v>
      </c>
      <c r="J16" s="194">
        <f t="shared" si="1"/>
        <v>0.65397883143186974</v>
      </c>
      <c r="K16" s="79">
        <v>0</v>
      </c>
      <c r="L16" s="77">
        <v>0</v>
      </c>
      <c r="M16" s="78">
        <v>0</v>
      </c>
      <c r="N16" s="79">
        <v>3</v>
      </c>
      <c r="O16" s="77">
        <v>2700000</v>
      </c>
      <c r="P16" s="77">
        <v>2025000</v>
      </c>
      <c r="Q16" s="194">
        <f t="shared" si="5"/>
        <v>0.65397883143186974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3</v>
      </c>
      <c r="Y16" s="77">
        <v>2700000</v>
      </c>
      <c r="Z16" s="77">
        <v>2025000</v>
      </c>
      <c r="AA16" s="194">
        <f t="shared" si="2"/>
        <v>0.65397883143186974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f t="shared" si="3"/>
        <v>6.8704012571895276E-2</v>
      </c>
      <c r="AG16" s="80">
        <v>0</v>
      </c>
      <c r="AH16" s="78">
        <v>0</v>
      </c>
      <c r="AI16" s="79">
        <v>1</v>
      </c>
      <c r="AJ16" s="77">
        <v>283649.59999999998</v>
      </c>
      <c r="AK16" s="77">
        <v>212737.2</v>
      </c>
      <c r="AL16" s="77">
        <v>0</v>
      </c>
      <c r="AM16" s="77">
        <v>0</v>
      </c>
      <c r="AN16" s="194">
        <f t="shared" si="4"/>
        <v>6.8704012571895276E-2</v>
      </c>
      <c r="AO16" s="79">
        <v>1</v>
      </c>
      <c r="AP16" s="77">
        <v>283649.59999999998</v>
      </c>
      <c r="AQ16" s="77">
        <v>212737.2</v>
      </c>
      <c r="AR16" s="194">
        <v>6.7561099233615723E-2</v>
      </c>
      <c r="AS16" s="215"/>
      <c r="AT16" s="215"/>
      <c r="AU16" s="215"/>
      <c r="AV16" s="215"/>
      <c r="AW16" s="215"/>
      <c r="AX16" s="215"/>
    </row>
    <row r="17" spans="1:50" ht="25.5" x14ac:dyDescent="0.2">
      <c r="A17" s="167" t="s">
        <v>26</v>
      </c>
      <c r="B17" s="176">
        <v>57030974.22070533</v>
      </c>
      <c r="C17" s="76">
        <v>377</v>
      </c>
      <c r="D17" s="77">
        <v>92488422.609999999</v>
      </c>
      <c r="E17" s="92">
        <v>69366316.957499996</v>
      </c>
      <c r="F17" s="194">
        <f t="shared" si="0"/>
        <v>1.6217226493813197</v>
      </c>
      <c r="G17" s="79">
        <v>227</v>
      </c>
      <c r="H17" s="77">
        <v>54987315.470000006</v>
      </c>
      <c r="I17" s="77">
        <v>41240486.602500007</v>
      </c>
      <c r="J17" s="194">
        <f t="shared" si="1"/>
        <v>0.96416581027010817</v>
      </c>
      <c r="K17" s="79">
        <v>118</v>
      </c>
      <c r="L17" s="77">
        <v>29378657.199999996</v>
      </c>
      <c r="M17" s="78">
        <v>22033992.899999999</v>
      </c>
      <c r="N17" s="79">
        <v>135</v>
      </c>
      <c r="O17" s="77">
        <v>28093841</v>
      </c>
      <c r="P17" s="77">
        <v>21070380.329999998</v>
      </c>
      <c r="Q17" s="194">
        <f t="shared" si="5"/>
        <v>0.49260671738271683</v>
      </c>
      <c r="R17" s="79">
        <v>13</v>
      </c>
      <c r="S17" s="77">
        <v>2492634.02</v>
      </c>
      <c r="T17" s="78">
        <v>1869475.48</v>
      </c>
      <c r="U17" s="79">
        <v>9</v>
      </c>
      <c r="V17" s="77">
        <v>121810.5</v>
      </c>
      <c r="W17" s="78">
        <v>91357.875</v>
      </c>
      <c r="X17" s="79">
        <v>122</v>
      </c>
      <c r="Y17" s="77">
        <v>25479396.48</v>
      </c>
      <c r="Z17" s="77">
        <v>19109546.975000001</v>
      </c>
      <c r="AA17" s="194">
        <f t="shared" si="2"/>
        <v>0.4467641808361324</v>
      </c>
      <c r="AB17" s="79">
        <v>93</v>
      </c>
      <c r="AC17" s="80">
        <v>96</v>
      </c>
      <c r="AD17" s="77">
        <v>17485667.590000004</v>
      </c>
      <c r="AE17" s="77">
        <v>13114250.692500003</v>
      </c>
      <c r="AF17" s="194">
        <f t="shared" si="3"/>
        <v>0.30659948964455458</v>
      </c>
      <c r="AG17" s="80">
        <v>1</v>
      </c>
      <c r="AH17" s="78">
        <v>117000</v>
      </c>
      <c r="AI17" s="79">
        <v>112</v>
      </c>
      <c r="AJ17" s="78">
        <v>20806149.759999998</v>
      </c>
      <c r="AK17" s="104">
        <v>15604611.979999999</v>
      </c>
      <c r="AL17" s="77">
        <v>18905050.800000001</v>
      </c>
      <c r="AM17" s="77">
        <v>14178787.849999998</v>
      </c>
      <c r="AN17" s="194">
        <f t="shared" si="4"/>
        <v>0.36482192430172866</v>
      </c>
      <c r="AO17" s="79">
        <v>71</v>
      </c>
      <c r="AP17" s="77">
        <v>12746520.869999999</v>
      </c>
      <c r="AQ17" s="77">
        <v>9559890.4000000004</v>
      </c>
      <c r="AR17" s="194">
        <v>0.20978109164538555</v>
      </c>
      <c r="AS17" s="215"/>
      <c r="AT17" s="215"/>
      <c r="AU17" s="215"/>
      <c r="AV17" s="215"/>
      <c r="AW17" s="215"/>
      <c r="AX17" s="215"/>
    </row>
    <row r="18" spans="1:50" x14ac:dyDescent="0.2">
      <c r="A18" s="167" t="s">
        <v>27</v>
      </c>
      <c r="B18" s="176">
        <v>36720042.711558282</v>
      </c>
      <c r="C18" s="76">
        <v>431</v>
      </c>
      <c r="D18" s="77">
        <v>56581984.399999999</v>
      </c>
      <c r="E18" s="92">
        <v>42436488.299999997</v>
      </c>
      <c r="F18" s="194">
        <f t="shared" si="0"/>
        <v>1.5409019222679123</v>
      </c>
      <c r="G18" s="79">
        <v>232</v>
      </c>
      <c r="H18" s="77">
        <v>28891425.449999996</v>
      </c>
      <c r="I18" s="77">
        <v>21668569.087499999</v>
      </c>
      <c r="J18" s="194">
        <f t="shared" si="1"/>
        <v>0.78680261014255048</v>
      </c>
      <c r="K18" s="79">
        <v>83</v>
      </c>
      <c r="L18" s="77">
        <v>9610526.8999999985</v>
      </c>
      <c r="M18" s="78">
        <v>7207895.1749999998</v>
      </c>
      <c r="N18" s="79">
        <v>232</v>
      </c>
      <c r="O18" s="77">
        <v>22637424.210000001</v>
      </c>
      <c r="P18" s="77">
        <v>16978067.850000001</v>
      </c>
      <c r="Q18" s="194">
        <f t="shared" si="5"/>
        <v>0.61648687034000837</v>
      </c>
      <c r="R18" s="79">
        <v>11</v>
      </c>
      <c r="S18" s="77">
        <v>1015533.5</v>
      </c>
      <c r="T18" s="78">
        <v>761650.11</v>
      </c>
      <c r="U18" s="79">
        <v>27</v>
      </c>
      <c r="V18" s="77">
        <v>299704.56</v>
      </c>
      <c r="W18" s="78">
        <v>224778.41999999998</v>
      </c>
      <c r="X18" s="79">
        <v>221</v>
      </c>
      <c r="Y18" s="77">
        <v>21322186.149999999</v>
      </c>
      <c r="Z18" s="77">
        <v>15991639.32</v>
      </c>
      <c r="AA18" s="194">
        <f t="shared" si="2"/>
        <v>0.58066888204594769</v>
      </c>
      <c r="AB18" s="79">
        <v>186</v>
      </c>
      <c r="AC18" s="80">
        <v>188</v>
      </c>
      <c r="AD18" s="77">
        <v>14725246.199999999</v>
      </c>
      <c r="AE18" s="77">
        <v>11043934.65</v>
      </c>
      <c r="AF18" s="194">
        <f t="shared" si="3"/>
        <v>0.40101386361854552</v>
      </c>
      <c r="AG18" s="80">
        <v>0</v>
      </c>
      <c r="AH18" s="78">
        <v>0</v>
      </c>
      <c r="AI18" s="79">
        <v>196</v>
      </c>
      <c r="AJ18" s="77">
        <v>15811602.9</v>
      </c>
      <c r="AK18" s="77">
        <v>11858701.879999999</v>
      </c>
      <c r="AL18" s="77">
        <v>13787770.5</v>
      </c>
      <c r="AM18" s="77">
        <v>10340827.699999999</v>
      </c>
      <c r="AN18" s="194">
        <f t="shared" si="4"/>
        <v>0.43059870665735961</v>
      </c>
      <c r="AO18" s="79">
        <v>163</v>
      </c>
      <c r="AP18" s="77">
        <v>11647458.880000001</v>
      </c>
      <c r="AQ18" s="77">
        <v>8735593.9900000002</v>
      </c>
      <c r="AR18" s="194">
        <v>0.3098851631812119</v>
      </c>
      <c r="AS18" s="215"/>
      <c r="AT18" s="215"/>
      <c r="AU18" s="215"/>
      <c r="AV18" s="215"/>
      <c r="AW18" s="215"/>
      <c r="AX18" s="215"/>
    </row>
    <row r="19" spans="1:50" ht="25.5" x14ac:dyDescent="0.2">
      <c r="A19" s="167" t="s">
        <v>28</v>
      </c>
      <c r="B19" s="176">
        <v>349853975.71717596</v>
      </c>
      <c r="C19" s="76">
        <v>3361</v>
      </c>
      <c r="D19" s="77">
        <v>325018151</v>
      </c>
      <c r="E19" s="92">
        <v>204323250.75</v>
      </c>
      <c r="F19" s="194">
        <f t="shared" si="0"/>
        <v>0.92901088327990478</v>
      </c>
      <c r="G19" s="117">
        <v>3361</v>
      </c>
      <c r="H19" s="116">
        <v>325018151</v>
      </c>
      <c r="I19" s="116">
        <v>204323250.75</v>
      </c>
      <c r="J19" s="194">
        <f t="shared" si="1"/>
        <v>0.92901088327990478</v>
      </c>
      <c r="K19" s="79">
        <v>105</v>
      </c>
      <c r="L19" s="77">
        <v>7238850</v>
      </c>
      <c r="M19" s="78">
        <v>3996325</v>
      </c>
      <c r="N19" s="79">
        <v>3221</v>
      </c>
      <c r="O19" s="77">
        <v>304938050</v>
      </c>
      <c r="P19" s="77">
        <v>190954787.5</v>
      </c>
      <c r="Q19" s="194">
        <f t="shared" si="5"/>
        <v>0.87161521996398217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3220</v>
      </c>
      <c r="Y19" s="77">
        <v>304821050</v>
      </c>
      <c r="Z19" s="77">
        <v>190896287.5</v>
      </c>
      <c r="AA19" s="194">
        <f t="shared" si="2"/>
        <v>0.87128079472339381</v>
      </c>
      <c r="AB19" s="79">
        <v>2745</v>
      </c>
      <c r="AC19" s="80">
        <v>2749</v>
      </c>
      <c r="AD19" s="77">
        <v>167678650</v>
      </c>
      <c r="AE19" s="77">
        <v>88027387.5</v>
      </c>
      <c r="AF19" s="194">
        <f t="shared" si="3"/>
        <v>0.47928181938270276</v>
      </c>
      <c r="AG19" s="80">
        <v>3</v>
      </c>
      <c r="AH19" s="78">
        <v>160500</v>
      </c>
      <c r="AI19" s="79">
        <v>2719</v>
      </c>
      <c r="AJ19" s="77">
        <v>163693650</v>
      </c>
      <c r="AK19" s="77">
        <v>85050737.5</v>
      </c>
      <c r="AL19" s="77">
        <v>0</v>
      </c>
      <c r="AM19" s="77">
        <v>0</v>
      </c>
      <c r="AN19" s="194">
        <f t="shared" si="4"/>
        <v>0.46789135285497208</v>
      </c>
      <c r="AO19" s="79">
        <v>2719</v>
      </c>
      <c r="AP19" s="77">
        <v>163693650</v>
      </c>
      <c r="AQ19" s="77">
        <v>85050737.5</v>
      </c>
      <c r="AR19" s="194">
        <v>0.42714932816703199</v>
      </c>
      <c r="AS19" s="215"/>
      <c r="AT19" s="215"/>
      <c r="AU19" s="215"/>
      <c r="AV19" s="215"/>
      <c r="AW19" s="215"/>
      <c r="AX19" s="215"/>
    </row>
    <row r="20" spans="1:50" outlineLevel="1" x14ac:dyDescent="0.2">
      <c r="A20" s="168" t="s">
        <v>225</v>
      </c>
      <c r="B20" s="177">
        <v>152209475.71717599</v>
      </c>
      <c r="C20" s="220">
        <v>2745</v>
      </c>
      <c r="D20" s="221">
        <v>157761450</v>
      </c>
      <c r="E20" s="222">
        <v>78880725</v>
      </c>
      <c r="F20" s="223">
        <f t="shared" si="0"/>
        <v>1.0364758781059089</v>
      </c>
      <c r="G20" s="224">
        <v>2745</v>
      </c>
      <c r="H20" s="225">
        <v>157761450</v>
      </c>
      <c r="I20" s="225">
        <v>78880725</v>
      </c>
      <c r="J20" s="223">
        <f t="shared" si="1"/>
        <v>1.0364758781059089</v>
      </c>
      <c r="K20" s="226">
        <v>99</v>
      </c>
      <c r="L20" s="221">
        <v>5731250</v>
      </c>
      <c r="M20" s="227">
        <v>2865625</v>
      </c>
      <c r="N20" s="226">
        <v>2646</v>
      </c>
      <c r="O20" s="221">
        <v>150995000</v>
      </c>
      <c r="P20" s="221">
        <v>75497500</v>
      </c>
      <c r="Q20" s="223">
        <f t="shared" si="5"/>
        <v>0.99202102424008975</v>
      </c>
      <c r="R20" s="226">
        <v>1</v>
      </c>
      <c r="S20" s="221">
        <v>117000</v>
      </c>
      <c r="T20" s="227">
        <v>58500</v>
      </c>
      <c r="U20" s="226">
        <v>0</v>
      </c>
      <c r="V20" s="221">
        <v>0</v>
      </c>
      <c r="W20" s="227">
        <v>0</v>
      </c>
      <c r="X20" s="226">
        <v>2645</v>
      </c>
      <c r="Y20" s="221">
        <v>150878000</v>
      </c>
      <c r="Z20" s="221">
        <v>75439000</v>
      </c>
      <c r="AA20" s="223">
        <f t="shared" si="2"/>
        <v>0.99125234673529761</v>
      </c>
      <c r="AB20" s="79">
        <v>2646</v>
      </c>
      <c r="AC20" s="80">
        <v>2648</v>
      </c>
      <c r="AD20" s="77">
        <v>150926400</v>
      </c>
      <c r="AE20" s="77">
        <v>75463200</v>
      </c>
      <c r="AF20" s="223">
        <f t="shared" si="3"/>
        <v>0.99157032956633984</v>
      </c>
      <c r="AG20" s="80">
        <v>3</v>
      </c>
      <c r="AH20" s="78">
        <v>160500</v>
      </c>
      <c r="AI20" s="79">
        <v>2645</v>
      </c>
      <c r="AJ20" s="77">
        <v>150878000</v>
      </c>
      <c r="AK20" s="77">
        <v>75439000</v>
      </c>
      <c r="AL20" s="77">
        <v>0</v>
      </c>
      <c r="AM20" s="77">
        <v>0</v>
      </c>
      <c r="AN20" s="223">
        <f t="shared" si="4"/>
        <v>0.99125234673529761</v>
      </c>
      <c r="AO20" s="79">
        <v>2645</v>
      </c>
      <c r="AP20" s="77">
        <v>150878000</v>
      </c>
      <c r="AQ20" s="77">
        <v>75439000</v>
      </c>
      <c r="AR20" s="194">
        <v>0.9911008902763887</v>
      </c>
      <c r="AS20" s="215"/>
      <c r="AT20" s="215"/>
      <c r="AU20" s="215"/>
      <c r="AV20" s="215"/>
      <c r="AW20" s="215"/>
      <c r="AX20" s="215"/>
    </row>
    <row r="21" spans="1:50" ht="25.5" outlineLevel="1" x14ac:dyDescent="0.2">
      <c r="A21" s="168" t="s">
        <v>227</v>
      </c>
      <c r="B21" s="177">
        <v>197644500</v>
      </c>
      <c r="C21" s="220">
        <v>616</v>
      </c>
      <c r="D21" s="221">
        <v>167256701</v>
      </c>
      <c r="E21" s="222">
        <v>125442525.75</v>
      </c>
      <c r="F21" s="223">
        <f t="shared" si="0"/>
        <v>0.84625021692989177</v>
      </c>
      <c r="G21" s="224">
        <v>616</v>
      </c>
      <c r="H21" s="225">
        <v>167256701</v>
      </c>
      <c r="I21" s="225">
        <v>125442525.75</v>
      </c>
      <c r="J21" s="223">
        <f t="shared" si="1"/>
        <v>0.84625021692989177</v>
      </c>
      <c r="K21" s="226">
        <v>6</v>
      </c>
      <c r="L21" s="221">
        <v>1507600</v>
      </c>
      <c r="M21" s="227">
        <v>1130700</v>
      </c>
      <c r="N21" s="226">
        <v>575</v>
      </c>
      <c r="O21" s="221">
        <v>153943050</v>
      </c>
      <c r="P21" s="221">
        <v>115457287.5</v>
      </c>
      <c r="Q21" s="223">
        <f t="shared" si="5"/>
        <v>0.77888861061147663</v>
      </c>
      <c r="R21" s="226">
        <v>0</v>
      </c>
      <c r="S21" s="221">
        <v>0</v>
      </c>
      <c r="T21" s="227">
        <v>0</v>
      </c>
      <c r="U21" s="226">
        <v>0</v>
      </c>
      <c r="V21" s="221">
        <v>0</v>
      </c>
      <c r="W21" s="227">
        <v>0</v>
      </c>
      <c r="X21" s="226">
        <v>575</v>
      </c>
      <c r="Y21" s="221">
        <v>153943050</v>
      </c>
      <c r="Z21" s="221">
        <v>115457287.5</v>
      </c>
      <c r="AA21" s="223">
        <f t="shared" si="2"/>
        <v>0.77888861061147663</v>
      </c>
      <c r="AB21" s="79">
        <v>99</v>
      </c>
      <c r="AC21" s="80">
        <v>101</v>
      </c>
      <c r="AD21" s="77">
        <v>16752250</v>
      </c>
      <c r="AE21" s="77">
        <v>12564187.5</v>
      </c>
      <c r="AF21" s="223">
        <f t="shared" si="3"/>
        <v>8.4759505070973393E-2</v>
      </c>
      <c r="AG21" s="80">
        <v>0</v>
      </c>
      <c r="AH21" s="78">
        <v>0</v>
      </c>
      <c r="AI21" s="79">
        <v>74</v>
      </c>
      <c r="AJ21" s="77">
        <v>12815650</v>
      </c>
      <c r="AK21" s="77">
        <v>9611737.5</v>
      </c>
      <c r="AL21" s="77">
        <v>0</v>
      </c>
      <c r="AM21" s="77">
        <v>0</v>
      </c>
      <c r="AN21" s="223">
        <f t="shared" si="4"/>
        <v>6.4841925780884366E-2</v>
      </c>
      <c r="AO21" s="79">
        <v>74</v>
      </c>
      <c r="AP21" s="77">
        <v>12815650</v>
      </c>
      <c r="AQ21" s="77">
        <v>9611737.5</v>
      </c>
      <c r="AR21" s="194">
        <v>0</v>
      </c>
      <c r="AS21" s="215"/>
      <c r="AT21" s="215"/>
      <c r="AU21" s="215"/>
      <c r="AV21" s="215"/>
      <c r="AW21" s="215"/>
      <c r="AX21" s="215"/>
    </row>
    <row r="22" spans="1:50" ht="25.5" x14ac:dyDescent="0.2">
      <c r="A22" s="167" t="s">
        <v>29</v>
      </c>
      <c r="B22" s="176">
        <v>100892774.47998135</v>
      </c>
      <c r="C22" s="76">
        <v>501</v>
      </c>
      <c r="D22" s="77">
        <v>128669170.12</v>
      </c>
      <c r="E22" s="92">
        <v>96501877.590000004</v>
      </c>
      <c r="F22" s="194">
        <f t="shared" si="0"/>
        <v>1.2753060938524385</v>
      </c>
      <c r="G22" s="79">
        <v>409</v>
      </c>
      <c r="H22" s="77">
        <v>106383598.81000011</v>
      </c>
      <c r="I22" s="77">
        <v>79787699.107500076</v>
      </c>
      <c r="J22" s="194">
        <f t="shared" si="1"/>
        <v>1.0544223742316474</v>
      </c>
      <c r="K22" s="79">
        <v>81</v>
      </c>
      <c r="L22" s="77">
        <v>20045131.830000002</v>
      </c>
      <c r="M22" s="78">
        <v>15033848.872500002</v>
      </c>
      <c r="N22" s="79">
        <v>327</v>
      </c>
      <c r="O22" s="77">
        <v>70937993</v>
      </c>
      <c r="P22" s="77">
        <v>53203494.439999998</v>
      </c>
      <c r="Q22" s="194">
        <f t="shared" si="5"/>
        <v>0.70310280756601817</v>
      </c>
      <c r="R22" s="79">
        <v>10</v>
      </c>
      <c r="S22" s="77">
        <v>1915683</v>
      </c>
      <c r="T22" s="78">
        <v>1436762.25</v>
      </c>
      <c r="U22" s="79">
        <v>27</v>
      </c>
      <c r="V22" s="77">
        <v>842062.12</v>
      </c>
      <c r="W22" s="78">
        <v>631546.59</v>
      </c>
      <c r="X22" s="79">
        <v>317</v>
      </c>
      <c r="Y22" s="77">
        <v>68180247.879999995</v>
      </c>
      <c r="Z22" s="77">
        <v>51135185.600000001</v>
      </c>
      <c r="AA22" s="194">
        <f t="shared" si="2"/>
        <v>0.67576938221208283</v>
      </c>
      <c r="AB22" s="79">
        <v>200</v>
      </c>
      <c r="AC22" s="80">
        <v>206</v>
      </c>
      <c r="AD22" s="77">
        <v>40953070.599999994</v>
      </c>
      <c r="AE22" s="77">
        <v>30714802.949999999</v>
      </c>
      <c r="AF22" s="194">
        <f t="shared" si="3"/>
        <v>0.40590687302514117</v>
      </c>
      <c r="AG22" s="80">
        <v>3</v>
      </c>
      <c r="AH22" s="78">
        <v>743286.03</v>
      </c>
      <c r="AI22" s="79">
        <v>244</v>
      </c>
      <c r="AJ22" s="77">
        <v>48524503.710000001</v>
      </c>
      <c r="AK22" s="77">
        <v>36393377.5</v>
      </c>
      <c r="AL22" s="77">
        <v>46395781.880000003</v>
      </c>
      <c r="AM22" s="77">
        <v>34796836.219999999</v>
      </c>
      <c r="AN22" s="194">
        <f t="shared" si="4"/>
        <v>0.48095122728167217</v>
      </c>
      <c r="AO22" s="79">
        <v>145</v>
      </c>
      <c r="AP22" s="77">
        <v>26138296.559999999</v>
      </c>
      <c r="AQ22" s="77">
        <v>19603722.23</v>
      </c>
      <c r="AR22" s="194">
        <v>0.25048521537435164</v>
      </c>
      <c r="AS22" s="215"/>
      <c r="AT22" s="215"/>
      <c r="AU22" s="215"/>
      <c r="AV22" s="215"/>
      <c r="AW22" s="215"/>
      <c r="AX22" s="215"/>
    </row>
    <row r="23" spans="1:50" ht="25.5" collapsed="1" x14ac:dyDescent="0.2">
      <c r="A23" s="167" t="s">
        <v>30</v>
      </c>
      <c r="B23" s="176">
        <v>137953864.07026398</v>
      </c>
      <c r="C23" s="76">
        <v>34</v>
      </c>
      <c r="D23" s="77">
        <v>456501382.29000002</v>
      </c>
      <c r="E23" s="92">
        <v>342376036.71750003</v>
      </c>
      <c r="F23" s="194">
        <f t="shared" si="0"/>
        <v>3.3090873196381825</v>
      </c>
      <c r="G23" s="79">
        <v>11</v>
      </c>
      <c r="H23" s="77">
        <v>106392434.73999998</v>
      </c>
      <c r="I23" s="77">
        <v>79794326.054999977</v>
      </c>
      <c r="J23" s="194">
        <f t="shared" si="1"/>
        <v>0.77121750417814439</v>
      </c>
      <c r="K23" s="79">
        <v>22</v>
      </c>
      <c r="L23" s="77">
        <v>156333221.55000001</v>
      </c>
      <c r="M23" s="78">
        <v>117249916.16249999</v>
      </c>
      <c r="N23" s="79">
        <v>8</v>
      </c>
      <c r="O23" s="77">
        <v>273249670.41000003</v>
      </c>
      <c r="P23" s="77">
        <v>204937252.77999997</v>
      </c>
      <c r="Q23" s="194">
        <f t="shared" si="5"/>
        <v>1.980732270542461</v>
      </c>
      <c r="R23" s="79">
        <v>1</v>
      </c>
      <c r="S23" s="77">
        <v>188897941</v>
      </c>
      <c r="T23" s="78">
        <v>141673455.75</v>
      </c>
      <c r="U23" s="79">
        <v>0</v>
      </c>
      <c r="V23" s="77">
        <v>0</v>
      </c>
      <c r="W23" s="78">
        <v>0</v>
      </c>
      <c r="X23" s="79">
        <v>7</v>
      </c>
      <c r="Y23" s="77">
        <v>84351729.409999996</v>
      </c>
      <c r="Z23" s="77">
        <v>63263797.029999994</v>
      </c>
      <c r="AA23" s="194">
        <f t="shared" si="2"/>
        <v>0.61144883456861465</v>
      </c>
      <c r="AB23" s="79">
        <v>2</v>
      </c>
      <c r="AC23" s="119">
        <v>2</v>
      </c>
      <c r="AD23" s="116">
        <v>160128.01</v>
      </c>
      <c r="AE23" s="116">
        <v>120096.00750000001</v>
      </c>
      <c r="AF23" s="194">
        <f t="shared" si="3"/>
        <v>1.1607359538580383E-3</v>
      </c>
      <c r="AG23" s="80">
        <v>1</v>
      </c>
      <c r="AH23" s="78">
        <v>74853.2</v>
      </c>
      <c r="AI23" s="79">
        <v>4</v>
      </c>
      <c r="AJ23" s="77">
        <v>7540024.8099999996</v>
      </c>
      <c r="AK23" s="77">
        <v>5655018.5999999996</v>
      </c>
      <c r="AL23" s="77">
        <v>7454750</v>
      </c>
      <c r="AM23" s="77">
        <v>5591062.5</v>
      </c>
      <c r="AN23" s="194">
        <f t="shared" si="4"/>
        <v>5.4656133489379047E-2</v>
      </c>
      <c r="AO23" s="79">
        <v>1</v>
      </c>
      <c r="AP23" s="77">
        <v>85274.81</v>
      </c>
      <c r="AQ23" s="77">
        <v>63956.1</v>
      </c>
      <c r="AR23" s="194">
        <v>6.0786335332414082E-4</v>
      </c>
      <c r="AS23" s="215"/>
      <c r="AT23" s="215"/>
      <c r="AU23" s="215"/>
      <c r="AV23" s="215"/>
      <c r="AW23" s="215"/>
      <c r="AX23" s="215"/>
    </row>
    <row r="24" spans="1:50" x14ac:dyDescent="0.2">
      <c r="A24" s="167" t="s">
        <v>31</v>
      </c>
      <c r="B24" s="176">
        <v>39979437.713999599</v>
      </c>
      <c r="C24" s="76">
        <v>21</v>
      </c>
      <c r="D24" s="77">
        <v>98157722.769999996</v>
      </c>
      <c r="E24" s="92">
        <v>73618292.077499986</v>
      </c>
      <c r="F24" s="194">
        <f t="shared" si="0"/>
        <v>2.4552051850301062</v>
      </c>
      <c r="G24" s="79">
        <v>7</v>
      </c>
      <c r="H24" s="77">
        <v>39508586.519999996</v>
      </c>
      <c r="I24" s="77">
        <v>29631439.889999997</v>
      </c>
      <c r="J24" s="194">
        <f t="shared" si="1"/>
        <v>0.98822266592722174</v>
      </c>
      <c r="K24" s="79">
        <v>3</v>
      </c>
      <c r="L24" s="77">
        <v>6261611.7200000007</v>
      </c>
      <c r="M24" s="78">
        <v>4696208.79</v>
      </c>
      <c r="N24" s="79">
        <v>4</v>
      </c>
      <c r="O24" s="77">
        <v>23045453.899999999</v>
      </c>
      <c r="P24" s="77">
        <v>17284090.420000002</v>
      </c>
      <c r="Q24" s="194">
        <f t="shared" si="5"/>
        <v>0.57643266683388528</v>
      </c>
      <c r="R24" s="79">
        <v>1</v>
      </c>
      <c r="S24" s="77">
        <v>3646826.6</v>
      </c>
      <c r="T24" s="78">
        <v>2735119.95</v>
      </c>
      <c r="U24" s="79">
        <v>3</v>
      </c>
      <c r="V24" s="77">
        <v>12.24</v>
      </c>
      <c r="W24" s="78">
        <v>9.18</v>
      </c>
      <c r="X24" s="79">
        <v>3</v>
      </c>
      <c r="Y24" s="77">
        <v>19398615.059999999</v>
      </c>
      <c r="Z24" s="77">
        <v>14548961.289999999</v>
      </c>
      <c r="AA24" s="194">
        <f t="shared" si="2"/>
        <v>0.48521480463961569</v>
      </c>
      <c r="AB24" s="79">
        <v>1</v>
      </c>
      <c r="AC24" s="80">
        <v>1</v>
      </c>
      <c r="AD24" s="77">
        <v>1094305.18</v>
      </c>
      <c r="AE24" s="77">
        <v>820728.88500000001</v>
      </c>
      <c r="AF24" s="194">
        <f t="shared" si="3"/>
        <v>2.7371700118153666E-2</v>
      </c>
      <c r="AG24" s="80">
        <v>0</v>
      </c>
      <c r="AH24" s="78">
        <v>0</v>
      </c>
      <c r="AI24" s="79">
        <v>4</v>
      </c>
      <c r="AJ24" s="77">
        <v>7268571.6799999997</v>
      </c>
      <c r="AK24" s="77">
        <v>5451428.7599999998</v>
      </c>
      <c r="AL24" s="77">
        <v>7268563.7599999998</v>
      </c>
      <c r="AM24" s="77">
        <v>5451422.8200000003</v>
      </c>
      <c r="AN24" s="194">
        <f t="shared" si="4"/>
        <v>0.18180775157462417</v>
      </c>
      <c r="AO24" s="79">
        <v>1</v>
      </c>
      <c r="AP24" s="77">
        <v>1094304.76</v>
      </c>
      <c r="AQ24" s="77">
        <v>820728.57</v>
      </c>
      <c r="AR24" s="194">
        <v>2.6928614346913772E-2</v>
      </c>
      <c r="AS24" s="215"/>
      <c r="AT24" s="215"/>
      <c r="AU24" s="215"/>
      <c r="AV24" s="215"/>
      <c r="AW24" s="215"/>
      <c r="AX24" s="215"/>
    </row>
    <row r="25" spans="1:50" x14ac:dyDescent="0.2">
      <c r="A25" s="167" t="s">
        <v>32</v>
      </c>
      <c r="B25" s="176">
        <v>8257148</v>
      </c>
      <c r="C25" s="76">
        <v>0</v>
      </c>
      <c r="D25" s="77">
        <v>0</v>
      </c>
      <c r="E25" s="92">
        <v>0</v>
      </c>
      <c r="F25" s="194">
        <f t="shared" si="0"/>
        <v>0</v>
      </c>
      <c r="G25" s="79">
        <v>0</v>
      </c>
      <c r="H25" s="77">
        <v>0</v>
      </c>
      <c r="I25" s="77">
        <v>0</v>
      </c>
      <c r="J25" s="194">
        <f t="shared" si="1"/>
        <v>0</v>
      </c>
      <c r="K25" s="79">
        <v>0</v>
      </c>
      <c r="L25" s="77">
        <v>0</v>
      </c>
      <c r="M25" s="78">
        <v>0</v>
      </c>
      <c r="N25" s="79">
        <v>0</v>
      </c>
      <c r="O25" s="77">
        <v>0</v>
      </c>
      <c r="P25" s="77">
        <v>0</v>
      </c>
      <c r="Q25" s="194">
        <f t="shared" si="5"/>
        <v>0</v>
      </c>
      <c r="R25" s="79">
        <v>0</v>
      </c>
      <c r="S25" s="77">
        <v>0</v>
      </c>
      <c r="T25" s="78">
        <v>0</v>
      </c>
      <c r="U25" s="79">
        <v>0</v>
      </c>
      <c r="V25" s="77">
        <v>0</v>
      </c>
      <c r="W25" s="78">
        <v>0</v>
      </c>
      <c r="X25" s="79">
        <v>0</v>
      </c>
      <c r="Y25" s="77">
        <v>0</v>
      </c>
      <c r="Z25" s="77">
        <v>0</v>
      </c>
      <c r="AA25" s="194">
        <f t="shared" si="2"/>
        <v>0</v>
      </c>
      <c r="AB25" s="79">
        <v>0</v>
      </c>
      <c r="AC25" s="80">
        <v>0</v>
      </c>
      <c r="AD25" s="77">
        <v>0</v>
      </c>
      <c r="AE25" s="77">
        <v>0</v>
      </c>
      <c r="AF25" s="194">
        <f t="shared" si="3"/>
        <v>0</v>
      </c>
      <c r="AG25" s="80">
        <v>0</v>
      </c>
      <c r="AH25" s="78">
        <v>0</v>
      </c>
      <c r="AI25" s="79">
        <v>0</v>
      </c>
      <c r="AJ25" s="77">
        <v>0</v>
      </c>
      <c r="AK25" s="77">
        <v>0</v>
      </c>
      <c r="AL25" s="77">
        <v>0</v>
      </c>
      <c r="AM25" s="77">
        <v>0</v>
      </c>
      <c r="AN25" s="194">
        <f t="shared" si="4"/>
        <v>0</v>
      </c>
      <c r="AO25" s="79">
        <v>0</v>
      </c>
      <c r="AP25" s="77">
        <v>0</v>
      </c>
      <c r="AQ25" s="77">
        <v>0</v>
      </c>
      <c r="AR25" s="194">
        <v>0</v>
      </c>
      <c r="AS25" s="215"/>
      <c r="AT25" s="215"/>
      <c r="AU25" s="215"/>
      <c r="AV25" s="215"/>
      <c r="AW25" s="215"/>
      <c r="AX25" s="215"/>
    </row>
    <row r="26" spans="1:50" x14ac:dyDescent="0.2">
      <c r="A26" s="167" t="s">
        <v>33</v>
      </c>
      <c r="B26" s="176">
        <v>10321435</v>
      </c>
      <c r="C26" s="76">
        <v>0</v>
      </c>
      <c r="D26" s="77">
        <v>0</v>
      </c>
      <c r="E26" s="92">
        <v>0</v>
      </c>
      <c r="F26" s="194">
        <f t="shared" si="0"/>
        <v>0</v>
      </c>
      <c r="G26" s="79">
        <v>0</v>
      </c>
      <c r="H26" s="77">
        <v>0</v>
      </c>
      <c r="I26" s="77">
        <v>0</v>
      </c>
      <c r="J26" s="194">
        <f t="shared" si="1"/>
        <v>0</v>
      </c>
      <c r="K26" s="79">
        <v>0</v>
      </c>
      <c r="L26" s="77">
        <v>0</v>
      </c>
      <c r="M26" s="78">
        <v>0</v>
      </c>
      <c r="N26" s="79">
        <v>0</v>
      </c>
      <c r="O26" s="77">
        <v>0</v>
      </c>
      <c r="P26" s="77">
        <v>0</v>
      </c>
      <c r="Q26" s="194">
        <f t="shared" si="5"/>
        <v>0</v>
      </c>
      <c r="R26" s="79">
        <v>0</v>
      </c>
      <c r="S26" s="77">
        <v>0</v>
      </c>
      <c r="T26" s="78">
        <v>0</v>
      </c>
      <c r="U26" s="79">
        <v>0</v>
      </c>
      <c r="V26" s="77">
        <v>0</v>
      </c>
      <c r="W26" s="78">
        <v>0</v>
      </c>
      <c r="X26" s="79">
        <v>0</v>
      </c>
      <c r="Y26" s="77">
        <v>0</v>
      </c>
      <c r="Z26" s="77">
        <v>0</v>
      </c>
      <c r="AA26" s="194">
        <f t="shared" si="2"/>
        <v>0</v>
      </c>
      <c r="AB26" s="79">
        <v>0</v>
      </c>
      <c r="AC26" s="80">
        <v>0</v>
      </c>
      <c r="AD26" s="77">
        <v>0</v>
      </c>
      <c r="AE26" s="77">
        <v>0</v>
      </c>
      <c r="AF26" s="194">
        <f t="shared" si="3"/>
        <v>0</v>
      </c>
      <c r="AG26" s="80">
        <v>0</v>
      </c>
      <c r="AH26" s="78">
        <v>0</v>
      </c>
      <c r="AI26" s="79">
        <v>0</v>
      </c>
      <c r="AJ26" s="77">
        <v>0</v>
      </c>
      <c r="AK26" s="77">
        <v>0</v>
      </c>
      <c r="AL26" s="77">
        <v>0</v>
      </c>
      <c r="AM26" s="77">
        <v>0</v>
      </c>
      <c r="AN26" s="194">
        <f t="shared" si="4"/>
        <v>0</v>
      </c>
      <c r="AO26" s="79">
        <v>0</v>
      </c>
      <c r="AP26" s="77">
        <v>0</v>
      </c>
      <c r="AQ26" s="77">
        <v>0</v>
      </c>
      <c r="AR26" s="194">
        <v>0</v>
      </c>
      <c r="AS26" s="215"/>
      <c r="AT26" s="215"/>
      <c r="AU26" s="215"/>
      <c r="AV26" s="215"/>
      <c r="AW26" s="215"/>
      <c r="AX26" s="215"/>
    </row>
    <row r="27" spans="1:50" ht="13.5" thickBot="1" x14ac:dyDescent="0.25">
      <c r="A27" s="169" t="s">
        <v>34</v>
      </c>
      <c r="B27" s="178">
        <v>5726642.1008238448</v>
      </c>
      <c r="C27" s="102">
        <v>15</v>
      </c>
      <c r="D27" s="98">
        <v>6999331.2599999998</v>
      </c>
      <c r="E27" s="99">
        <v>5249498.4450000003</v>
      </c>
      <c r="F27" s="194">
        <f t="shared" si="0"/>
        <v>1.2222400381880096</v>
      </c>
      <c r="G27" s="100">
        <v>10</v>
      </c>
      <c r="H27" s="98">
        <v>4288122.76</v>
      </c>
      <c r="I27" s="98">
        <v>3216092.07</v>
      </c>
      <c r="J27" s="194">
        <f t="shared" si="1"/>
        <v>0.74880229714078039</v>
      </c>
      <c r="K27" s="100">
        <v>3</v>
      </c>
      <c r="L27" s="98">
        <v>1663861</v>
      </c>
      <c r="M27" s="103">
        <v>1247895.75</v>
      </c>
      <c r="N27" s="100">
        <v>5</v>
      </c>
      <c r="O27" s="98">
        <v>1853602.36</v>
      </c>
      <c r="P27" s="98">
        <v>1390201.76</v>
      </c>
      <c r="Q27" s="194">
        <f t="shared" si="5"/>
        <v>0.32368049676674182</v>
      </c>
      <c r="R27" s="100">
        <v>0</v>
      </c>
      <c r="S27" s="98">
        <v>0</v>
      </c>
      <c r="T27" s="103">
        <v>0</v>
      </c>
      <c r="U27" s="100">
        <v>0</v>
      </c>
      <c r="V27" s="98">
        <v>0</v>
      </c>
      <c r="W27" s="103">
        <v>0</v>
      </c>
      <c r="X27" s="100">
        <v>5</v>
      </c>
      <c r="Y27" s="98">
        <v>1853602.36</v>
      </c>
      <c r="Z27" s="98">
        <v>1390201.76</v>
      </c>
      <c r="AA27" s="194">
        <f t="shared" si="2"/>
        <v>0.32368049676674182</v>
      </c>
      <c r="AB27" s="100">
        <v>3</v>
      </c>
      <c r="AC27" s="101">
        <v>3</v>
      </c>
      <c r="AD27" s="98">
        <v>1150166.78</v>
      </c>
      <c r="AE27" s="98">
        <v>862625.08499999996</v>
      </c>
      <c r="AF27" s="194">
        <f t="shared" si="3"/>
        <v>0.20084488601697931</v>
      </c>
      <c r="AG27" s="101">
        <v>0</v>
      </c>
      <c r="AH27" s="103">
        <v>0</v>
      </c>
      <c r="AI27" s="100">
        <v>3</v>
      </c>
      <c r="AJ27" s="98">
        <v>1148082.95</v>
      </c>
      <c r="AK27" s="98">
        <v>861062.21</v>
      </c>
      <c r="AL27" s="98">
        <v>1108082.95</v>
      </c>
      <c r="AM27" s="98">
        <v>831062.21</v>
      </c>
      <c r="AN27" s="194">
        <f t="shared" si="4"/>
        <v>0.20048100261667037</v>
      </c>
      <c r="AO27" s="100">
        <v>2</v>
      </c>
      <c r="AP27" s="98">
        <v>1052082.95</v>
      </c>
      <c r="AQ27" s="98">
        <v>789062.21</v>
      </c>
      <c r="AR27" s="194">
        <v>0.18068205098433957</v>
      </c>
      <c r="AS27" s="215"/>
      <c r="AT27" s="215"/>
      <c r="AU27" s="215"/>
      <c r="AV27" s="215"/>
      <c r="AW27" s="215"/>
      <c r="AX27" s="215"/>
    </row>
    <row r="28" spans="1:50" s="83" customFormat="1" ht="59.25" customHeight="1" thickBot="1" x14ac:dyDescent="0.25">
      <c r="A28" s="165" t="s">
        <v>181</v>
      </c>
      <c r="B28" s="135">
        <f>SUM(B29+B30+B31+B35+B36+B37+B38+B39)</f>
        <v>858811774.68646896</v>
      </c>
      <c r="C28" s="146">
        <v>2043</v>
      </c>
      <c r="D28" s="147">
        <v>1203737106.6099999</v>
      </c>
      <c r="E28" s="147">
        <v>902802829.95749998</v>
      </c>
      <c r="F28" s="195">
        <f t="shared" si="0"/>
        <v>1.4016308836117841</v>
      </c>
      <c r="G28" s="146">
        <v>1544</v>
      </c>
      <c r="H28" s="147">
        <v>722716771.36999989</v>
      </c>
      <c r="I28" s="147">
        <v>542037578.52749991</v>
      </c>
      <c r="J28" s="195">
        <f t="shared" si="1"/>
        <v>0.84153104635046017</v>
      </c>
      <c r="K28" s="146">
        <v>451</v>
      </c>
      <c r="L28" s="147">
        <v>392531941.05999994</v>
      </c>
      <c r="M28" s="147">
        <v>294398955.79499996</v>
      </c>
      <c r="N28" s="146">
        <v>1462</v>
      </c>
      <c r="O28" s="147">
        <v>571106050.12</v>
      </c>
      <c r="P28" s="147">
        <v>428329532.99000001</v>
      </c>
      <c r="Q28" s="195">
        <f t="shared" ref="Q28" si="6">O28/B28</f>
        <v>0.66499559851574785</v>
      </c>
      <c r="R28" s="146">
        <v>20</v>
      </c>
      <c r="S28" s="147">
        <v>8168654.5199999996</v>
      </c>
      <c r="T28" s="147">
        <v>6126490.8374999994</v>
      </c>
      <c r="U28" s="146">
        <v>57</v>
      </c>
      <c r="V28" s="147">
        <v>1209079.3399999999</v>
      </c>
      <c r="W28" s="147">
        <v>906809.505</v>
      </c>
      <c r="X28" s="146">
        <v>1442</v>
      </c>
      <c r="Y28" s="147">
        <v>561728316.25999999</v>
      </c>
      <c r="Z28" s="147">
        <v>421296232.64999998</v>
      </c>
      <c r="AA28" s="195">
        <f t="shared" si="2"/>
        <v>0.65407616990937645</v>
      </c>
      <c r="AB28" s="146">
        <v>316</v>
      </c>
      <c r="AC28" s="146">
        <v>363</v>
      </c>
      <c r="AD28" s="147">
        <v>132320154.90000002</v>
      </c>
      <c r="AE28" s="147">
        <v>99240116.175000012</v>
      </c>
      <c r="AF28" s="195">
        <f t="shared" si="3"/>
        <v>0.15407352204539446</v>
      </c>
      <c r="AG28" s="146">
        <v>13</v>
      </c>
      <c r="AH28" s="147">
        <v>4376266.7699999996</v>
      </c>
      <c r="AI28" s="146">
        <v>1292</v>
      </c>
      <c r="AJ28" s="147">
        <v>389524536.53999996</v>
      </c>
      <c r="AK28" s="147">
        <v>292143398.05000001</v>
      </c>
      <c r="AL28" s="147">
        <v>122184462.77</v>
      </c>
      <c r="AM28" s="147">
        <v>91638346.609999999</v>
      </c>
      <c r="AN28" s="195">
        <f t="shared" si="4"/>
        <v>0.45356217511363978</v>
      </c>
      <c r="AO28" s="146">
        <v>1137</v>
      </c>
      <c r="AP28" s="147">
        <v>297143692.40999997</v>
      </c>
      <c r="AQ28" s="147">
        <v>222857814.76000002</v>
      </c>
      <c r="AR28" s="195">
        <v>0.33830538376259067</v>
      </c>
      <c r="AS28" s="215"/>
      <c r="AT28" s="215"/>
      <c r="AU28" s="215"/>
      <c r="AV28" s="215"/>
      <c r="AW28" s="215"/>
      <c r="AX28" s="215"/>
    </row>
    <row r="29" spans="1:50" s="82" customFormat="1" x14ac:dyDescent="0.2">
      <c r="A29" s="170" t="s">
        <v>36</v>
      </c>
      <c r="B29" s="175">
        <v>64834045.815710671</v>
      </c>
      <c r="C29" s="209">
        <v>16</v>
      </c>
      <c r="D29" s="155">
        <v>107017992.28</v>
      </c>
      <c r="E29" s="155">
        <v>80263494.209999993</v>
      </c>
      <c r="F29" s="194">
        <f t="shared" si="0"/>
        <v>1.6506449803270993</v>
      </c>
      <c r="G29" s="150">
        <v>8</v>
      </c>
      <c r="H29" s="149">
        <v>47710831.600000001</v>
      </c>
      <c r="I29" s="149">
        <v>35783123.700000003</v>
      </c>
      <c r="J29" s="194">
        <f t="shared" si="1"/>
        <v>0.73589162915448736</v>
      </c>
      <c r="K29" s="150">
        <v>8</v>
      </c>
      <c r="L29" s="149">
        <v>59307160.68</v>
      </c>
      <c r="M29" s="151">
        <v>44480370.509999998</v>
      </c>
      <c r="N29" s="150">
        <v>6</v>
      </c>
      <c r="O29" s="149">
        <v>32076210</v>
      </c>
      <c r="P29" s="149">
        <v>24057157.470000003</v>
      </c>
      <c r="Q29" s="194">
        <f t="shared" ref="Q29:Q60" si="7">O29/$B29</f>
        <v>0.49474330340537304</v>
      </c>
      <c r="R29" s="150">
        <v>0</v>
      </c>
      <c r="S29" s="149">
        <v>0</v>
      </c>
      <c r="T29" s="151">
        <v>0</v>
      </c>
      <c r="U29" s="150">
        <v>1</v>
      </c>
      <c r="V29" s="149">
        <v>215.83</v>
      </c>
      <c r="W29" s="151">
        <v>161.8725</v>
      </c>
      <c r="X29" s="150">
        <v>6</v>
      </c>
      <c r="Y29" s="149">
        <v>32075994.170000002</v>
      </c>
      <c r="Z29" s="149">
        <v>24056995.5975</v>
      </c>
      <c r="AA29" s="194">
        <f t="shared" si="2"/>
        <v>0.49473997444452716</v>
      </c>
      <c r="AB29" s="150">
        <v>2</v>
      </c>
      <c r="AC29" s="152">
        <v>3</v>
      </c>
      <c r="AD29" s="149">
        <v>7738880.4400000004</v>
      </c>
      <c r="AE29" s="149">
        <v>5804160.3300000001</v>
      </c>
      <c r="AF29" s="194">
        <f t="shared" si="3"/>
        <v>0.11936445339224387</v>
      </c>
      <c r="AG29" s="152">
        <v>0</v>
      </c>
      <c r="AH29" s="151">
        <v>0</v>
      </c>
      <c r="AI29" s="150">
        <v>5</v>
      </c>
      <c r="AJ29" s="149">
        <v>13371129.789999999</v>
      </c>
      <c r="AK29" s="149">
        <v>10028347.289999999</v>
      </c>
      <c r="AL29" s="149">
        <v>13146369.59</v>
      </c>
      <c r="AM29" s="149">
        <v>9859777.1500000004</v>
      </c>
      <c r="AN29" s="194">
        <f t="shared" si="4"/>
        <v>0.20623623933646124</v>
      </c>
      <c r="AO29" s="150">
        <v>3</v>
      </c>
      <c r="AP29" s="149">
        <v>2040507.03</v>
      </c>
      <c r="AQ29" s="149">
        <v>1530380.25</v>
      </c>
      <c r="AR29" s="194">
        <v>3.0965422869062845E-2</v>
      </c>
      <c r="AS29" s="215"/>
      <c r="AT29" s="215"/>
      <c r="AU29" s="215"/>
      <c r="AV29" s="215"/>
      <c r="AW29" s="215"/>
      <c r="AX29" s="215"/>
    </row>
    <row r="30" spans="1:50" s="75" customFormat="1" x14ac:dyDescent="0.25">
      <c r="A30" s="167" t="s">
        <v>37</v>
      </c>
      <c r="B30" s="176">
        <v>10981658.514414666</v>
      </c>
      <c r="C30" s="76">
        <v>34</v>
      </c>
      <c r="D30" s="98">
        <v>17356707.68</v>
      </c>
      <c r="E30" s="98">
        <v>13017530.76</v>
      </c>
      <c r="F30" s="194">
        <f t="shared" si="0"/>
        <v>1.5805178841809151</v>
      </c>
      <c r="G30" s="79">
        <v>13</v>
      </c>
      <c r="H30" s="98">
        <v>10876041.65</v>
      </c>
      <c r="I30" s="98">
        <v>8157031.2375000007</v>
      </c>
      <c r="J30" s="194">
        <f t="shared" si="1"/>
        <v>0.99038243046111551</v>
      </c>
      <c r="K30" s="79">
        <v>21</v>
      </c>
      <c r="L30" s="98">
        <v>6480666.0299999993</v>
      </c>
      <c r="M30" s="78">
        <v>4860499.5225</v>
      </c>
      <c r="N30" s="79">
        <v>11</v>
      </c>
      <c r="O30" s="98">
        <v>7078315.1300000008</v>
      </c>
      <c r="P30" s="98">
        <v>5308736.34</v>
      </c>
      <c r="Q30" s="194">
        <f t="shared" si="7"/>
        <v>0.64455793455140797</v>
      </c>
      <c r="R30" s="100">
        <v>0</v>
      </c>
      <c r="S30" s="98">
        <v>0</v>
      </c>
      <c r="T30" s="78">
        <v>0</v>
      </c>
      <c r="U30" s="79">
        <v>0</v>
      </c>
      <c r="V30" s="98">
        <v>0</v>
      </c>
      <c r="W30" s="78">
        <v>0</v>
      </c>
      <c r="X30" s="79">
        <v>11</v>
      </c>
      <c r="Y30" s="98">
        <v>7078315.1300000008</v>
      </c>
      <c r="Z30" s="98">
        <v>5308736.34</v>
      </c>
      <c r="AA30" s="194">
        <f t="shared" si="2"/>
        <v>0.64455793455140797</v>
      </c>
      <c r="AB30" s="79">
        <v>4</v>
      </c>
      <c r="AC30" s="101">
        <v>4</v>
      </c>
      <c r="AD30" s="98">
        <v>481684.02</v>
      </c>
      <c r="AE30" s="98">
        <v>361263.01500000001</v>
      </c>
      <c r="AF30" s="194">
        <f t="shared" si="3"/>
        <v>4.3862593192798283E-2</v>
      </c>
      <c r="AG30" s="101">
        <v>0</v>
      </c>
      <c r="AH30" s="78">
        <v>0</v>
      </c>
      <c r="AI30" s="79">
        <v>9</v>
      </c>
      <c r="AJ30" s="98">
        <v>1214773.6299999999</v>
      </c>
      <c r="AK30" s="98">
        <v>911080.2</v>
      </c>
      <c r="AL30" s="98">
        <v>1013395.0900000001</v>
      </c>
      <c r="AM30" s="98">
        <v>760046.3</v>
      </c>
      <c r="AN30" s="194">
        <f t="shared" si="4"/>
        <v>0.11061841236507877</v>
      </c>
      <c r="AO30" s="79">
        <v>1</v>
      </c>
      <c r="AP30" s="98">
        <v>266628.53999999998</v>
      </c>
      <c r="AQ30" s="98">
        <v>199971.4</v>
      </c>
      <c r="AR30" s="194">
        <v>1.7385683324377576E-2</v>
      </c>
      <c r="AS30" s="215"/>
      <c r="AT30" s="215"/>
      <c r="AU30" s="215"/>
      <c r="AV30" s="215"/>
      <c r="AW30" s="215"/>
      <c r="AX30" s="215"/>
    </row>
    <row r="31" spans="1:50" s="75" customFormat="1" ht="39" customHeight="1" x14ac:dyDescent="0.25">
      <c r="A31" s="167" t="s">
        <v>38</v>
      </c>
      <c r="B31" s="176">
        <v>493548180.28300095</v>
      </c>
      <c r="C31" s="79">
        <v>1004</v>
      </c>
      <c r="D31" s="104">
        <v>847347828.50999999</v>
      </c>
      <c r="E31" s="104">
        <v>635510871.38249993</v>
      </c>
      <c r="F31" s="194">
        <f t="shared" si="0"/>
        <v>1.716849260844463</v>
      </c>
      <c r="G31" s="79">
        <v>605</v>
      </c>
      <c r="H31" s="104">
        <v>441349409.40999997</v>
      </c>
      <c r="I31" s="104">
        <v>331012057.0575</v>
      </c>
      <c r="J31" s="194">
        <f t="shared" si="1"/>
        <v>0.89423774018765467</v>
      </c>
      <c r="K31" s="79">
        <v>356</v>
      </c>
      <c r="L31" s="104">
        <v>318388787.66999996</v>
      </c>
      <c r="M31" s="104">
        <v>238791590.7525</v>
      </c>
      <c r="N31" s="100">
        <v>526</v>
      </c>
      <c r="O31" s="104">
        <v>318066192.45999998</v>
      </c>
      <c r="P31" s="104">
        <v>238549643.11000001</v>
      </c>
      <c r="Q31" s="194">
        <f t="shared" si="7"/>
        <v>0.64444811097798105</v>
      </c>
      <c r="R31" s="79">
        <v>16</v>
      </c>
      <c r="S31" s="104">
        <v>7848455.3199999994</v>
      </c>
      <c r="T31" s="78">
        <v>5886341.4474999998</v>
      </c>
      <c r="U31" s="100">
        <v>55</v>
      </c>
      <c r="V31" s="104">
        <v>1205417.0599999998</v>
      </c>
      <c r="W31" s="104">
        <v>904062.79499999993</v>
      </c>
      <c r="X31" s="100">
        <v>510</v>
      </c>
      <c r="Y31" s="104">
        <v>309012320.07999998</v>
      </c>
      <c r="Z31" s="104">
        <v>231759238.87</v>
      </c>
      <c r="AA31" s="194">
        <f t="shared" si="2"/>
        <v>0.62610365598514017</v>
      </c>
      <c r="AB31" s="100">
        <v>304</v>
      </c>
      <c r="AC31" s="101">
        <v>347</v>
      </c>
      <c r="AD31" s="104">
        <v>121782809.11000001</v>
      </c>
      <c r="AE31" s="104">
        <v>91337106.832500011</v>
      </c>
      <c r="AF31" s="194">
        <f t="shared" si="3"/>
        <v>0.24674958590703272</v>
      </c>
      <c r="AG31" s="100">
        <v>13</v>
      </c>
      <c r="AH31" s="78">
        <v>4376266.7699999996</v>
      </c>
      <c r="AI31" s="100">
        <v>361</v>
      </c>
      <c r="AJ31" s="104">
        <v>163582133.13</v>
      </c>
      <c r="AK31" s="104">
        <v>122686598.94999999</v>
      </c>
      <c r="AL31" s="104">
        <v>105681268.89</v>
      </c>
      <c r="AM31" s="104">
        <v>79260951.289999992</v>
      </c>
      <c r="AN31" s="194">
        <f t="shared" si="4"/>
        <v>0.33144106222051484</v>
      </c>
      <c r="AO31" s="100">
        <v>220</v>
      </c>
      <c r="AP31" s="104">
        <v>84878328.269999996</v>
      </c>
      <c r="AQ31" s="104">
        <v>63658795.060000002</v>
      </c>
      <c r="AR31" s="194">
        <v>0.16542224351810986</v>
      </c>
      <c r="AS31" s="215"/>
      <c r="AT31" s="215"/>
      <c r="AU31" s="215"/>
      <c r="AV31" s="215"/>
      <c r="AW31" s="215"/>
      <c r="AX31" s="215"/>
    </row>
    <row r="32" spans="1:50" s="134" customFormat="1" ht="35.25" customHeight="1" outlineLevel="1" x14ac:dyDescent="0.25">
      <c r="A32" s="168" t="s">
        <v>39</v>
      </c>
      <c r="B32" s="177">
        <v>284626755.38970739</v>
      </c>
      <c r="C32" s="76">
        <v>709</v>
      </c>
      <c r="D32" s="77">
        <v>487909847.11000001</v>
      </c>
      <c r="E32" s="77">
        <v>365932385.33249998</v>
      </c>
      <c r="F32" s="194">
        <f t="shared" si="0"/>
        <v>1.7142093561863501</v>
      </c>
      <c r="G32" s="79">
        <v>425</v>
      </c>
      <c r="H32" s="77">
        <v>265223694.62999997</v>
      </c>
      <c r="I32" s="77">
        <v>198917770.97249997</v>
      </c>
      <c r="J32" s="194">
        <f t="shared" si="1"/>
        <v>0.93182980730978371</v>
      </c>
      <c r="K32" s="79">
        <v>270</v>
      </c>
      <c r="L32" s="77">
        <v>215825222.84999996</v>
      </c>
      <c r="M32" s="78">
        <v>161868917.13749999</v>
      </c>
      <c r="N32" s="79">
        <v>408</v>
      </c>
      <c r="O32" s="77">
        <v>226262712.78999999</v>
      </c>
      <c r="P32" s="77">
        <v>169697033.54000002</v>
      </c>
      <c r="Q32" s="194">
        <f t="shared" si="7"/>
        <v>0.7949453398370927</v>
      </c>
      <c r="R32" s="79">
        <v>13</v>
      </c>
      <c r="S32" s="77">
        <v>4888414.0299999993</v>
      </c>
      <c r="T32" s="78">
        <v>3666310.4875000003</v>
      </c>
      <c r="U32" s="79">
        <v>53</v>
      </c>
      <c r="V32" s="77">
        <v>1190939.3899999999</v>
      </c>
      <c r="W32" s="78">
        <v>893204.54249999998</v>
      </c>
      <c r="X32" s="79">
        <v>395</v>
      </c>
      <c r="Y32" s="77">
        <v>220183359.36999997</v>
      </c>
      <c r="Z32" s="77">
        <v>165137518.50999999</v>
      </c>
      <c r="AA32" s="194">
        <f t="shared" si="2"/>
        <v>0.77358630276527474</v>
      </c>
      <c r="AB32" s="79">
        <v>259</v>
      </c>
      <c r="AC32" s="80">
        <v>300</v>
      </c>
      <c r="AD32" s="77">
        <v>110331595.19</v>
      </c>
      <c r="AE32" s="77">
        <v>82748696.392499998</v>
      </c>
      <c r="AF32" s="194">
        <f t="shared" si="3"/>
        <v>0.38763606407604007</v>
      </c>
      <c r="AG32" s="80">
        <v>12</v>
      </c>
      <c r="AH32" s="78">
        <v>4339266.7699999996</v>
      </c>
      <c r="AI32" s="79">
        <v>293</v>
      </c>
      <c r="AJ32" s="77">
        <v>130839209.95999998</v>
      </c>
      <c r="AK32" s="77">
        <v>98129406.680000007</v>
      </c>
      <c r="AL32" s="77">
        <v>78359681.609999999</v>
      </c>
      <c r="AM32" s="77">
        <v>58769760.890000001</v>
      </c>
      <c r="AN32" s="194">
        <f t="shared" si="4"/>
        <v>0.45968696716813068</v>
      </c>
      <c r="AO32" s="79">
        <v>189</v>
      </c>
      <c r="AP32" s="77">
        <v>77467052.349999994</v>
      </c>
      <c r="AQ32" s="77">
        <v>58100338.170000002</v>
      </c>
      <c r="AR32" s="194">
        <v>0.26183570790100485</v>
      </c>
      <c r="AS32" s="215"/>
      <c r="AT32" s="215"/>
      <c r="AU32" s="215"/>
      <c r="AV32" s="215"/>
      <c r="AW32" s="215"/>
      <c r="AX32" s="215"/>
    </row>
    <row r="33" spans="1:50" s="134" customFormat="1" outlineLevel="1" x14ac:dyDescent="0.25">
      <c r="A33" s="168" t="s">
        <v>40</v>
      </c>
      <c r="B33" s="177">
        <v>36794185.720312849</v>
      </c>
      <c r="C33" s="76">
        <v>179</v>
      </c>
      <c r="D33" s="77">
        <v>46521497.069999993</v>
      </c>
      <c r="E33" s="77">
        <v>34891122.802499995</v>
      </c>
      <c r="F33" s="194">
        <f t="shared" si="0"/>
        <v>1.2643708824983459</v>
      </c>
      <c r="G33" s="79">
        <v>125</v>
      </c>
      <c r="H33" s="77">
        <v>30767955.529999997</v>
      </c>
      <c r="I33" s="77">
        <v>23075966.647499997</v>
      </c>
      <c r="J33" s="194">
        <f t="shared" si="1"/>
        <v>0.83621786778703</v>
      </c>
      <c r="K33" s="79">
        <v>54</v>
      </c>
      <c r="L33" s="77">
        <v>15753541.529999999</v>
      </c>
      <c r="M33" s="78">
        <v>11815156.147500001</v>
      </c>
      <c r="N33" s="79">
        <v>79</v>
      </c>
      <c r="O33" s="77">
        <v>13085977.470000001</v>
      </c>
      <c r="P33" s="77">
        <v>9814483.0099999998</v>
      </c>
      <c r="Q33" s="194">
        <f t="shared" si="7"/>
        <v>0.35565340593407035</v>
      </c>
      <c r="R33" s="79">
        <v>0</v>
      </c>
      <c r="S33" s="77">
        <v>0</v>
      </c>
      <c r="T33" s="78">
        <v>0</v>
      </c>
      <c r="U33" s="79">
        <v>1</v>
      </c>
      <c r="V33" s="77">
        <v>7365.92</v>
      </c>
      <c r="W33" s="78">
        <v>5524.4400000000005</v>
      </c>
      <c r="X33" s="79">
        <v>79</v>
      </c>
      <c r="Y33" s="77">
        <v>13078611.550000001</v>
      </c>
      <c r="Z33" s="77">
        <v>9808958.5700000003</v>
      </c>
      <c r="AA33" s="194">
        <f t="shared" si="2"/>
        <v>0.35545321343474473</v>
      </c>
      <c r="AB33" s="79">
        <v>27</v>
      </c>
      <c r="AC33" s="80">
        <v>27</v>
      </c>
      <c r="AD33" s="77">
        <v>4601275.67</v>
      </c>
      <c r="AE33" s="77">
        <v>3450956.7524999999</v>
      </c>
      <c r="AF33" s="194">
        <f t="shared" si="3"/>
        <v>0.12505442313565832</v>
      </c>
      <c r="AG33" s="80">
        <v>0</v>
      </c>
      <c r="AH33" s="78">
        <v>0</v>
      </c>
      <c r="AI33" s="79">
        <v>37</v>
      </c>
      <c r="AJ33" s="77">
        <v>6086413.6399999997</v>
      </c>
      <c r="AK33" s="77">
        <v>4564810.1899999995</v>
      </c>
      <c r="AL33" s="77">
        <v>4936420.7</v>
      </c>
      <c r="AM33" s="77">
        <v>3702315.5</v>
      </c>
      <c r="AN33" s="194">
        <f t="shared" si="4"/>
        <v>0.16541781047324258</v>
      </c>
      <c r="AO33" s="79">
        <v>20</v>
      </c>
      <c r="AP33" s="77">
        <v>2895326.69</v>
      </c>
      <c r="AQ33" s="77">
        <v>2171495</v>
      </c>
      <c r="AR33" s="194">
        <v>7.5507956076803079E-2</v>
      </c>
      <c r="AS33" s="215"/>
      <c r="AT33" s="215"/>
      <c r="AU33" s="215"/>
      <c r="AV33" s="215"/>
      <c r="AW33" s="215"/>
      <c r="AX33" s="215"/>
    </row>
    <row r="34" spans="1:50" s="134" customFormat="1" outlineLevel="1" x14ac:dyDescent="0.25">
      <c r="A34" s="168" t="s">
        <v>41</v>
      </c>
      <c r="B34" s="177">
        <v>172127239.17298076</v>
      </c>
      <c r="C34" s="76">
        <v>116</v>
      </c>
      <c r="D34" s="77">
        <v>312916484.32999998</v>
      </c>
      <c r="E34" s="77">
        <v>234687363.2475</v>
      </c>
      <c r="F34" s="194">
        <f t="shared" si="0"/>
        <v>1.817937043744319</v>
      </c>
      <c r="G34" s="79">
        <v>55</v>
      </c>
      <c r="H34" s="77">
        <v>145357759.25000003</v>
      </c>
      <c r="I34" s="77">
        <v>109018319.43750003</v>
      </c>
      <c r="J34" s="194">
        <f t="shared" si="1"/>
        <v>0.8444785377863494</v>
      </c>
      <c r="K34" s="79">
        <v>32</v>
      </c>
      <c r="L34" s="77">
        <v>86810023.290000007</v>
      </c>
      <c r="M34" s="78">
        <v>65107517.467500001</v>
      </c>
      <c r="N34" s="79">
        <v>39</v>
      </c>
      <c r="O34" s="77">
        <v>78717502.200000003</v>
      </c>
      <c r="P34" s="77">
        <v>59038126.560000002</v>
      </c>
      <c r="Q34" s="194">
        <f t="shared" si="7"/>
        <v>0.45732158708995602</v>
      </c>
      <c r="R34" s="79">
        <v>3</v>
      </c>
      <c r="S34" s="77">
        <v>2960041.29</v>
      </c>
      <c r="T34" s="78">
        <v>2220030.96</v>
      </c>
      <c r="U34" s="79">
        <v>1</v>
      </c>
      <c r="V34" s="77">
        <v>7111.75</v>
      </c>
      <c r="W34" s="78">
        <v>5333.8125</v>
      </c>
      <c r="X34" s="79">
        <v>36</v>
      </c>
      <c r="Y34" s="77">
        <v>75750349.159999996</v>
      </c>
      <c r="Z34" s="77">
        <v>56812761.787500001</v>
      </c>
      <c r="AA34" s="194">
        <f t="shared" si="2"/>
        <v>0.44008344945261119</v>
      </c>
      <c r="AB34" s="79">
        <v>18</v>
      </c>
      <c r="AC34" s="80">
        <v>20</v>
      </c>
      <c r="AD34" s="77">
        <v>6849938.25</v>
      </c>
      <c r="AE34" s="77">
        <v>5137453.6875</v>
      </c>
      <c r="AF34" s="194">
        <f t="shared" si="3"/>
        <v>3.9795782950518922E-2</v>
      </c>
      <c r="AG34" s="80">
        <v>1</v>
      </c>
      <c r="AH34" s="78">
        <v>37000</v>
      </c>
      <c r="AI34" s="79">
        <v>31</v>
      </c>
      <c r="AJ34" s="77">
        <v>26656509.530000001</v>
      </c>
      <c r="AK34" s="77">
        <v>19992382.079999998</v>
      </c>
      <c r="AL34" s="77">
        <v>22385166.579999998</v>
      </c>
      <c r="AM34" s="77">
        <v>16788874.899999999</v>
      </c>
      <c r="AN34" s="194">
        <f t="shared" si="4"/>
        <v>0.15486514312363606</v>
      </c>
      <c r="AO34" s="79">
        <v>11</v>
      </c>
      <c r="AP34" s="77">
        <v>4515949.2300000004</v>
      </c>
      <c r="AQ34" s="77">
        <v>3386961.89</v>
      </c>
      <c r="AR34" s="194">
        <v>2.5808897292333675E-2</v>
      </c>
      <c r="AS34" s="215"/>
      <c r="AT34" s="215"/>
      <c r="AU34" s="215"/>
      <c r="AV34" s="215"/>
      <c r="AW34" s="215"/>
      <c r="AX34" s="215"/>
    </row>
    <row r="35" spans="1:50" s="75" customFormat="1" x14ac:dyDescent="0.25">
      <c r="A35" s="167" t="s">
        <v>42</v>
      </c>
      <c r="B35" s="176">
        <v>0</v>
      </c>
      <c r="C35" s="76">
        <v>0</v>
      </c>
      <c r="D35" s="77">
        <v>0</v>
      </c>
      <c r="E35" s="77">
        <v>0</v>
      </c>
      <c r="F35" s="194">
        <v>0</v>
      </c>
      <c r="G35" s="79">
        <v>0</v>
      </c>
      <c r="H35" s="77">
        <v>0</v>
      </c>
      <c r="I35" s="77">
        <v>0</v>
      </c>
      <c r="J35" s="194">
        <v>0</v>
      </c>
      <c r="K35" s="79">
        <v>0</v>
      </c>
      <c r="L35" s="77">
        <v>0</v>
      </c>
      <c r="M35" s="78">
        <v>0</v>
      </c>
      <c r="N35" s="79">
        <v>0</v>
      </c>
      <c r="O35" s="77">
        <v>0</v>
      </c>
      <c r="P35" s="77">
        <v>0</v>
      </c>
      <c r="Q35" s="194">
        <v>0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0</v>
      </c>
      <c r="Y35" s="77">
        <v>0</v>
      </c>
      <c r="Z35" s="77">
        <v>0</v>
      </c>
      <c r="AA35" s="194">
        <v>0</v>
      </c>
      <c r="AB35" s="79">
        <v>0</v>
      </c>
      <c r="AC35" s="80">
        <v>0</v>
      </c>
      <c r="AD35" s="77">
        <v>0</v>
      </c>
      <c r="AE35" s="77">
        <v>0</v>
      </c>
      <c r="AF35" s="194">
        <v>0</v>
      </c>
      <c r="AG35" s="80">
        <v>0</v>
      </c>
      <c r="AH35" s="78">
        <v>0</v>
      </c>
      <c r="AI35" s="79">
        <v>0</v>
      </c>
      <c r="AJ35" s="77">
        <v>0</v>
      </c>
      <c r="AK35" s="77">
        <v>0</v>
      </c>
      <c r="AL35" s="77">
        <v>0</v>
      </c>
      <c r="AM35" s="77">
        <v>0</v>
      </c>
      <c r="AN35" s="194">
        <v>0</v>
      </c>
      <c r="AO35" s="79">
        <v>0</v>
      </c>
      <c r="AP35" s="78">
        <v>0</v>
      </c>
      <c r="AQ35" s="104">
        <v>0</v>
      </c>
      <c r="AR35" s="194">
        <v>0</v>
      </c>
      <c r="AS35" s="215"/>
      <c r="AT35" s="215"/>
      <c r="AU35" s="215"/>
      <c r="AV35" s="215"/>
      <c r="AW35" s="215"/>
      <c r="AX35" s="215"/>
    </row>
    <row r="36" spans="1:50" x14ac:dyDescent="0.2">
      <c r="A36" s="167" t="s">
        <v>43</v>
      </c>
      <c r="B36" s="176">
        <v>215336645.78618804</v>
      </c>
      <c r="C36" s="76">
        <v>965</v>
      </c>
      <c r="D36" s="77">
        <v>219687003.52000001</v>
      </c>
      <c r="E36" s="77">
        <v>164765252.63999999</v>
      </c>
      <c r="F36" s="194">
        <f t="shared" si="0"/>
        <v>1.0202025889180586</v>
      </c>
      <c r="G36" s="79">
        <v>907</v>
      </c>
      <c r="H36" s="77">
        <v>215032706.51999992</v>
      </c>
      <c r="I36" s="77">
        <v>161274529.88999993</v>
      </c>
      <c r="J36" s="194">
        <f t="shared" si="1"/>
        <v>0.99858853905205758</v>
      </c>
      <c r="K36" s="79">
        <v>55</v>
      </c>
      <c r="L36" s="77">
        <v>4388073.3500000006</v>
      </c>
      <c r="M36" s="78">
        <v>3291055.0124999993</v>
      </c>
      <c r="N36" s="79">
        <v>910</v>
      </c>
      <c r="O36" s="77">
        <v>208222883.06000003</v>
      </c>
      <c r="P36" s="77">
        <v>156167158.99000001</v>
      </c>
      <c r="Q36" s="194">
        <f t="shared" si="7"/>
        <v>0.96696445837067879</v>
      </c>
      <c r="R36" s="79">
        <v>3</v>
      </c>
      <c r="S36" s="77">
        <v>245229.2</v>
      </c>
      <c r="T36" s="78">
        <v>183921.89</v>
      </c>
      <c r="U36" s="79">
        <v>1</v>
      </c>
      <c r="V36" s="77">
        <v>3446.45</v>
      </c>
      <c r="W36" s="78">
        <v>2584.8374999999996</v>
      </c>
      <c r="X36" s="79">
        <v>907</v>
      </c>
      <c r="Y36" s="77">
        <v>207974207.41</v>
      </c>
      <c r="Z36" s="77">
        <v>155980652.26250002</v>
      </c>
      <c r="AA36" s="194">
        <f t="shared" si="2"/>
        <v>0.96580963565533406</v>
      </c>
      <c r="AB36" s="79">
        <v>0</v>
      </c>
      <c r="AC36" s="80">
        <v>0</v>
      </c>
      <c r="AD36" s="77">
        <v>0</v>
      </c>
      <c r="AE36" s="77">
        <v>0</v>
      </c>
      <c r="AF36" s="194">
        <f t="shared" si="3"/>
        <v>0</v>
      </c>
      <c r="AG36" s="80">
        <v>0</v>
      </c>
      <c r="AH36" s="78">
        <v>0</v>
      </c>
      <c r="AI36" s="79">
        <v>910</v>
      </c>
      <c r="AJ36" s="77">
        <v>208219436.61000001</v>
      </c>
      <c r="AK36" s="77">
        <v>156164574.12000003</v>
      </c>
      <c r="AL36" s="77">
        <v>0</v>
      </c>
      <c r="AM36" s="77">
        <v>0</v>
      </c>
      <c r="AN36" s="194">
        <f t="shared" si="4"/>
        <v>0.96694845343112279</v>
      </c>
      <c r="AO36" s="79">
        <v>910</v>
      </c>
      <c r="AP36" s="77">
        <v>208219436.61000001</v>
      </c>
      <c r="AQ36" s="77">
        <v>156164574.12</v>
      </c>
      <c r="AR36" s="194">
        <v>0.95392906071019934</v>
      </c>
      <c r="AS36" s="215"/>
      <c r="AT36" s="215"/>
      <c r="AU36" s="215"/>
      <c r="AV36" s="215"/>
      <c r="AW36" s="215"/>
      <c r="AX36" s="215"/>
    </row>
    <row r="37" spans="1:50" x14ac:dyDescent="0.2">
      <c r="A37" s="167" t="s">
        <v>44</v>
      </c>
      <c r="B37" s="176">
        <v>8229744.2871546671</v>
      </c>
      <c r="C37" s="76">
        <v>24</v>
      </c>
      <c r="D37" s="77">
        <v>12327574.620000001</v>
      </c>
      <c r="E37" s="77">
        <v>9245680.9649999999</v>
      </c>
      <c r="F37" s="194">
        <f t="shared" si="0"/>
        <v>1.4979292417677426</v>
      </c>
      <c r="G37" s="79">
        <v>11</v>
      </c>
      <c r="H37" s="77">
        <v>7747782.1900000004</v>
      </c>
      <c r="I37" s="77">
        <v>5810836.6425000001</v>
      </c>
      <c r="J37" s="194">
        <f t="shared" si="1"/>
        <v>0.94143656469291115</v>
      </c>
      <c r="K37" s="79">
        <v>11</v>
      </c>
      <c r="L37" s="77">
        <v>3967253.33</v>
      </c>
      <c r="M37" s="78">
        <v>2975439.9975000001</v>
      </c>
      <c r="N37" s="79">
        <v>9</v>
      </c>
      <c r="O37" s="77">
        <v>5662449.4699999997</v>
      </c>
      <c r="P37" s="77">
        <v>4246837.08</v>
      </c>
      <c r="Q37" s="194">
        <f t="shared" si="7"/>
        <v>0.68804683018379931</v>
      </c>
      <c r="R37" s="79">
        <v>1</v>
      </c>
      <c r="S37" s="77">
        <v>74970</v>
      </c>
      <c r="T37" s="78">
        <v>56227.5</v>
      </c>
      <c r="U37" s="79">
        <v>0</v>
      </c>
      <c r="V37" s="77">
        <v>0</v>
      </c>
      <c r="W37" s="78">
        <v>0</v>
      </c>
      <c r="X37" s="79">
        <v>8</v>
      </c>
      <c r="Y37" s="77">
        <v>5587479.4699999997</v>
      </c>
      <c r="Z37" s="77">
        <v>4190609.58</v>
      </c>
      <c r="AA37" s="194">
        <f t="shared" si="2"/>
        <v>0.67893719112526663</v>
      </c>
      <c r="AB37" s="79">
        <v>6</v>
      </c>
      <c r="AC37" s="80">
        <v>9</v>
      </c>
      <c r="AD37" s="77">
        <v>2316781.33</v>
      </c>
      <c r="AE37" s="77">
        <v>1737585.9974999998</v>
      </c>
      <c r="AF37" s="194">
        <f t="shared" si="3"/>
        <v>0.28151316118243558</v>
      </c>
      <c r="AG37" s="80">
        <v>0</v>
      </c>
      <c r="AH37" s="78">
        <v>0</v>
      </c>
      <c r="AI37" s="79">
        <v>7</v>
      </c>
      <c r="AJ37" s="77">
        <v>3137063.38</v>
      </c>
      <c r="AK37" s="77">
        <v>2352797.4899999998</v>
      </c>
      <c r="AL37" s="77">
        <v>2343429.2000000002</v>
      </c>
      <c r="AM37" s="77">
        <v>1757571.8699999999</v>
      </c>
      <c r="AN37" s="194">
        <f t="shared" si="4"/>
        <v>0.38118600901080985</v>
      </c>
      <c r="AO37" s="79">
        <v>3</v>
      </c>
      <c r="AP37" s="77">
        <v>1738791.96</v>
      </c>
      <c r="AQ37" s="77">
        <v>1304093.93</v>
      </c>
      <c r="AR37" s="194">
        <v>0.17950509258306871</v>
      </c>
      <c r="AS37" s="215"/>
      <c r="AT37" s="215"/>
      <c r="AU37" s="215"/>
      <c r="AV37" s="215"/>
      <c r="AW37" s="215"/>
      <c r="AX37" s="215"/>
    </row>
    <row r="38" spans="1:50" x14ac:dyDescent="0.2">
      <c r="A38" s="169" t="s">
        <v>45</v>
      </c>
      <c r="B38" s="178">
        <v>0</v>
      </c>
      <c r="C38" s="102">
        <v>0</v>
      </c>
      <c r="D38" s="98">
        <v>0</v>
      </c>
      <c r="E38" s="98">
        <v>0</v>
      </c>
      <c r="F38" s="194">
        <v>0</v>
      </c>
      <c r="G38" s="100">
        <v>0</v>
      </c>
      <c r="H38" s="98">
        <v>0</v>
      </c>
      <c r="I38" s="98">
        <v>0</v>
      </c>
      <c r="J38" s="194">
        <v>0</v>
      </c>
      <c r="K38" s="100">
        <v>0</v>
      </c>
      <c r="L38" s="98">
        <v>0</v>
      </c>
      <c r="M38" s="103">
        <v>0</v>
      </c>
      <c r="N38" s="100">
        <v>0</v>
      </c>
      <c r="O38" s="98">
        <v>0</v>
      </c>
      <c r="P38" s="98">
        <v>0</v>
      </c>
      <c r="Q38" s="194">
        <v>0</v>
      </c>
      <c r="R38" s="100">
        <v>0</v>
      </c>
      <c r="S38" s="98">
        <v>0</v>
      </c>
      <c r="T38" s="103">
        <v>0</v>
      </c>
      <c r="U38" s="100">
        <v>0</v>
      </c>
      <c r="V38" s="98">
        <v>0</v>
      </c>
      <c r="W38" s="103">
        <v>0</v>
      </c>
      <c r="X38" s="100">
        <v>0</v>
      </c>
      <c r="Y38" s="98">
        <v>0</v>
      </c>
      <c r="Z38" s="98">
        <v>0</v>
      </c>
      <c r="AA38" s="194">
        <v>0</v>
      </c>
      <c r="AB38" s="100">
        <v>0</v>
      </c>
      <c r="AC38" s="101">
        <v>0</v>
      </c>
      <c r="AD38" s="98">
        <v>0</v>
      </c>
      <c r="AE38" s="98">
        <v>0</v>
      </c>
      <c r="AF38" s="194">
        <v>0</v>
      </c>
      <c r="AG38" s="101">
        <v>0</v>
      </c>
      <c r="AH38" s="103">
        <v>0</v>
      </c>
      <c r="AI38" s="100">
        <v>0</v>
      </c>
      <c r="AJ38" s="98">
        <v>0</v>
      </c>
      <c r="AK38" s="98">
        <v>0</v>
      </c>
      <c r="AL38" s="98">
        <v>0</v>
      </c>
      <c r="AM38" s="98">
        <v>0</v>
      </c>
      <c r="AN38" s="194">
        <v>0</v>
      </c>
      <c r="AO38" s="100">
        <v>0</v>
      </c>
      <c r="AP38" s="98">
        <v>0</v>
      </c>
      <c r="AQ38" s="98">
        <v>0</v>
      </c>
      <c r="AR38" s="194">
        <v>0</v>
      </c>
      <c r="AS38" s="215"/>
      <c r="AT38" s="215"/>
      <c r="AU38" s="215"/>
      <c r="AV38" s="215"/>
      <c r="AW38" s="215"/>
      <c r="AX38" s="215"/>
    </row>
    <row r="39" spans="1:50" ht="13.5" thickBot="1" x14ac:dyDescent="0.25">
      <c r="A39" s="169" t="s">
        <v>226</v>
      </c>
      <c r="B39" s="178">
        <v>65881500</v>
      </c>
      <c r="C39" s="102">
        <v>0</v>
      </c>
      <c r="D39" s="98">
        <v>0</v>
      </c>
      <c r="E39" s="98">
        <v>0</v>
      </c>
      <c r="F39" s="194">
        <f t="shared" si="0"/>
        <v>0</v>
      </c>
      <c r="G39" s="100">
        <v>0</v>
      </c>
      <c r="H39" s="98">
        <v>0</v>
      </c>
      <c r="I39" s="98">
        <v>0</v>
      </c>
      <c r="J39" s="194">
        <v>0</v>
      </c>
      <c r="K39" s="100">
        <v>0</v>
      </c>
      <c r="L39" s="98">
        <v>0</v>
      </c>
      <c r="M39" s="103">
        <v>0</v>
      </c>
      <c r="N39" s="100">
        <v>0</v>
      </c>
      <c r="O39" s="98">
        <v>0</v>
      </c>
      <c r="P39" s="98">
        <v>0</v>
      </c>
      <c r="Q39" s="194">
        <f t="shared" si="7"/>
        <v>0</v>
      </c>
      <c r="R39" s="100">
        <v>0</v>
      </c>
      <c r="S39" s="98">
        <v>0</v>
      </c>
      <c r="T39" s="103">
        <v>0</v>
      </c>
      <c r="U39" s="100">
        <v>0</v>
      </c>
      <c r="V39" s="98">
        <v>0</v>
      </c>
      <c r="W39" s="103">
        <v>0</v>
      </c>
      <c r="X39" s="100">
        <v>0</v>
      </c>
      <c r="Y39" s="98">
        <v>0</v>
      </c>
      <c r="Z39" s="98">
        <v>0</v>
      </c>
      <c r="AA39" s="194">
        <f t="shared" si="2"/>
        <v>0</v>
      </c>
      <c r="AB39" s="100">
        <v>0</v>
      </c>
      <c r="AC39" s="101">
        <v>0</v>
      </c>
      <c r="AD39" s="98">
        <v>0</v>
      </c>
      <c r="AE39" s="98">
        <v>0</v>
      </c>
      <c r="AF39" s="194">
        <f t="shared" si="3"/>
        <v>0</v>
      </c>
      <c r="AG39" s="101">
        <v>0</v>
      </c>
      <c r="AH39" s="103">
        <v>0</v>
      </c>
      <c r="AI39" s="100">
        <v>0</v>
      </c>
      <c r="AJ39" s="98">
        <v>0</v>
      </c>
      <c r="AK39" s="98">
        <v>0</v>
      </c>
      <c r="AL39" s="98">
        <v>0</v>
      </c>
      <c r="AM39" s="98">
        <v>0</v>
      </c>
      <c r="AN39" s="194">
        <f t="shared" si="4"/>
        <v>0</v>
      </c>
      <c r="AO39" s="100">
        <v>0</v>
      </c>
      <c r="AP39" s="98">
        <v>0</v>
      </c>
      <c r="AQ39" s="98">
        <v>0</v>
      </c>
      <c r="AR39" s="194">
        <v>0</v>
      </c>
      <c r="AS39" s="215"/>
      <c r="AT39" s="215"/>
      <c r="AU39" s="215"/>
      <c r="AV39" s="215"/>
      <c r="AW39" s="215"/>
      <c r="AX39" s="215"/>
    </row>
    <row r="40" spans="1:50" s="83" customFormat="1" ht="26.25" thickBot="1" x14ac:dyDescent="0.25">
      <c r="A40" s="165" t="s">
        <v>182</v>
      </c>
      <c r="B40" s="135">
        <f>B41+B44</f>
        <v>130337783.7716063</v>
      </c>
      <c r="C40" s="146">
        <v>56</v>
      </c>
      <c r="D40" s="147">
        <v>112397643.53</v>
      </c>
      <c r="E40" s="147">
        <v>88015910.358999997</v>
      </c>
      <c r="F40" s="195">
        <f t="shared" si="0"/>
        <v>0.86235656520719128</v>
      </c>
      <c r="G40" s="146">
        <v>56</v>
      </c>
      <c r="H40" s="147">
        <v>112397643.53</v>
      </c>
      <c r="I40" s="147">
        <v>88015910.358999997</v>
      </c>
      <c r="J40" s="195">
        <f t="shared" si="1"/>
        <v>0.86235656520719128</v>
      </c>
      <c r="K40" s="146">
        <v>3</v>
      </c>
      <c r="L40" s="147">
        <v>1073500</v>
      </c>
      <c r="M40" s="147">
        <v>966150</v>
      </c>
      <c r="N40" s="146">
        <v>50</v>
      </c>
      <c r="O40" s="147">
        <v>108170727.78999999</v>
      </c>
      <c r="P40" s="147">
        <v>84569304.960000008</v>
      </c>
      <c r="Q40" s="195">
        <f t="shared" ref="Q40" si="8">O40/B40</f>
        <v>0.82992609402926387</v>
      </c>
      <c r="R40" s="146">
        <v>1</v>
      </c>
      <c r="S40" s="147">
        <v>960000</v>
      </c>
      <c r="T40" s="147">
        <v>672000</v>
      </c>
      <c r="U40" s="146">
        <v>3</v>
      </c>
      <c r="V40" s="147">
        <v>591011.5</v>
      </c>
      <c r="W40" s="147">
        <v>531910.35</v>
      </c>
      <c r="X40" s="146">
        <v>49</v>
      </c>
      <c r="Y40" s="147">
        <v>106619716.28999999</v>
      </c>
      <c r="Z40" s="147">
        <v>83365394.609999985</v>
      </c>
      <c r="AA40" s="195">
        <f t="shared" si="2"/>
        <v>0.81802615638172904</v>
      </c>
      <c r="AB40" s="146">
        <v>46</v>
      </c>
      <c r="AC40" s="146">
        <v>96</v>
      </c>
      <c r="AD40" s="147">
        <v>41106179.789999999</v>
      </c>
      <c r="AE40" s="147">
        <v>34934300.142000005</v>
      </c>
      <c r="AF40" s="195">
        <f t="shared" si="3"/>
        <v>0.31538191459531983</v>
      </c>
      <c r="AG40" s="146">
        <v>1</v>
      </c>
      <c r="AH40" s="147">
        <v>139922.82999999999</v>
      </c>
      <c r="AI40" s="146">
        <v>42</v>
      </c>
      <c r="AJ40" s="147">
        <v>47475647.5</v>
      </c>
      <c r="AK40" s="147">
        <v>39897010.840000004</v>
      </c>
      <c r="AL40" s="147">
        <v>4000000</v>
      </c>
      <c r="AM40" s="147">
        <v>3200000</v>
      </c>
      <c r="AN40" s="195">
        <f t="shared" si="4"/>
        <v>0.36425084212873066</v>
      </c>
      <c r="AO40" s="146">
        <v>42</v>
      </c>
      <c r="AP40" s="147">
        <v>44220809.489999995</v>
      </c>
      <c r="AQ40" s="147">
        <v>37293140.43</v>
      </c>
      <c r="AR40" s="195">
        <v>0.33545708621854997</v>
      </c>
      <c r="AS40" s="215"/>
      <c r="AT40" s="215"/>
      <c r="AU40" s="215"/>
      <c r="AV40" s="215"/>
      <c r="AW40" s="215"/>
      <c r="AX40" s="215"/>
    </row>
    <row r="41" spans="1:50" s="82" customFormat="1" x14ac:dyDescent="0.2">
      <c r="A41" s="170" t="s">
        <v>47</v>
      </c>
      <c r="B41" s="175">
        <v>89836792.261845604</v>
      </c>
      <c r="C41" s="148">
        <v>53</v>
      </c>
      <c r="D41" s="153">
        <v>75331955.349999994</v>
      </c>
      <c r="E41" s="153">
        <v>58363359.814999998</v>
      </c>
      <c r="F41" s="194">
        <f t="shared" si="0"/>
        <v>0.83854235501231345</v>
      </c>
      <c r="G41" s="156">
        <v>53</v>
      </c>
      <c r="H41" s="216">
        <v>75331955.349999994</v>
      </c>
      <c r="I41" s="216">
        <v>58363359.814999998</v>
      </c>
      <c r="J41" s="194">
        <f t="shared" si="1"/>
        <v>0.83854235501231345</v>
      </c>
      <c r="K41" s="150">
        <v>3</v>
      </c>
      <c r="L41" s="149">
        <v>1073500</v>
      </c>
      <c r="M41" s="151">
        <v>966150</v>
      </c>
      <c r="N41" s="150">
        <v>47</v>
      </c>
      <c r="O41" s="154">
        <v>72276887.549999997</v>
      </c>
      <c r="P41" s="154">
        <v>55854232.780000001</v>
      </c>
      <c r="Q41" s="194">
        <f t="shared" si="7"/>
        <v>0.80453548852608092</v>
      </c>
      <c r="R41" s="150">
        <v>1</v>
      </c>
      <c r="S41" s="149">
        <v>960000</v>
      </c>
      <c r="T41" s="151">
        <v>672000</v>
      </c>
      <c r="U41" s="150">
        <v>3</v>
      </c>
      <c r="V41" s="149">
        <v>591011.5</v>
      </c>
      <c r="W41" s="151">
        <v>531910.35</v>
      </c>
      <c r="X41" s="150">
        <v>46</v>
      </c>
      <c r="Y41" s="154">
        <v>70725876.049999997</v>
      </c>
      <c r="Z41" s="154">
        <v>54650322.429999992</v>
      </c>
      <c r="AA41" s="194">
        <f t="shared" si="2"/>
        <v>0.78727071914874946</v>
      </c>
      <c r="AB41" s="150">
        <v>44</v>
      </c>
      <c r="AC41" s="150">
        <v>92</v>
      </c>
      <c r="AD41" s="154">
        <v>20519163.099999998</v>
      </c>
      <c r="AE41" s="154">
        <v>18464686.789999999</v>
      </c>
      <c r="AF41" s="194">
        <f t="shared" si="3"/>
        <v>0.22840489495877347</v>
      </c>
      <c r="AG41" s="152">
        <v>1</v>
      </c>
      <c r="AH41" s="151">
        <v>139922.82999999999</v>
      </c>
      <c r="AI41" s="150">
        <v>39</v>
      </c>
      <c r="AJ41" s="154">
        <v>19190529.739999998</v>
      </c>
      <c r="AK41" s="154">
        <v>17268916.649999999</v>
      </c>
      <c r="AL41" s="154">
        <v>0</v>
      </c>
      <c r="AM41" s="154">
        <v>0</v>
      </c>
      <c r="AN41" s="194">
        <f t="shared" si="4"/>
        <v>0.2136154826640039</v>
      </c>
      <c r="AO41" s="150">
        <v>39</v>
      </c>
      <c r="AP41" s="154">
        <v>19190529.739999998</v>
      </c>
      <c r="AQ41" s="154">
        <v>17268916.649999999</v>
      </c>
      <c r="AR41" s="194">
        <v>0.21074634190148284</v>
      </c>
      <c r="AS41" s="215"/>
      <c r="AT41" s="215"/>
      <c r="AU41" s="215"/>
      <c r="AV41" s="215"/>
      <c r="AW41" s="215"/>
      <c r="AX41" s="215"/>
    </row>
    <row r="42" spans="1:50" s="132" customFormat="1" ht="37.5" customHeight="1" outlineLevel="1" x14ac:dyDescent="0.2">
      <c r="A42" s="171" t="s">
        <v>48</v>
      </c>
      <c r="B42" s="177">
        <v>39641674.105302453</v>
      </c>
      <c r="C42" s="189">
        <v>49</v>
      </c>
      <c r="D42" s="190">
        <v>28154955.350000001</v>
      </c>
      <c r="E42" s="190">
        <v>25339459.815000001</v>
      </c>
      <c r="F42" s="194">
        <f t="shared" si="0"/>
        <v>0.71023628505724501</v>
      </c>
      <c r="G42" s="117">
        <v>49</v>
      </c>
      <c r="H42" s="116">
        <v>28154955.350000001</v>
      </c>
      <c r="I42" s="116">
        <v>25339459.815000001</v>
      </c>
      <c r="J42" s="194">
        <f t="shared" si="1"/>
        <v>0.71023628505724501</v>
      </c>
      <c r="K42" s="191">
        <v>3</v>
      </c>
      <c r="L42" s="190">
        <v>1073500</v>
      </c>
      <c r="M42" s="192">
        <v>966150</v>
      </c>
      <c r="N42" s="191">
        <v>44</v>
      </c>
      <c r="O42" s="190">
        <v>26302057.550000001</v>
      </c>
      <c r="P42" s="190">
        <v>23671851.779999997</v>
      </c>
      <c r="Q42" s="194">
        <f t="shared" si="7"/>
        <v>0.66349512586507664</v>
      </c>
      <c r="R42" s="191">
        <v>0</v>
      </c>
      <c r="S42" s="190">
        <v>0</v>
      </c>
      <c r="T42" s="192">
        <v>0</v>
      </c>
      <c r="U42" s="191">
        <v>3</v>
      </c>
      <c r="V42" s="190">
        <v>591011.5</v>
      </c>
      <c r="W42" s="192">
        <v>531910.35</v>
      </c>
      <c r="X42" s="191">
        <v>44</v>
      </c>
      <c r="Y42" s="190">
        <v>25711046.050000001</v>
      </c>
      <c r="Z42" s="190">
        <v>23139941.429999996</v>
      </c>
      <c r="AA42" s="194">
        <f t="shared" si="2"/>
        <v>0.64858628275138619</v>
      </c>
      <c r="AB42" s="191">
        <v>43</v>
      </c>
      <c r="AC42" s="193">
        <v>91</v>
      </c>
      <c r="AD42" s="190">
        <v>20506363.099999998</v>
      </c>
      <c r="AE42" s="190">
        <v>18455726.789999999</v>
      </c>
      <c r="AF42" s="194">
        <f t="shared" si="3"/>
        <v>0.51729306500850014</v>
      </c>
      <c r="AG42" s="193">
        <v>1</v>
      </c>
      <c r="AH42" s="192">
        <v>139922.82999999999</v>
      </c>
      <c r="AI42" s="191">
        <v>38</v>
      </c>
      <c r="AJ42" s="190">
        <v>19177729.739999998</v>
      </c>
      <c r="AK42" s="190">
        <v>17259956.649999999</v>
      </c>
      <c r="AL42" s="190">
        <v>0</v>
      </c>
      <c r="AM42" s="190">
        <v>0</v>
      </c>
      <c r="AN42" s="194">
        <f t="shared" si="4"/>
        <v>0.48377698906098404</v>
      </c>
      <c r="AO42" s="191">
        <v>38</v>
      </c>
      <c r="AP42" s="190">
        <v>19177729.739999998</v>
      </c>
      <c r="AQ42" s="190">
        <v>17259956.649999999</v>
      </c>
      <c r="AR42" s="194">
        <v>0.47925383996392124</v>
      </c>
      <c r="AS42" s="215"/>
      <c r="AT42" s="215"/>
      <c r="AU42" s="215"/>
      <c r="AV42" s="215"/>
      <c r="AW42" s="215"/>
      <c r="AX42" s="215"/>
    </row>
    <row r="43" spans="1:50" s="132" customFormat="1" outlineLevel="1" x14ac:dyDescent="0.2">
      <c r="A43" s="171" t="s">
        <v>49</v>
      </c>
      <c r="B43" s="177">
        <v>50195118.156543151</v>
      </c>
      <c r="C43" s="125">
        <v>4</v>
      </c>
      <c r="D43" s="126">
        <v>47177000</v>
      </c>
      <c r="E43" s="126">
        <v>33023899.999999996</v>
      </c>
      <c r="F43" s="194">
        <f t="shared" si="0"/>
        <v>0.93987227707820975</v>
      </c>
      <c r="G43" s="122">
        <v>4</v>
      </c>
      <c r="H43" s="121">
        <v>47177000</v>
      </c>
      <c r="I43" s="121">
        <v>33023899.999999996</v>
      </c>
      <c r="J43" s="194">
        <f t="shared" si="1"/>
        <v>0.93987227707820975</v>
      </c>
      <c r="K43" s="127">
        <v>0</v>
      </c>
      <c r="L43" s="126">
        <v>0</v>
      </c>
      <c r="M43" s="128">
        <v>0</v>
      </c>
      <c r="N43" s="127">
        <v>3</v>
      </c>
      <c r="O43" s="126">
        <v>45974830</v>
      </c>
      <c r="P43" s="126">
        <v>32182381</v>
      </c>
      <c r="Q43" s="194">
        <f t="shared" si="7"/>
        <v>0.91592233843575444</v>
      </c>
      <c r="R43" s="127">
        <v>1</v>
      </c>
      <c r="S43" s="126">
        <v>960000</v>
      </c>
      <c r="T43" s="128">
        <v>672000</v>
      </c>
      <c r="U43" s="127">
        <v>0</v>
      </c>
      <c r="V43" s="126">
        <v>0</v>
      </c>
      <c r="W43" s="128">
        <v>0</v>
      </c>
      <c r="X43" s="127">
        <v>2</v>
      </c>
      <c r="Y43" s="126">
        <v>45014830</v>
      </c>
      <c r="Z43" s="190">
        <v>31510381</v>
      </c>
      <c r="AA43" s="194">
        <f t="shared" si="2"/>
        <v>0.8967969725584185</v>
      </c>
      <c r="AB43" s="127">
        <v>1</v>
      </c>
      <c r="AC43" s="129">
        <v>1</v>
      </c>
      <c r="AD43" s="126">
        <v>12800</v>
      </c>
      <c r="AE43" s="126">
        <v>8960</v>
      </c>
      <c r="AF43" s="194">
        <f t="shared" si="3"/>
        <v>2.5500487836448024E-4</v>
      </c>
      <c r="AG43" s="129">
        <v>0</v>
      </c>
      <c r="AH43" s="128">
        <v>0</v>
      </c>
      <c r="AI43" s="127">
        <v>1</v>
      </c>
      <c r="AJ43" s="126">
        <v>12800</v>
      </c>
      <c r="AK43" s="126">
        <v>8960</v>
      </c>
      <c r="AL43" s="126">
        <v>0</v>
      </c>
      <c r="AM43" s="126">
        <v>0</v>
      </c>
      <c r="AN43" s="194">
        <f t="shared" si="4"/>
        <v>2.5500487836448024E-4</v>
      </c>
      <c r="AO43" s="127">
        <v>1</v>
      </c>
      <c r="AP43" s="126">
        <v>12800</v>
      </c>
      <c r="AQ43" s="126">
        <v>8960</v>
      </c>
      <c r="AR43" s="194">
        <v>2.5076385398823742E-4</v>
      </c>
      <c r="AS43" s="215"/>
      <c r="AT43" s="215"/>
      <c r="AU43" s="215"/>
      <c r="AV43" s="215"/>
      <c r="AW43" s="215"/>
      <c r="AX43" s="215"/>
    </row>
    <row r="44" spans="1:50" s="82" customFormat="1" ht="13.5" thickBot="1" x14ac:dyDescent="0.25">
      <c r="A44" s="172" t="s">
        <v>50</v>
      </c>
      <c r="B44" s="178">
        <v>40500991.509760693</v>
      </c>
      <c r="C44" s="125">
        <v>3</v>
      </c>
      <c r="D44" s="126">
        <v>37065688.18</v>
      </c>
      <c r="E44" s="126">
        <v>29652550.544</v>
      </c>
      <c r="F44" s="194">
        <f t="shared" si="0"/>
        <v>0.91517977210674484</v>
      </c>
      <c r="G44" s="122">
        <v>3</v>
      </c>
      <c r="H44" s="121">
        <v>37065688.18</v>
      </c>
      <c r="I44" s="121">
        <v>29652550.544</v>
      </c>
      <c r="J44" s="194">
        <f t="shared" si="1"/>
        <v>0.91517977210674484</v>
      </c>
      <c r="K44" s="127">
        <v>0</v>
      </c>
      <c r="L44" s="126">
        <v>0</v>
      </c>
      <c r="M44" s="128">
        <v>0</v>
      </c>
      <c r="N44" s="127">
        <v>3</v>
      </c>
      <c r="O44" s="126">
        <v>35893840.240000002</v>
      </c>
      <c r="P44" s="126">
        <v>28715072.18</v>
      </c>
      <c r="Q44" s="194">
        <f t="shared" si="7"/>
        <v>0.8862459634191826</v>
      </c>
      <c r="R44" s="127">
        <v>0</v>
      </c>
      <c r="S44" s="126">
        <v>0</v>
      </c>
      <c r="T44" s="128">
        <v>0</v>
      </c>
      <c r="U44" s="127">
        <v>0</v>
      </c>
      <c r="V44" s="126">
        <v>0</v>
      </c>
      <c r="W44" s="128">
        <v>0</v>
      </c>
      <c r="X44" s="127">
        <v>3</v>
      </c>
      <c r="Y44" s="126">
        <v>35893840.240000002</v>
      </c>
      <c r="Z44" s="126">
        <v>28715072.18</v>
      </c>
      <c r="AA44" s="194">
        <f t="shared" si="2"/>
        <v>0.8862459634191826</v>
      </c>
      <c r="AB44" s="127">
        <v>2</v>
      </c>
      <c r="AC44" s="129">
        <v>4</v>
      </c>
      <c r="AD44" s="126">
        <v>20587016.690000001</v>
      </c>
      <c r="AE44" s="126">
        <v>16469613.352000002</v>
      </c>
      <c r="AF44" s="194">
        <f t="shared" si="3"/>
        <v>0.50830895547430122</v>
      </c>
      <c r="AG44" s="129">
        <v>0</v>
      </c>
      <c r="AH44" s="128">
        <v>0</v>
      </c>
      <c r="AI44" s="127">
        <v>3</v>
      </c>
      <c r="AJ44" s="126">
        <v>28285117.760000002</v>
      </c>
      <c r="AK44" s="126">
        <v>22628094.190000001</v>
      </c>
      <c r="AL44" s="126">
        <v>4000000</v>
      </c>
      <c r="AM44" s="126">
        <v>3200000</v>
      </c>
      <c r="AN44" s="194">
        <f t="shared" si="4"/>
        <v>0.6983808718160226</v>
      </c>
      <c r="AO44" s="127">
        <v>3</v>
      </c>
      <c r="AP44" s="126">
        <v>25030279.75</v>
      </c>
      <c r="AQ44" s="126">
        <v>20024223.780000001</v>
      </c>
      <c r="AR44" s="194">
        <v>0.61404853942530158</v>
      </c>
      <c r="AS44" s="215"/>
      <c r="AT44" s="215"/>
      <c r="AU44" s="215"/>
      <c r="AV44" s="215"/>
      <c r="AW44" s="215"/>
      <c r="AX44" s="215"/>
    </row>
    <row r="45" spans="1:50" s="83" customFormat="1" ht="26.25" thickBot="1" x14ac:dyDescent="0.25">
      <c r="A45" s="165" t="s">
        <v>183</v>
      </c>
      <c r="B45" s="135">
        <f>SUM(B46:B48)</f>
        <v>409299419.3570295</v>
      </c>
      <c r="C45" s="146">
        <v>2993</v>
      </c>
      <c r="D45" s="147">
        <v>432703880.44999993</v>
      </c>
      <c r="E45" s="147">
        <v>367553319.0255</v>
      </c>
      <c r="F45" s="195">
        <f t="shared" si="0"/>
        <v>1.057181759822031</v>
      </c>
      <c r="G45" s="146">
        <v>2935</v>
      </c>
      <c r="H45" s="147">
        <v>425691609.88999999</v>
      </c>
      <c r="I45" s="147">
        <v>361592889.04949999</v>
      </c>
      <c r="J45" s="195">
        <f t="shared" si="1"/>
        <v>1.0400493862383706</v>
      </c>
      <c r="K45" s="146">
        <v>760</v>
      </c>
      <c r="L45" s="147">
        <v>111283569.11</v>
      </c>
      <c r="M45" s="147">
        <v>94591033.517499998</v>
      </c>
      <c r="N45" s="146">
        <v>1974</v>
      </c>
      <c r="O45" s="147">
        <v>285012275.43999994</v>
      </c>
      <c r="P45" s="147">
        <v>242260433.752</v>
      </c>
      <c r="Q45" s="195">
        <f t="shared" si="7"/>
        <v>0.69634175364266859</v>
      </c>
      <c r="R45" s="146">
        <v>114</v>
      </c>
      <c r="S45" s="147">
        <v>18004531.25</v>
      </c>
      <c r="T45" s="147">
        <v>15303851.539999999</v>
      </c>
      <c r="U45" s="146">
        <v>270</v>
      </c>
      <c r="V45" s="147">
        <v>3426679.66</v>
      </c>
      <c r="W45" s="147">
        <v>2912677.8960000002</v>
      </c>
      <c r="X45" s="146">
        <v>1860</v>
      </c>
      <c r="Y45" s="147">
        <v>263581064.52999997</v>
      </c>
      <c r="Z45" s="147">
        <v>224043904.31599998</v>
      </c>
      <c r="AA45" s="195">
        <f t="shared" si="2"/>
        <v>0.64398103702189657</v>
      </c>
      <c r="AB45" s="146">
        <v>1388</v>
      </c>
      <c r="AC45" s="146">
        <v>1493</v>
      </c>
      <c r="AD45" s="147">
        <v>194280152.08999997</v>
      </c>
      <c r="AE45" s="147">
        <v>165138128.68849996</v>
      </c>
      <c r="AF45" s="195">
        <f t="shared" si="3"/>
        <v>0.47466510554839203</v>
      </c>
      <c r="AG45" s="146">
        <v>23</v>
      </c>
      <c r="AH45" s="147">
        <v>3847876.91</v>
      </c>
      <c r="AI45" s="146">
        <v>1448</v>
      </c>
      <c r="AJ45" s="147">
        <v>203776007.71000001</v>
      </c>
      <c r="AK45" s="147">
        <v>173209605.09000003</v>
      </c>
      <c r="AL45" s="147">
        <v>107413219.23</v>
      </c>
      <c r="AM45" s="147">
        <v>91301235.880999997</v>
      </c>
      <c r="AN45" s="195">
        <f t="shared" si="4"/>
        <v>0.49786537207922932</v>
      </c>
      <c r="AO45" s="146">
        <v>1153</v>
      </c>
      <c r="AP45" s="147">
        <v>156610535.12</v>
      </c>
      <c r="AQ45" s="147">
        <v>133118953.59299998</v>
      </c>
      <c r="AR45" s="195">
        <f t="shared" ref="AR45:AR60" si="9">AP45/$B45</f>
        <v>0.3826307287853481</v>
      </c>
      <c r="AS45" s="215"/>
      <c r="AT45" s="215"/>
      <c r="AU45" s="215"/>
      <c r="AV45" s="215"/>
      <c r="AW45" s="215"/>
      <c r="AX45" s="215"/>
    </row>
    <row r="46" spans="1:50" s="120" customFormat="1" x14ac:dyDescent="0.2">
      <c r="A46" s="166" t="s">
        <v>52</v>
      </c>
      <c r="B46" s="175">
        <v>109139.09699529411</v>
      </c>
      <c r="C46" s="209">
        <v>5</v>
      </c>
      <c r="D46" s="155">
        <v>99811</v>
      </c>
      <c r="E46" s="155">
        <v>84839.35</v>
      </c>
      <c r="F46" s="210">
        <f t="shared" si="0"/>
        <v>0.91453019814066883</v>
      </c>
      <c r="G46" s="156">
        <v>5</v>
      </c>
      <c r="H46" s="155">
        <v>99811</v>
      </c>
      <c r="I46" s="155">
        <v>84839.35</v>
      </c>
      <c r="J46" s="210">
        <f t="shared" si="1"/>
        <v>0.91453019814066883</v>
      </c>
      <c r="K46" s="156">
        <v>0</v>
      </c>
      <c r="L46" s="155">
        <v>0</v>
      </c>
      <c r="M46" s="157">
        <v>0</v>
      </c>
      <c r="N46" s="156">
        <v>5</v>
      </c>
      <c r="O46" s="155">
        <v>99811</v>
      </c>
      <c r="P46" s="155">
        <v>84839.35</v>
      </c>
      <c r="Q46" s="210">
        <f t="shared" si="7"/>
        <v>0.91453019814066883</v>
      </c>
      <c r="R46" s="156">
        <v>0</v>
      </c>
      <c r="S46" s="155">
        <v>0</v>
      </c>
      <c r="T46" s="157">
        <v>0</v>
      </c>
      <c r="U46" s="156">
        <v>0</v>
      </c>
      <c r="V46" s="155">
        <v>0</v>
      </c>
      <c r="W46" s="157">
        <v>0</v>
      </c>
      <c r="X46" s="156">
        <v>5</v>
      </c>
      <c r="Y46" s="155">
        <v>99811</v>
      </c>
      <c r="Z46" s="155">
        <v>84839.35</v>
      </c>
      <c r="AA46" s="210">
        <f t="shared" si="2"/>
        <v>0.91453019814066883</v>
      </c>
      <c r="AB46" s="156">
        <v>5</v>
      </c>
      <c r="AC46" s="158">
        <v>5</v>
      </c>
      <c r="AD46" s="155">
        <v>99811</v>
      </c>
      <c r="AE46" s="155">
        <v>84839.35</v>
      </c>
      <c r="AF46" s="210">
        <f t="shared" si="3"/>
        <v>0.91453019814066883</v>
      </c>
      <c r="AG46" s="158">
        <v>0</v>
      </c>
      <c r="AH46" s="157">
        <v>0</v>
      </c>
      <c r="AI46" s="156">
        <v>5</v>
      </c>
      <c r="AJ46" s="155">
        <v>99811</v>
      </c>
      <c r="AK46" s="155">
        <v>84839.35</v>
      </c>
      <c r="AL46" s="155">
        <v>0</v>
      </c>
      <c r="AM46" s="155">
        <v>0</v>
      </c>
      <c r="AN46" s="210">
        <f t="shared" si="4"/>
        <v>0.91453019814066883</v>
      </c>
      <c r="AO46" s="156">
        <v>5</v>
      </c>
      <c r="AP46" s="155">
        <v>99811</v>
      </c>
      <c r="AQ46" s="155">
        <v>84839.35</v>
      </c>
      <c r="AR46" s="210">
        <f t="shared" si="9"/>
        <v>0.91453019814066883</v>
      </c>
      <c r="AS46" s="215"/>
      <c r="AT46" s="215"/>
      <c r="AU46" s="215"/>
      <c r="AV46" s="215"/>
      <c r="AW46" s="215"/>
      <c r="AX46" s="215"/>
    </row>
    <row r="47" spans="1:50" s="120" customFormat="1" x14ac:dyDescent="0.2">
      <c r="A47" s="167" t="s">
        <v>53</v>
      </c>
      <c r="B47" s="176">
        <v>396575716.17293066</v>
      </c>
      <c r="C47" s="211">
        <v>2914</v>
      </c>
      <c r="D47" s="116">
        <v>427618102.18999994</v>
      </c>
      <c r="E47" s="116">
        <v>363230407.54299998</v>
      </c>
      <c r="F47" s="210">
        <f t="shared" si="0"/>
        <v>1.0782760636900242</v>
      </c>
      <c r="G47" s="117">
        <v>2856</v>
      </c>
      <c r="H47" s="116">
        <v>420605831.63</v>
      </c>
      <c r="I47" s="116">
        <v>357269977.56699997</v>
      </c>
      <c r="J47" s="210">
        <f t="shared" si="1"/>
        <v>1.0605940164187733</v>
      </c>
      <c r="K47" s="117">
        <v>756</v>
      </c>
      <c r="L47" s="116">
        <v>110563569.11</v>
      </c>
      <c r="M47" s="118">
        <v>93979033.517499998</v>
      </c>
      <c r="N47" s="117">
        <v>1906</v>
      </c>
      <c r="O47" s="116">
        <v>281230911.16999996</v>
      </c>
      <c r="P47" s="116">
        <v>239046274.132</v>
      </c>
      <c r="Q47" s="210">
        <f t="shared" si="7"/>
        <v>0.70914808875328739</v>
      </c>
      <c r="R47" s="117">
        <v>113</v>
      </c>
      <c r="S47" s="116">
        <v>17949531.25</v>
      </c>
      <c r="T47" s="118">
        <v>15257101.539999999</v>
      </c>
      <c r="U47" s="117">
        <v>253</v>
      </c>
      <c r="V47" s="116">
        <v>3357181.77</v>
      </c>
      <c r="W47" s="118">
        <v>2853604.6860000002</v>
      </c>
      <c r="X47" s="117">
        <v>1793</v>
      </c>
      <c r="Y47" s="116">
        <v>259924198.14999998</v>
      </c>
      <c r="Z47" s="116">
        <v>220935567.90599999</v>
      </c>
      <c r="AA47" s="210">
        <f t="shared" si="2"/>
        <v>0.65542136734529033</v>
      </c>
      <c r="AB47" s="117">
        <v>1331</v>
      </c>
      <c r="AC47" s="119">
        <v>1435</v>
      </c>
      <c r="AD47" s="116">
        <v>191267681.94999999</v>
      </c>
      <c r="AE47" s="116">
        <v>162577529.07949996</v>
      </c>
      <c r="AF47" s="210">
        <f t="shared" si="3"/>
        <v>0.48229801813330364</v>
      </c>
      <c r="AG47" s="119">
        <v>23</v>
      </c>
      <c r="AH47" s="118">
        <v>3847876.91</v>
      </c>
      <c r="AI47" s="117">
        <v>1387</v>
      </c>
      <c r="AJ47" s="116">
        <v>200432691.71000001</v>
      </c>
      <c r="AK47" s="155">
        <v>170367786.53000003</v>
      </c>
      <c r="AL47" s="116">
        <v>105270401.32000001</v>
      </c>
      <c r="AM47" s="116">
        <v>89479840.659999996</v>
      </c>
      <c r="AN47" s="210">
        <f t="shared" si="4"/>
        <v>0.50540838366058549</v>
      </c>
      <c r="AO47" s="117">
        <v>1098</v>
      </c>
      <c r="AP47" s="116">
        <v>153628941.09</v>
      </c>
      <c r="AQ47" s="116">
        <v>130584598.69299999</v>
      </c>
      <c r="AR47" s="210">
        <f t="shared" si="9"/>
        <v>0.38738867465855781</v>
      </c>
      <c r="AS47" s="215"/>
      <c r="AT47" s="215"/>
      <c r="AU47" s="215"/>
      <c r="AV47" s="215"/>
      <c r="AW47" s="215"/>
      <c r="AX47" s="215"/>
    </row>
    <row r="48" spans="1:50" s="120" customFormat="1" ht="33.75" customHeight="1" thickBot="1" x14ac:dyDescent="0.25">
      <c r="A48" s="169" t="s">
        <v>54</v>
      </c>
      <c r="B48" s="178">
        <v>12614564.087103531</v>
      </c>
      <c r="C48" s="212">
        <v>74</v>
      </c>
      <c r="D48" s="121">
        <v>4985967.26</v>
      </c>
      <c r="E48" s="116">
        <v>4238072.1324999994</v>
      </c>
      <c r="F48" s="210">
        <f t="shared" si="0"/>
        <v>0.39525482018814995</v>
      </c>
      <c r="G48" s="122">
        <v>74</v>
      </c>
      <c r="H48" s="121">
        <v>4985967.26</v>
      </c>
      <c r="I48" s="121">
        <v>4238072.1324999994</v>
      </c>
      <c r="J48" s="210">
        <f t="shared" si="1"/>
        <v>0.39525482018814995</v>
      </c>
      <c r="K48" s="122">
        <v>4</v>
      </c>
      <c r="L48" s="121">
        <v>720000</v>
      </c>
      <c r="M48" s="123">
        <v>612000</v>
      </c>
      <c r="N48" s="122">
        <v>63</v>
      </c>
      <c r="O48" s="121">
        <v>3681553.27</v>
      </c>
      <c r="P48" s="121">
        <v>3129320.2699999996</v>
      </c>
      <c r="Q48" s="210">
        <f t="shared" si="7"/>
        <v>0.29184942456821217</v>
      </c>
      <c r="R48" s="122">
        <v>1</v>
      </c>
      <c r="S48" s="121">
        <v>55000</v>
      </c>
      <c r="T48" s="123">
        <v>46750</v>
      </c>
      <c r="U48" s="122">
        <v>17</v>
      </c>
      <c r="V48" s="121">
        <v>69497.89</v>
      </c>
      <c r="W48" s="123">
        <v>59073.210000000006</v>
      </c>
      <c r="X48" s="122">
        <v>62</v>
      </c>
      <c r="Y48" s="121">
        <v>3557055.38</v>
      </c>
      <c r="Z48" s="121">
        <v>3023497.06</v>
      </c>
      <c r="AA48" s="210">
        <f t="shared" si="2"/>
        <v>0.28198004746248401</v>
      </c>
      <c r="AB48" s="122">
        <v>52</v>
      </c>
      <c r="AC48" s="124">
        <v>53</v>
      </c>
      <c r="AD48" s="121">
        <v>2912659.14</v>
      </c>
      <c r="AE48" s="121">
        <v>2475760.2589999996</v>
      </c>
      <c r="AF48" s="210">
        <f t="shared" si="3"/>
        <v>0.23089653513891537</v>
      </c>
      <c r="AG48" s="124">
        <v>0</v>
      </c>
      <c r="AH48" s="123">
        <v>0</v>
      </c>
      <c r="AI48" s="122">
        <v>56</v>
      </c>
      <c r="AJ48" s="121">
        <v>3243505</v>
      </c>
      <c r="AK48" s="121">
        <v>2756979.21</v>
      </c>
      <c r="AL48" s="121">
        <v>2142817.91</v>
      </c>
      <c r="AM48" s="121">
        <v>1821395.2209999999</v>
      </c>
      <c r="AN48" s="210">
        <f t="shared" si="4"/>
        <v>0.25712382747462431</v>
      </c>
      <c r="AO48" s="122">
        <v>50</v>
      </c>
      <c r="AP48" s="121">
        <v>2881783.03</v>
      </c>
      <c r="AQ48" s="121">
        <v>2449515.5499999998</v>
      </c>
      <c r="AR48" s="210">
        <f t="shared" si="9"/>
        <v>0.22844887941440511</v>
      </c>
      <c r="AS48" s="215"/>
      <c r="AT48" s="215"/>
      <c r="AU48" s="215"/>
      <c r="AV48" s="215"/>
      <c r="AW48" s="215"/>
      <c r="AX48" s="215"/>
    </row>
    <row r="49" spans="1:50" s="83" customFormat="1" ht="48" customHeight="1" thickBot="1" x14ac:dyDescent="0.25">
      <c r="A49" s="165" t="s">
        <v>184</v>
      </c>
      <c r="B49" s="135">
        <f>SUM(B50:B53)</f>
        <v>489374599.9765054</v>
      </c>
      <c r="C49" s="146">
        <v>296</v>
      </c>
      <c r="D49" s="147">
        <v>471571034.29999995</v>
      </c>
      <c r="E49" s="147">
        <v>353678275.72499996</v>
      </c>
      <c r="F49" s="195">
        <f t="shared" si="0"/>
        <v>0.96361975942895239</v>
      </c>
      <c r="G49" s="146">
        <v>266</v>
      </c>
      <c r="H49" s="147">
        <v>416975486.44</v>
      </c>
      <c r="I49" s="147">
        <v>312731614.82999998</v>
      </c>
      <c r="J49" s="195">
        <f t="shared" si="1"/>
        <v>0.85205788461440124</v>
      </c>
      <c r="K49" s="146">
        <v>85</v>
      </c>
      <c r="L49" s="147">
        <v>125512972.04000001</v>
      </c>
      <c r="M49" s="147">
        <v>94134729.030000001</v>
      </c>
      <c r="N49" s="146">
        <v>139</v>
      </c>
      <c r="O49" s="147">
        <v>202410061.92000002</v>
      </c>
      <c r="P49" s="147">
        <v>151807546.13999999</v>
      </c>
      <c r="Q49" s="195">
        <v>0.38837300755220727</v>
      </c>
      <c r="R49" s="146">
        <v>4</v>
      </c>
      <c r="S49" s="147">
        <v>1253031.04</v>
      </c>
      <c r="T49" s="147">
        <v>939773.28</v>
      </c>
      <c r="U49" s="146">
        <v>12</v>
      </c>
      <c r="V49" s="147">
        <v>817844.66</v>
      </c>
      <c r="W49" s="147">
        <v>613383.495</v>
      </c>
      <c r="X49" s="146">
        <v>135</v>
      </c>
      <c r="Y49" s="147">
        <v>200339186.22</v>
      </c>
      <c r="Z49" s="147">
        <v>150254389.36500001</v>
      </c>
      <c r="AA49" s="195">
        <f t="shared" si="2"/>
        <v>0.40937798208083986</v>
      </c>
      <c r="AB49" s="146">
        <v>81</v>
      </c>
      <c r="AC49" s="146">
        <v>110</v>
      </c>
      <c r="AD49" s="147">
        <v>80551243.650000006</v>
      </c>
      <c r="AE49" s="147">
        <v>60413432.737500004</v>
      </c>
      <c r="AF49" s="195">
        <f t="shared" si="3"/>
        <v>0.16460037699927055</v>
      </c>
      <c r="AG49" s="146">
        <v>1</v>
      </c>
      <c r="AH49" s="147">
        <v>32938.699999999997</v>
      </c>
      <c r="AI49" s="146">
        <v>79</v>
      </c>
      <c r="AJ49" s="147">
        <v>89491265.099999994</v>
      </c>
      <c r="AK49" s="147">
        <v>67118448.49000001</v>
      </c>
      <c r="AL49" s="147">
        <v>42929375.829999998</v>
      </c>
      <c r="AM49" s="147">
        <v>32197031.780000001</v>
      </c>
      <c r="AN49" s="195">
        <f t="shared" si="4"/>
        <v>0.18286863499719114</v>
      </c>
      <c r="AO49" s="146">
        <v>65</v>
      </c>
      <c r="AP49" s="147">
        <v>64803049.810000002</v>
      </c>
      <c r="AQ49" s="147">
        <v>48602287</v>
      </c>
      <c r="AR49" s="195">
        <v>0.13022210728255848</v>
      </c>
      <c r="AS49" s="215"/>
      <c r="AT49" s="215"/>
      <c r="AU49" s="215"/>
      <c r="AV49" s="215"/>
      <c r="AW49" s="215"/>
      <c r="AX49" s="215"/>
    </row>
    <row r="50" spans="1:50" x14ac:dyDescent="0.2">
      <c r="A50" s="166" t="s">
        <v>56</v>
      </c>
      <c r="B50" s="175">
        <v>77321790.983602658</v>
      </c>
      <c r="C50" s="140">
        <v>38</v>
      </c>
      <c r="D50" s="141">
        <v>75567751.280000001</v>
      </c>
      <c r="E50" s="141">
        <v>56675813.459999993</v>
      </c>
      <c r="F50" s="194">
        <f t="shared" si="0"/>
        <v>0.97731506627963871</v>
      </c>
      <c r="G50" s="143">
        <v>24</v>
      </c>
      <c r="H50" s="141">
        <v>38398354.479999997</v>
      </c>
      <c r="I50" s="141">
        <v>28798765.859999999</v>
      </c>
      <c r="J50" s="194">
        <f t="shared" si="1"/>
        <v>0.49660456633942934</v>
      </c>
      <c r="K50" s="143">
        <v>2</v>
      </c>
      <c r="L50" s="141">
        <v>85531</v>
      </c>
      <c r="M50" s="144">
        <v>64148.25</v>
      </c>
      <c r="N50" s="143">
        <v>22</v>
      </c>
      <c r="O50" s="141">
        <v>30252265.310000002</v>
      </c>
      <c r="P50" s="141">
        <v>22689198.91</v>
      </c>
      <c r="Q50" s="194">
        <v>0.29024140720515473</v>
      </c>
      <c r="R50" s="143">
        <v>1</v>
      </c>
      <c r="S50" s="141">
        <v>34698.800000000003</v>
      </c>
      <c r="T50" s="144">
        <v>26024.1</v>
      </c>
      <c r="U50" s="143">
        <v>2</v>
      </c>
      <c r="V50" s="141">
        <v>300279.55</v>
      </c>
      <c r="W50" s="144">
        <v>225209.66249999998</v>
      </c>
      <c r="X50" s="143">
        <v>21</v>
      </c>
      <c r="Y50" s="141">
        <v>29917286.960000001</v>
      </c>
      <c r="Z50" s="141">
        <v>22437965.147500001</v>
      </c>
      <c r="AA50" s="194">
        <f t="shared" si="2"/>
        <v>0.3869192187535393</v>
      </c>
      <c r="AB50" s="143">
        <v>21</v>
      </c>
      <c r="AC50" s="145">
        <v>30</v>
      </c>
      <c r="AD50" s="141">
        <v>29178567.700000003</v>
      </c>
      <c r="AE50" s="141">
        <v>21883925.775000002</v>
      </c>
      <c r="AF50" s="194">
        <f t="shared" si="3"/>
        <v>0.37736538857704155</v>
      </c>
      <c r="AG50" s="145">
        <v>1</v>
      </c>
      <c r="AH50" s="144">
        <v>32938.699999999997</v>
      </c>
      <c r="AI50" s="143">
        <v>16</v>
      </c>
      <c r="AJ50" s="141">
        <v>27770838.880000003</v>
      </c>
      <c r="AK50" s="141">
        <v>20828129.09</v>
      </c>
      <c r="AL50" s="141">
        <v>10434700.67</v>
      </c>
      <c r="AM50" s="141">
        <v>7826025.5</v>
      </c>
      <c r="AN50" s="194">
        <f t="shared" si="4"/>
        <v>0.35915928131940528</v>
      </c>
      <c r="AO50" s="143">
        <v>14</v>
      </c>
      <c r="AP50" s="141">
        <v>21917524.350000001</v>
      </c>
      <c r="AQ50" s="141">
        <v>16438143.189999999</v>
      </c>
      <c r="AR50" s="194">
        <v>0.28003815612195532</v>
      </c>
      <c r="AS50" s="215"/>
      <c r="AT50" s="215"/>
      <c r="AU50" s="215"/>
      <c r="AV50" s="215"/>
      <c r="AW50" s="215"/>
      <c r="AX50" s="215"/>
    </row>
    <row r="51" spans="1:50" x14ac:dyDescent="0.2">
      <c r="A51" s="167" t="s">
        <v>57</v>
      </c>
      <c r="B51" s="176">
        <v>11019787.6842</v>
      </c>
      <c r="C51" s="76">
        <v>0</v>
      </c>
      <c r="D51" s="77">
        <v>0</v>
      </c>
      <c r="E51" s="77">
        <v>0</v>
      </c>
      <c r="F51" s="194">
        <f t="shared" si="0"/>
        <v>0</v>
      </c>
      <c r="G51" s="79">
        <v>0</v>
      </c>
      <c r="H51" s="77">
        <v>0</v>
      </c>
      <c r="I51" s="77">
        <v>0</v>
      </c>
      <c r="J51" s="194">
        <f t="shared" si="1"/>
        <v>0</v>
      </c>
      <c r="K51" s="79">
        <v>0</v>
      </c>
      <c r="L51" s="77">
        <v>0</v>
      </c>
      <c r="M51" s="78">
        <v>0</v>
      </c>
      <c r="N51" s="79">
        <v>0</v>
      </c>
      <c r="O51" s="77">
        <v>0</v>
      </c>
      <c r="P51" s="77">
        <v>0</v>
      </c>
      <c r="Q51" s="194">
        <v>0</v>
      </c>
      <c r="R51" s="79">
        <v>0</v>
      </c>
      <c r="S51" s="77">
        <v>0</v>
      </c>
      <c r="T51" s="78">
        <v>0</v>
      </c>
      <c r="U51" s="79">
        <v>0</v>
      </c>
      <c r="V51" s="77">
        <v>0</v>
      </c>
      <c r="W51" s="78">
        <v>0</v>
      </c>
      <c r="X51" s="79">
        <v>0</v>
      </c>
      <c r="Y51" s="77">
        <v>0</v>
      </c>
      <c r="Z51" s="77">
        <v>0</v>
      </c>
      <c r="AA51" s="194">
        <f t="shared" si="2"/>
        <v>0</v>
      </c>
      <c r="AB51" s="79">
        <v>0</v>
      </c>
      <c r="AC51" s="80">
        <v>0</v>
      </c>
      <c r="AD51" s="77">
        <v>0</v>
      </c>
      <c r="AE51" s="77">
        <v>0</v>
      </c>
      <c r="AF51" s="194">
        <f t="shared" si="3"/>
        <v>0</v>
      </c>
      <c r="AG51" s="80">
        <v>0</v>
      </c>
      <c r="AH51" s="78">
        <v>0</v>
      </c>
      <c r="AI51" s="79">
        <v>0</v>
      </c>
      <c r="AJ51" s="77">
        <v>0</v>
      </c>
      <c r="AK51" s="77">
        <v>0</v>
      </c>
      <c r="AL51" s="77">
        <v>0</v>
      </c>
      <c r="AM51" s="77">
        <v>0</v>
      </c>
      <c r="AN51" s="194">
        <f t="shared" si="4"/>
        <v>0</v>
      </c>
      <c r="AO51" s="79">
        <v>0</v>
      </c>
      <c r="AP51" s="77">
        <v>0</v>
      </c>
      <c r="AQ51" s="77">
        <v>0</v>
      </c>
      <c r="AR51" s="194">
        <v>0</v>
      </c>
      <c r="AS51" s="215"/>
      <c r="AT51" s="215"/>
      <c r="AU51" s="215"/>
      <c r="AV51" s="215"/>
      <c r="AW51" s="215"/>
      <c r="AX51" s="215"/>
    </row>
    <row r="52" spans="1:50" x14ac:dyDescent="0.2">
      <c r="A52" s="167" t="s">
        <v>58</v>
      </c>
      <c r="B52" s="176">
        <v>80118415.816609338</v>
      </c>
      <c r="C52" s="76">
        <v>35</v>
      </c>
      <c r="D52" s="77">
        <v>76494294.540000007</v>
      </c>
      <c r="E52" s="77">
        <v>57370720.905000001</v>
      </c>
      <c r="F52" s="194">
        <f t="shared" si="0"/>
        <v>0.95476544013420173</v>
      </c>
      <c r="G52" s="79">
        <v>24</v>
      </c>
      <c r="H52" s="77">
        <v>67644333.709999993</v>
      </c>
      <c r="I52" s="77">
        <v>50733250.282499999</v>
      </c>
      <c r="J52" s="194">
        <f t="shared" si="1"/>
        <v>0.84430443388742915</v>
      </c>
      <c r="K52" s="79">
        <v>10</v>
      </c>
      <c r="L52" s="77">
        <v>8819960.8300000001</v>
      </c>
      <c r="M52" s="78">
        <v>6614970.6225000005</v>
      </c>
      <c r="N52" s="79">
        <v>18</v>
      </c>
      <c r="O52" s="77">
        <v>53345176.239999995</v>
      </c>
      <c r="P52" s="77">
        <v>40008882.109999999</v>
      </c>
      <c r="Q52" s="194">
        <v>0.51140212269728247</v>
      </c>
      <c r="R52" s="79">
        <v>1</v>
      </c>
      <c r="S52" s="77">
        <v>30000</v>
      </c>
      <c r="T52" s="78">
        <v>22500</v>
      </c>
      <c r="U52" s="79">
        <v>1</v>
      </c>
      <c r="V52" s="77">
        <v>152632.85</v>
      </c>
      <c r="W52" s="78">
        <v>114474.63750000001</v>
      </c>
      <c r="X52" s="79">
        <v>17</v>
      </c>
      <c r="Y52" s="77">
        <v>53162543.390000001</v>
      </c>
      <c r="Z52" s="77">
        <v>39871907.472499996</v>
      </c>
      <c r="AA52" s="194">
        <f t="shared" si="2"/>
        <v>0.66354960776669381</v>
      </c>
      <c r="AB52" s="79">
        <v>10</v>
      </c>
      <c r="AC52" s="80">
        <v>13</v>
      </c>
      <c r="AD52" s="77">
        <v>10483379.690000001</v>
      </c>
      <c r="AE52" s="77">
        <v>7862534.7675000001</v>
      </c>
      <c r="AF52" s="194">
        <f t="shared" si="3"/>
        <v>0.13084856437995987</v>
      </c>
      <c r="AG52" s="80">
        <v>0</v>
      </c>
      <c r="AH52" s="78">
        <v>0</v>
      </c>
      <c r="AI52" s="79">
        <v>14</v>
      </c>
      <c r="AJ52" s="77">
        <v>20764669.59</v>
      </c>
      <c r="AK52" s="77">
        <v>15573502.15</v>
      </c>
      <c r="AL52" s="77">
        <v>20112552.59</v>
      </c>
      <c r="AM52" s="77">
        <v>15084414.41</v>
      </c>
      <c r="AN52" s="194">
        <f t="shared" si="4"/>
        <v>0.2591747400189518</v>
      </c>
      <c r="AO52" s="79">
        <v>8</v>
      </c>
      <c r="AP52" s="77">
        <v>9997009.1999999993</v>
      </c>
      <c r="AQ52" s="77">
        <v>7497756.8399999999</v>
      </c>
      <c r="AR52" s="194">
        <v>0.12293236584096515</v>
      </c>
      <c r="AS52" s="215"/>
      <c r="AT52" s="215"/>
      <c r="AU52" s="215"/>
      <c r="AV52" s="215"/>
      <c r="AW52" s="215"/>
      <c r="AX52" s="215"/>
    </row>
    <row r="53" spans="1:50" ht="26.25" thickBot="1" x14ac:dyDescent="0.25">
      <c r="A53" s="169" t="s">
        <v>59</v>
      </c>
      <c r="B53" s="178">
        <v>320914605.49209338</v>
      </c>
      <c r="C53" s="102">
        <v>223</v>
      </c>
      <c r="D53" s="98">
        <v>319508988.47999996</v>
      </c>
      <c r="E53" s="98">
        <v>239631741.35999995</v>
      </c>
      <c r="F53" s="194">
        <f t="shared" si="0"/>
        <v>0.99561996559820631</v>
      </c>
      <c r="G53" s="100">
        <v>218</v>
      </c>
      <c r="H53" s="98">
        <v>310932798.25</v>
      </c>
      <c r="I53" s="98">
        <v>233199598.6875</v>
      </c>
      <c r="J53" s="194">
        <f t="shared" si="1"/>
        <v>0.96889575272902528</v>
      </c>
      <c r="K53" s="100">
        <v>73</v>
      </c>
      <c r="L53" s="98">
        <v>116607480.21000001</v>
      </c>
      <c r="M53" s="103">
        <v>87455610.157499999</v>
      </c>
      <c r="N53" s="100">
        <v>99</v>
      </c>
      <c r="O53" s="98">
        <v>118812620.37</v>
      </c>
      <c r="P53" s="98">
        <v>89109465.120000005</v>
      </c>
      <c r="Q53" s="194">
        <v>0.41557156083190439</v>
      </c>
      <c r="R53" s="100">
        <v>2</v>
      </c>
      <c r="S53" s="98">
        <v>1188332.24</v>
      </c>
      <c r="T53" s="103">
        <v>891249.18</v>
      </c>
      <c r="U53" s="100">
        <v>9</v>
      </c>
      <c r="V53" s="98">
        <v>364932.26</v>
      </c>
      <c r="W53" s="103">
        <v>273699.19500000001</v>
      </c>
      <c r="X53" s="100">
        <v>97</v>
      </c>
      <c r="Y53" s="98">
        <v>117259355.87</v>
      </c>
      <c r="Z53" s="98">
        <v>87944516.745000005</v>
      </c>
      <c r="AA53" s="194">
        <f t="shared" si="2"/>
        <v>0.36539114724988425</v>
      </c>
      <c r="AB53" s="100">
        <v>50</v>
      </c>
      <c r="AC53" s="101">
        <v>67</v>
      </c>
      <c r="AD53" s="98">
        <v>40889296.259999998</v>
      </c>
      <c r="AE53" s="98">
        <v>30666972.195</v>
      </c>
      <c r="AF53" s="194">
        <f t="shared" si="3"/>
        <v>0.1274148809690353</v>
      </c>
      <c r="AG53" s="101">
        <v>0</v>
      </c>
      <c r="AH53" s="103">
        <v>0</v>
      </c>
      <c r="AI53" s="100">
        <v>49</v>
      </c>
      <c r="AJ53" s="98">
        <v>40955756.630000003</v>
      </c>
      <c r="AK53" s="98">
        <v>30716817.25</v>
      </c>
      <c r="AL53" s="98">
        <v>12382122.57</v>
      </c>
      <c r="AM53" s="98">
        <v>9286591.8699999992</v>
      </c>
      <c r="AN53" s="194">
        <f t="shared" si="4"/>
        <v>0.1276219777133486</v>
      </c>
      <c r="AO53" s="100">
        <v>43</v>
      </c>
      <c r="AP53" s="98">
        <v>32888516.260000002</v>
      </c>
      <c r="AQ53" s="98">
        <v>24666386.969999999</v>
      </c>
      <c r="AR53" s="194">
        <v>0.10053254497218111</v>
      </c>
      <c r="AS53" s="215"/>
      <c r="AT53" s="215"/>
      <c r="AU53" s="215"/>
      <c r="AV53" s="215"/>
      <c r="AW53" s="215"/>
      <c r="AX53" s="215"/>
    </row>
    <row r="54" spans="1:50" s="83" customFormat="1" ht="26.25" thickBot="1" x14ac:dyDescent="0.25">
      <c r="A54" s="165" t="s">
        <v>185</v>
      </c>
      <c r="B54" s="135">
        <f>SUM(B55:B57)</f>
        <v>1141934.0776697353</v>
      </c>
      <c r="C54" s="146">
        <v>10</v>
      </c>
      <c r="D54" s="147">
        <v>3660935.08</v>
      </c>
      <c r="E54" s="147">
        <v>2745701.31</v>
      </c>
      <c r="F54" s="195">
        <f t="shared" si="0"/>
        <v>3.2059075489459192</v>
      </c>
      <c r="G54" s="146">
        <v>1</v>
      </c>
      <c r="H54" s="147">
        <v>1129660.8400000001</v>
      </c>
      <c r="I54" s="147">
        <v>847245.63000000012</v>
      </c>
      <c r="J54" s="195">
        <f t="shared" si="1"/>
        <v>0.98925223626325232</v>
      </c>
      <c r="K54" s="146">
        <v>9</v>
      </c>
      <c r="L54" s="147">
        <v>2531274.2400000002</v>
      </c>
      <c r="M54" s="147">
        <v>1898455.68</v>
      </c>
      <c r="N54" s="146">
        <v>1</v>
      </c>
      <c r="O54" s="147">
        <v>1127820.8400000001</v>
      </c>
      <c r="P54" s="147">
        <v>845865.63</v>
      </c>
      <c r="Q54" s="195">
        <v>0</v>
      </c>
      <c r="R54" s="146">
        <v>0</v>
      </c>
      <c r="S54" s="147">
        <v>0</v>
      </c>
      <c r="T54" s="147">
        <v>0</v>
      </c>
      <c r="U54" s="146">
        <v>0</v>
      </c>
      <c r="V54" s="147">
        <v>0</v>
      </c>
      <c r="W54" s="147">
        <v>0</v>
      </c>
      <c r="X54" s="146">
        <v>1</v>
      </c>
      <c r="Y54" s="147">
        <v>1127820.8400000001</v>
      </c>
      <c r="Z54" s="147">
        <v>845865.63000000012</v>
      </c>
      <c r="AA54" s="195">
        <f t="shared" si="2"/>
        <v>0.98764093484403659</v>
      </c>
      <c r="AB54" s="146">
        <v>0</v>
      </c>
      <c r="AC54" s="146">
        <v>0</v>
      </c>
      <c r="AD54" s="147">
        <v>0</v>
      </c>
      <c r="AE54" s="147">
        <v>0</v>
      </c>
      <c r="AF54" s="195">
        <f t="shared" si="3"/>
        <v>0</v>
      </c>
      <c r="AG54" s="146">
        <v>0</v>
      </c>
      <c r="AH54" s="147">
        <v>0</v>
      </c>
      <c r="AI54" s="146">
        <v>0</v>
      </c>
      <c r="AJ54" s="147">
        <v>0</v>
      </c>
      <c r="AK54" s="147">
        <v>0</v>
      </c>
      <c r="AL54" s="147">
        <v>0</v>
      </c>
      <c r="AM54" s="147">
        <v>0</v>
      </c>
      <c r="AN54" s="195">
        <f t="shared" si="4"/>
        <v>0</v>
      </c>
      <c r="AO54" s="146">
        <v>0</v>
      </c>
      <c r="AP54" s="147">
        <v>0</v>
      </c>
      <c r="AQ54" s="147">
        <v>0</v>
      </c>
      <c r="AR54" s="195">
        <v>0</v>
      </c>
      <c r="AS54" s="215"/>
      <c r="AT54" s="215"/>
      <c r="AU54" s="215"/>
      <c r="AV54" s="215"/>
      <c r="AW54" s="215"/>
      <c r="AX54" s="215"/>
    </row>
    <row r="55" spans="1:50" x14ac:dyDescent="0.2">
      <c r="A55" s="166" t="s">
        <v>61</v>
      </c>
      <c r="B55" s="175">
        <v>1141934.0776697353</v>
      </c>
      <c r="C55" s="140">
        <v>4</v>
      </c>
      <c r="D55" s="141">
        <v>3030195.58</v>
      </c>
      <c r="E55" s="141">
        <v>2272646.6850000001</v>
      </c>
      <c r="F55" s="194">
        <f t="shared" si="0"/>
        <v>2.6535643687799451</v>
      </c>
      <c r="G55" s="143">
        <v>1</v>
      </c>
      <c r="H55" s="141">
        <v>1129660.8400000001</v>
      </c>
      <c r="I55" s="141">
        <v>847245.63000000012</v>
      </c>
      <c r="J55" s="194">
        <f t="shared" si="1"/>
        <v>0.98925223626325232</v>
      </c>
      <c r="K55" s="143">
        <v>3</v>
      </c>
      <c r="L55" s="141">
        <v>1900534.74</v>
      </c>
      <c r="M55" s="144">
        <v>1425401.0549999999</v>
      </c>
      <c r="N55" s="143">
        <v>1</v>
      </c>
      <c r="O55" s="141">
        <v>1127820.8400000001</v>
      </c>
      <c r="P55" s="141">
        <v>845865.63</v>
      </c>
      <c r="Q55" s="194">
        <v>0</v>
      </c>
      <c r="R55" s="143">
        <v>0</v>
      </c>
      <c r="S55" s="141">
        <v>0</v>
      </c>
      <c r="T55" s="144">
        <v>0</v>
      </c>
      <c r="U55" s="143">
        <v>0</v>
      </c>
      <c r="V55" s="141">
        <v>0</v>
      </c>
      <c r="W55" s="144">
        <v>0</v>
      </c>
      <c r="X55" s="143">
        <v>1</v>
      </c>
      <c r="Y55" s="141">
        <v>1127820.8400000001</v>
      </c>
      <c r="Z55" s="141">
        <v>845865.63000000012</v>
      </c>
      <c r="AA55" s="194">
        <f t="shared" si="2"/>
        <v>0.98764093484403659</v>
      </c>
      <c r="AB55" s="143">
        <v>0</v>
      </c>
      <c r="AC55" s="145">
        <v>0</v>
      </c>
      <c r="AD55" s="141">
        <v>0</v>
      </c>
      <c r="AE55" s="141">
        <v>0</v>
      </c>
      <c r="AF55" s="194">
        <f t="shared" si="3"/>
        <v>0</v>
      </c>
      <c r="AG55" s="145">
        <v>0</v>
      </c>
      <c r="AH55" s="144">
        <v>0</v>
      </c>
      <c r="AI55" s="159">
        <v>0</v>
      </c>
      <c r="AJ55" s="141">
        <v>0</v>
      </c>
      <c r="AK55" s="141">
        <v>0</v>
      </c>
      <c r="AL55" s="141">
        <v>0</v>
      </c>
      <c r="AM55" s="141">
        <v>0</v>
      </c>
      <c r="AN55" s="194">
        <f t="shared" si="4"/>
        <v>0</v>
      </c>
      <c r="AO55" s="143">
        <v>0</v>
      </c>
      <c r="AP55" s="141">
        <v>0</v>
      </c>
      <c r="AQ55" s="141">
        <v>0</v>
      </c>
      <c r="AR55" s="194">
        <v>0</v>
      </c>
      <c r="AS55" s="215"/>
      <c r="AT55" s="215"/>
      <c r="AU55" s="215"/>
      <c r="AV55" s="215"/>
      <c r="AW55" s="215"/>
      <c r="AX55" s="215"/>
    </row>
    <row r="56" spans="1:50" ht="38.25" x14ac:dyDescent="0.2">
      <c r="A56" s="167" t="s">
        <v>62</v>
      </c>
      <c r="B56" s="176">
        <v>0</v>
      </c>
      <c r="C56" s="76">
        <v>3</v>
      </c>
      <c r="D56" s="77">
        <v>421000</v>
      </c>
      <c r="E56" s="77">
        <v>315750</v>
      </c>
      <c r="F56" s="194">
        <v>0</v>
      </c>
      <c r="G56" s="79">
        <v>0</v>
      </c>
      <c r="H56" s="77">
        <v>0</v>
      </c>
      <c r="I56" s="77">
        <v>0</v>
      </c>
      <c r="J56" s="194">
        <v>0</v>
      </c>
      <c r="K56" s="79">
        <v>3</v>
      </c>
      <c r="L56" s="77">
        <v>421000</v>
      </c>
      <c r="M56" s="78">
        <v>315750</v>
      </c>
      <c r="N56" s="79">
        <v>0</v>
      </c>
      <c r="O56" s="77">
        <v>0</v>
      </c>
      <c r="P56" s="77">
        <v>0</v>
      </c>
      <c r="Q56" s="194">
        <v>0</v>
      </c>
      <c r="R56" s="79">
        <v>0</v>
      </c>
      <c r="S56" s="77">
        <v>0</v>
      </c>
      <c r="T56" s="78">
        <v>0</v>
      </c>
      <c r="U56" s="79">
        <v>0</v>
      </c>
      <c r="V56" s="77">
        <v>0</v>
      </c>
      <c r="W56" s="78">
        <v>0</v>
      </c>
      <c r="X56" s="79">
        <v>0</v>
      </c>
      <c r="Y56" s="77">
        <v>0</v>
      </c>
      <c r="Z56" s="77">
        <v>0</v>
      </c>
      <c r="AA56" s="194">
        <v>0</v>
      </c>
      <c r="AB56" s="79">
        <v>0</v>
      </c>
      <c r="AC56" s="80">
        <v>0</v>
      </c>
      <c r="AD56" s="77">
        <v>0</v>
      </c>
      <c r="AE56" s="77">
        <v>0</v>
      </c>
      <c r="AF56" s="194">
        <v>0</v>
      </c>
      <c r="AG56" s="80">
        <v>0</v>
      </c>
      <c r="AH56" s="78">
        <v>0</v>
      </c>
      <c r="AI56" s="79">
        <v>0</v>
      </c>
      <c r="AJ56" s="77">
        <v>0</v>
      </c>
      <c r="AK56" s="77">
        <v>0</v>
      </c>
      <c r="AL56" s="77">
        <v>0</v>
      </c>
      <c r="AM56" s="77">
        <v>0</v>
      </c>
      <c r="AN56" s="194">
        <v>0</v>
      </c>
      <c r="AO56" s="79">
        <v>0</v>
      </c>
      <c r="AP56" s="77">
        <v>0</v>
      </c>
      <c r="AQ56" s="77">
        <v>0</v>
      </c>
      <c r="AR56" s="194">
        <v>0</v>
      </c>
      <c r="AS56" s="215"/>
      <c r="AT56" s="215"/>
      <c r="AU56" s="215"/>
      <c r="AV56" s="215"/>
      <c r="AW56" s="215"/>
      <c r="AX56" s="215"/>
    </row>
    <row r="57" spans="1:50" ht="26.25" thickBot="1" x14ac:dyDescent="0.25">
      <c r="A57" s="169" t="s">
        <v>63</v>
      </c>
      <c r="B57" s="178">
        <v>0</v>
      </c>
      <c r="C57" s="102">
        <v>3</v>
      </c>
      <c r="D57" s="98">
        <v>209739.5</v>
      </c>
      <c r="E57" s="98">
        <v>157304.625</v>
      </c>
      <c r="F57" s="194">
        <v>0</v>
      </c>
      <c r="G57" s="100">
        <v>0</v>
      </c>
      <c r="H57" s="98">
        <v>0</v>
      </c>
      <c r="I57" s="98">
        <v>0</v>
      </c>
      <c r="J57" s="194">
        <v>0</v>
      </c>
      <c r="K57" s="100">
        <v>3</v>
      </c>
      <c r="L57" s="98">
        <v>209739.5</v>
      </c>
      <c r="M57" s="103">
        <v>157304.625</v>
      </c>
      <c r="N57" s="100">
        <v>0</v>
      </c>
      <c r="O57" s="98">
        <v>0</v>
      </c>
      <c r="P57" s="98">
        <v>0</v>
      </c>
      <c r="Q57" s="194">
        <v>0</v>
      </c>
      <c r="R57" s="100">
        <v>0</v>
      </c>
      <c r="S57" s="98">
        <v>0</v>
      </c>
      <c r="T57" s="103">
        <v>0</v>
      </c>
      <c r="U57" s="100">
        <v>0</v>
      </c>
      <c r="V57" s="98">
        <v>0</v>
      </c>
      <c r="W57" s="103">
        <v>0</v>
      </c>
      <c r="X57" s="100">
        <v>0</v>
      </c>
      <c r="Y57" s="98">
        <v>0</v>
      </c>
      <c r="Z57" s="98">
        <v>0</v>
      </c>
      <c r="AA57" s="194">
        <v>0</v>
      </c>
      <c r="AB57" s="100">
        <v>0</v>
      </c>
      <c r="AC57" s="101">
        <v>0</v>
      </c>
      <c r="AD57" s="98">
        <v>0</v>
      </c>
      <c r="AE57" s="98">
        <v>0</v>
      </c>
      <c r="AF57" s="194">
        <v>0</v>
      </c>
      <c r="AG57" s="101">
        <v>0</v>
      </c>
      <c r="AH57" s="103">
        <v>0</v>
      </c>
      <c r="AI57" s="100">
        <v>0</v>
      </c>
      <c r="AJ57" s="98">
        <v>0</v>
      </c>
      <c r="AK57" s="98">
        <v>0</v>
      </c>
      <c r="AL57" s="98">
        <v>0</v>
      </c>
      <c r="AM57" s="98">
        <v>0</v>
      </c>
      <c r="AN57" s="194">
        <v>0</v>
      </c>
      <c r="AO57" s="100">
        <v>0</v>
      </c>
      <c r="AP57" s="98">
        <v>0</v>
      </c>
      <c r="AQ57" s="98">
        <v>0</v>
      </c>
      <c r="AR57" s="194">
        <v>0</v>
      </c>
      <c r="AS57" s="215"/>
      <c r="AT57" s="215"/>
      <c r="AU57" s="215"/>
      <c r="AV57" s="215"/>
      <c r="AW57" s="215"/>
      <c r="AX57" s="215"/>
    </row>
    <row r="58" spans="1:50" ht="13.5" thickBot="1" x14ac:dyDescent="0.25">
      <c r="A58" s="165" t="s">
        <v>186</v>
      </c>
      <c r="B58" s="135">
        <f>B59</f>
        <v>185275236.72523734</v>
      </c>
      <c r="C58" s="146">
        <v>117</v>
      </c>
      <c r="D58" s="147">
        <v>106187044.25</v>
      </c>
      <c r="E58" s="147">
        <v>79640283.1875</v>
      </c>
      <c r="F58" s="195">
        <f t="shared" si="0"/>
        <v>0.57313133760813972</v>
      </c>
      <c r="G58" s="146">
        <v>117</v>
      </c>
      <c r="H58" s="147">
        <v>106187044.25</v>
      </c>
      <c r="I58" s="147">
        <v>79640283.1875</v>
      </c>
      <c r="J58" s="195">
        <f t="shared" si="1"/>
        <v>0.57313133760813972</v>
      </c>
      <c r="K58" s="146">
        <v>2</v>
      </c>
      <c r="L58" s="147">
        <v>925216.38</v>
      </c>
      <c r="M58" s="147">
        <v>693912.28500000003</v>
      </c>
      <c r="N58" s="146">
        <v>101</v>
      </c>
      <c r="O58" s="147">
        <v>102019796.09999999</v>
      </c>
      <c r="P58" s="147">
        <v>76514846.730000004</v>
      </c>
      <c r="Q58" s="195">
        <v>0.50388266262078596</v>
      </c>
      <c r="R58" s="146">
        <v>0</v>
      </c>
      <c r="S58" s="147">
        <v>0</v>
      </c>
      <c r="T58" s="147">
        <v>0</v>
      </c>
      <c r="U58" s="146">
        <v>3</v>
      </c>
      <c r="V58" s="147">
        <v>131502.94</v>
      </c>
      <c r="W58" s="147">
        <v>98627.205000000002</v>
      </c>
      <c r="X58" s="146">
        <v>101</v>
      </c>
      <c r="Y58" s="147">
        <v>101888293.16</v>
      </c>
      <c r="Z58" s="147">
        <v>76416219.525000006</v>
      </c>
      <c r="AA58" s="195">
        <f t="shared" si="2"/>
        <v>0.5499293643386356</v>
      </c>
      <c r="AB58" s="146">
        <v>84</v>
      </c>
      <c r="AC58" s="146">
        <v>132</v>
      </c>
      <c r="AD58" s="147">
        <v>87334269.219999999</v>
      </c>
      <c r="AE58" s="147">
        <v>65500701.914999999</v>
      </c>
      <c r="AF58" s="195">
        <f t="shared" si="3"/>
        <v>0.47137583394113525</v>
      </c>
      <c r="AG58" s="146">
        <v>0</v>
      </c>
      <c r="AH58" s="146">
        <v>0</v>
      </c>
      <c r="AI58" s="146">
        <v>81</v>
      </c>
      <c r="AJ58" s="147">
        <v>85530648.049999997</v>
      </c>
      <c r="AK58" s="147">
        <v>64147985.539999999</v>
      </c>
      <c r="AL58" s="146">
        <v>0</v>
      </c>
      <c r="AM58" s="146">
        <v>0</v>
      </c>
      <c r="AN58" s="195">
        <f t="shared" si="4"/>
        <v>0.46164101345525044</v>
      </c>
      <c r="AO58" s="146">
        <v>81</v>
      </c>
      <c r="AP58" s="147">
        <v>85530648.049999997</v>
      </c>
      <c r="AQ58" s="147">
        <v>64147985.539999999</v>
      </c>
      <c r="AR58" s="195">
        <v>0.44298961684437232</v>
      </c>
      <c r="AS58" s="215"/>
      <c r="AT58" s="215"/>
      <c r="AU58" s="215"/>
      <c r="AV58" s="215"/>
      <c r="AW58" s="215"/>
      <c r="AX58" s="215"/>
    </row>
    <row r="59" spans="1:50" ht="13.5" thickBot="1" x14ac:dyDescent="0.25">
      <c r="A59" s="173" t="s">
        <v>64</v>
      </c>
      <c r="B59" s="179">
        <v>185275236.72523734</v>
      </c>
      <c r="C59" s="160">
        <v>117</v>
      </c>
      <c r="D59" s="161">
        <v>106187044.25</v>
      </c>
      <c r="E59" s="161">
        <v>79640283.1875</v>
      </c>
      <c r="F59" s="194">
        <f t="shared" si="0"/>
        <v>0.57313133760813972</v>
      </c>
      <c r="G59" s="217">
        <v>117</v>
      </c>
      <c r="H59" s="218">
        <v>106187044.25</v>
      </c>
      <c r="I59" s="218">
        <v>79640283.1875</v>
      </c>
      <c r="J59" s="194">
        <f t="shared" si="1"/>
        <v>0.57313133760813972</v>
      </c>
      <c r="K59" s="162">
        <v>2</v>
      </c>
      <c r="L59" s="161">
        <v>925216.38</v>
      </c>
      <c r="M59" s="163">
        <v>693912.28500000003</v>
      </c>
      <c r="N59" s="162">
        <v>101</v>
      </c>
      <c r="O59" s="161">
        <v>102019796.09999999</v>
      </c>
      <c r="P59" s="161">
        <v>76514846.730000004</v>
      </c>
      <c r="Q59" s="194">
        <v>0.50388266262078596</v>
      </c>
      <c r="R59" s="162">
        <v>0</v>
      </c>
      <c r="S59" s="161">
        <v>0</v>
      </c>
      <c r="T59" s="163">
        <v>0</v>
      </c>
      <c r="U59" s="162">
        <v>3</v>
      </c>
      <c r="V59" s="161">
        <v>131502.94</v>
      </c>
      <c r="W59" s="163">
        <v>98627.205000000002</v>
      </c>
      <c r="X59" s="162">
        <v>101</v>
      </c>
      <c r="Y59" s="161">
        <v>101888293.16</v>
      </c>
      <c r="Z59" s="161">
        <v>76416219.525000006</v>
      </c>
      <c r="AA59" s="194">
        <f t="shared" si="2"/>
        <v>0.5499293643386356</v>
      </c>
      <c r="AB59" s="162">
        <v>84</v>
      </c>
      <c r="AC59" s="164">
        <v>132</v>
      </c>
      <c r="AD59" s="161">
        <v>87334269.219999999</v>
      </c>
      <c r="AE59" s="161">
        <v>65500701.914999999</v>
      </c>
      <c r="AF59" s="194">
        <f t="shared" si="3"/>
        <v>0.47137583394113525</v>
      </c>
      <c r="AG59" s="164">
        <v>0</v>
      </c>
      <c r="AH59" s="163">
        <v>0</v>
      </c>
      <c r="AI59" s="162">
        <v>81</v>
      </c>
      <c r="AJ59" s="161">
        <v>85530648.049999997</v>
      </c>
      <c r="AK59" s="161">
        <v>64147985.539999999</v>
      </c>
      <c r="AL59" s="161">
        <v>0</v>
      </c>
      <c r="AM59" s="161">
        <v>0</v>
      </c>
      <c r="AN59" s="194">
        <f t="shared" si="4"/>
        <v>0.46164101345525044</v>
      </c>
      <c r="AO59" s="162">
        <v>81</v>
      </c>
      <c r="AP59" s="161">
        <v>85530648.049999997</v>
      </c>
      <c r="AQ59" s="161">
        <v>64147985.539999999</v>
      </c>
      <c r="AR59" s="194">
        <v>0.44298961684437232</v>
      </c>
      <c r="AS59" s="215"/>
      <c r="AT59" s="215"/>
      <c r="AU59" s="215"/>
      <c r="AV59" s="215"/>
      <c r="AW59" s="215"/>
      <c r="AX59" s="215"/>
    </row>
    <row r="60" spans="1:50" ht="13.5" thickBot="1" x14ac:dyDescent="0.25">
      <c r="A60" s="174" t="s">
        <v>65</v>
      </c>
      <c r="B60" s="135">
        <f>SUM(B6+B28+B40+B45+B49+B54+B58)</f>
        <v>3106764926.5935221</v>
      </c>
      <c r="C60" s="136">
        <f>SUM(C6+C28+C40+C45+C49+C54+C58)</f>
        <v>10893</v>
      </c>
      <c r="D60" s="137">
        <f>SUM(D6+D28+D40+D45+D49+D54+D58)</f>
        <v>3831141892.2999992</v>
      </c>
      <c r="E60" s="137">
        <f>SUM(E6+E28+E40+E45+E49+E54+E58)</f>
        <v>2862905161.6669998</v>
      </c>
      <c r="F60" s="195">
        <f t="shared" si="0"/>
        <v>1.2331611766007464</v>
      </c>
      <c r="G60" s="136">
        <f>SUM(G6+G28+G40+G45+G49+G54+G58)</f>
        <v>9706</v>
      </c>
      <c r="H60" s="138">
        <f>SUM(H6+H28+H40+H45+H49+H54+H58)</f>
        <v>2713551709.3100004</v>
      </c>
      <c r="I60" s="138">
        <f>SUM(I6+I28+I40+I45+I49+I54+I58)</f>
        <v>2024011297.3685</v>
      </c>
      <c r="J60" s="195">
        <f t="shared" si="1"/>
        <v>0.87343322505102805</v>
      </c>
      <c r="K60" s="136">
        <f t="shared" ref="K60:Z60" si="10">SUM(K6+K28+K40+K45+K49+K54+K58)</f>
        <v>1866</v>
      </c>
      <c r="L60" s="138">
        <f t="shared" si="10"/>
        <v>908239926.99000001</v>
      </c>
      <c r="M60" s="138">
        <f t="shared" si="10"/>
        <v>688230073.67999983</v>
      </c>
      <c r="N60" s="136">
        <f t="shared" si="10"/>
        <v>8138</v>
      </c>
      <c r="O60" s="138">
        <f t="shared" si="10"/>
        <v>2207529432.96</v>
      </c>
      <c r="P60" s="138">
        <f t="shared" si="10"/>
        <v>1635219512.0320001</v>
      </c>
      <c r="Q60" s="195">
        <f t="shared" si="7"/>
        <v>0.71055566968193251</v>
      </c>
      <c r="R60" s="136">
        <f t="shared" si="10"/>
        <v>187</v>
      </c>
      <c r="S60" s="138">
        <f t="shared" si="10"/>
        <v>230351340.32999998</v>
      </c>
      <c r="T60" s="138">
        <f t="shared" si="10"/>
        <v>173610606.39749998</v>
      </c>
      <c r="U60" s="136">
        <f t="shared" si="10"/>
        <v>441</v>
      </c>
      <c r="V60" s="138">
        <f t="shared" si="10"/>
        <v>8222379.9100000011</v>
      </c>
      <c r="W60" s="138">
        <f t="shared" si="10"/>
        <v>6598104.8085000003</v>
      </c>
      <c r="X60" s="136">
        <f t="shared" si="10"/>
        <v>7951</v>
      </c>
      <c r="Y60" s="138">
        <f t="shared" si="10"/>
        <v>1968955712.7199998</v>
      </c>
      <c r="Z60" s="138">
        <f t="shared" si="10"/>
        <v>1455010800.8285</v>
      </c>
      <c r="AA60" s="195">
        <f t="shared" si="2"/>
        <v>0.63376398254852928</v>
      </c>
      <c r="AB60" s="136">
        <f t="shared" ref="AB60:AE60" si="11">SUM(AB6+AB28+AB40+AB45+AB49+AB54+AB58)</f>
        <v>5458</v>
      </c>
      <c r="AC60" s="136">
        <f t="shared" si="11"/>
        <v>5767</v>
      </c>
      <c r="AD60" s="138">
        <f t="shared" si="11"/>
        <v>936413173.28999984</v>
      </c>
      <c r="AE60" s="214">
        <f t="shared" si="11"/>
        <v>677024792.64549994</v>
      </c>
      <c r="AF60" s="195">
        <f t="shared" si="3"/>
        <v>0.30141101609407889</v>
      </c>
      <c r="AG60" s="136">
        <f t="shared" ref="AG60:AM60" si="12">SUM(AG6+AG28+AG40+AG45+AG49+AG54+AG58)</f>
        <v>48</v>
      </c>
      <c r="AH60" s="138">
        <f t="shared" si="12"/>
        <v>9552404.4399999995</v>
      </c>
      <c r="AI60" s="136">
        <f t="shared" si="12"/>
        <v>6654</v>
      </c>
      <c r="AJ60" s="137">
        <f t="shared" si="12"/>
        <v>1263389446.4299998</v>
      </c>
      <c r="AK60" s="137">
        <f t="shared" si="12"/>
        <v>921072603.93000007</v>
      </c>
      <c r="AL60" s="137">
        <f t="shared" si="12"/>
        <v>494690162.32999998</v>
      </c>
      <c r="AM60" s="137">
        <f t="shared" si="12"/>
        <v>381958941.95099998</v>
      </c>
      <c r="AN60" s="195">
        <f t="shared" si="4"/>
        <v>0.40665756060767361</v>
      </c>
      <c r="AO60" s="136">
        <f>SUM(AO6+AO28+AO40+AO45+AO49+AO54+AO58)</f>
        <v>5952</v>
      </c>
      <c r="AP60" s="138">
        <f>SUM(AP6+AP28+AP40+AP45+AP49+AP54+AP58)</f>
        <v>1013240700.72</v>
      </c>
      <c r="AQ60" s="138">
        <f>SUM(AQ6+AQ28+AQ40+AQ45+AQ49+AQ54+AQ58)</f>
        <v>728581805.79299998</v>
      </c>
      <c r="AR60" s="195">
        <f t="shared" si="9"/>
        <v>0.32614012474738124</v>
      </c>
      <c r="AS60" s="215"/>
      <c r="AT60" s="215"/>
      <c r="AU60" s="215"/>
      <c r="AV60" s="215"/>
      <c r="AW60" s="215"/>
      <c r="AX60" s="215"/>
    </row>
    <row r="61" spans="1:50" ht="21" customHeight="1" x14ac:dyDescent="0.2">
      <c r="A61" s="63" t="s">
        <v>170</v>
      </c>
      <c r="B61" s="84"/>
      <c r="C61" s="85"/>
      <c r="D61" s="65"/>
      <c r="F61" s="85"/>
      <c r="G61" s="66"/>
      <c r="H61" s="66"/>
      <c r="I61" s="66"/>
      <c r="J61" s="66"/>
      <c r="K61" s="62"/>
      <c r="L61" s="62"/>
      <c r="M61" s="86"/>
      <c r="S61" s="63"/>
      <c r="Y61" s="89"/>
      <c r="Z61" s="89"/>
      <c r="AB61" s="82"/>
      <c r="AC61" s="82"/>
      <c r="AD61" s="64"/>
      <c r="AE61" s="82"/>
      <c r="AF61" s="82"/>
      <c r="AG61" s="82"/>
      <c r="AH61" s="64"/>
      <c r="AJ61" s="219"/>
      <c r="AK61" s="219"/>
      <c r="AL61" s="219"/>
      <c r="AM61" s="219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50" ht="15.75" customHeight="1" x14ac:dyDescent="0.2">
      <c r="A62" s="63" t="s">
        <v>169</v>
      </c>
      <c r="B62" s="84"/>
      <c r="F62" s="88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50" ht="12" customHeight="1" x14ac:dyDescent="0.2">
      <c r="A63" s="63" t="s">
        <v>223</v>
      </c>
      <c r="B63" s="84"/>
      <c r="F63" s="88"/>
      <c r="G63" s="66"/>
      <c r="H63" s="66"/>
      <c r="I63" s="66"/>
      <c r="J63" s="66"/>
      <c r="K63" s="63"/>
      <c r="L63" s="67"/>
      <c r="Y63" s="87"/>
      <c r="Z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  <c r="AS63" s="215"/>
      <c r="AT63" s="215"/>
      <c r="AU63" s="215"/>
      <c r="AV63" s="215"/>
      <c r="AW63" s="215"/>
    </row>
    <row r="64" spans="1:50" ht="15" customHeight="1" x14ac:dyDescent="0.2">
      <c r="A64" s="63" t="s">
        <v>222</v>
      </c>
      <c r="B64" s="84"/>
      <c r="F64" s="88"/>
      <c r="G64" s="66"/>
      <c r="H64" s="66"/>
      <c r="I64" s="66"/>
      <c r="J64" s="66"/>
      <c r="K64" s="63"/>
      <c r="L64" s="67"/>
      <c r="M64" s="67"/>
      <c r="Y64" s="87"/>
      <c r="Z64" s="8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  <c r="AS64" s="215"/>
      <c r="AT64" s="215"/>
      <c r="AU64" s="215"/>
      <c r="AV64" s="215"/>
      <c r="AW64" s="215"/>
    </row>
    <row r="65" spans="1:49" ht="12.75" customHeight="1" x14ac:dyDescent="0.2">
      <c r="A65" s="63" t="s">
        <v>220</v>
      </c>
      <c r="B65" s="84"/>
      <c r="F65" s="88"/>
      <c r="G65" s="66"/>
      <c r="H65" s="66"/>
      <c r="I65" s="66"/>
      <c r="J65" s="66"/>
      <c r="K65" s="63"/>
      <c r="L65" s="67"/>
      <c r="Y65" s="87"/>
      <c r="Z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  <c r="AS65" s="215"/>
      <c r="AT65" s="215"/>
      <c r="AU65" s="215"/>
      <c r="AV65" s="215"/>
      <c r="AW65" s="215"/>
    </row>
    <row r="66" spans="1:49" ht="24.75" customHeight="1" x14ac:dyDescent="0.2">
      <c r="A66" s="63"/>
      <c r="B66" s="84"/>
      <c r="D66" s="88"/>
      <c r="E66" s="88"/>
      <c r="F66" s="88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I66" s="87"/>
      <c r="AJ66" s="213"/>
      <c r="AK66" s="213"/>
      <c r="AL66" s="213"/>
      <c r="AM66" s="213"/>
      <c r="AN66" s="81"/>
      <c r="AO66" s="81"/>
      <c r="AP66" s="87"/>
      <c r="AQ66" s="87"/>
      <c r="AR66" s="81"/>
    </row>
    <row r="67" spans="1:49" ht="26.25" customHeight="1" x14ac:dyDescent="0.2">
      <c r="A67" s="63"/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</row>
    <row r="68" spans="1:49" x14ac:dyDescent="0.2">
      <c r="A68" s="63"/>
      <c r="B68" s="84"/>
      <c r="C68" s="85"/>
      <c r="D68" s="65"/>
      <c r="F68" s="85"/>
      <c r="G68" s="66"/>
      <c r="H68" s="66"/>
      <c r="I68" s="66"/>
      <c r="J68" s="66"/>
      <c r="K68" s="63"/>
      <c r="L68" s="67"/>
      <c r="M68" s="63"/>
      <c r="S68" s="8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9" x14ac:dyDescent="0.2">
      <c r="B69" s="84"/>
      <c r="C69" s="85"/>
      <c r="D69" s="65"/>
      <c r="F69" s="85"/>
      <c r="G69" s="66"/>
      <c r="H69" s="66"/>
      <c r="I69" s="66"/>
      <c r="J69" s="66"/>
      <c r="K69" s="63"/>
      <c r="L69" s="67"/>
      <c r="M69" s="63"/>
      <c r="S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9" x14ac:dyDescent="0.2">
      <c r="F70" s="88"/>
      <c r="G70" s="66"/>
      <c r="H70" s="66"/>
      <c r="I70" s="66"/>
      <c r="J70" s="66"/>
      <c r="K70" s="63"/>
      <c r="L70" s="67"/>
      <c r="R70" s="67"/>
      <c r="S70" s="67"/>
      <c r="T70" s="87"/>
      <c r="U70" s="87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1:49" x14ac:dyDescent="0.2">
      <c r="B71" s="84"/>
      <c r="F71" s="88"/>
      <c r="G71" s="66"/>
      <c r="H71" s="66"/>
      <c r="I71" s="66"/>
      <c r="J71" s="66"/>
      <c r="K71" s="63"/>
      <c r="L71" s="63"/>
      <c r="S71" s="67"/>
      <c r="T71" s="67"/>
      <c r="U71" s="6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9" x14ac:dyDescent="0.2">
      <c r="B72" s="84"/>
      <c r="F72" s="88"/>
      <c r="G72" s="66"/>
      <c r="H72" s="66"/>
      <c r="I72" s="66"/>
      <c r="J72" s="66"/>
      <c r="K72" s="63"/>
      <c r="L72" s="63"/>
      <c r="S72" s="87"/>
      <c r="T72" s="87"/>
      <c r="U72" s="8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9" x14ac:dyDescent="0.2">
      <c r="B73" s="84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</row>
    <row r="74" spans="1:49" x14ac:dyDescent="0.2">
      <c r="B74" s="84"/>
      <c r="F74" s="88"/>
      <c r="G74" s="66"/>
      <c r="H74" s="66"/>
      <c r="I74" s="66"/>
      <c r="J74" s="66"/>
      <c r="S74" s="87"/>
      <c r="T74" s="87"/>
      <c r="U74" s="8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9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9" x14ac:dyDescent="0.2">
      <c r="B76" s="84"/>
      <c r="F76" s="88"/>
      <c r="G76" s="66"/>
      <c r="H76" s="66"/>
      <c r="I76" s="66"/>
      <c r="J76" s="66"/>
      <c r="S76" s="207"/>
      <c r="T76" s="207"/>
      <c r="U76" s="207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9" x14ac:dyDescent="0.2">
      <c r="B77" s="84"/>
      <c r="F77" s="88"/>
      <c r="G77" s="66"/>
      <c r="H77" s="66"/>
      <c r="I77" s="66"/>
      <c r="J77" s="66"/>
      <c r="X77" s="207"/>
      <c r="Y77" s="207"/>
      <c r="Z77" s="207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9" x14ac:dyDescent="0.2">
      <c r="B78" s="84"/>
      <c r="F78" s="88"/>
      <c r="G78" s="66"/>
      <c r="H78" s="66"/>
      <c r="I78" s="66"/>
      <c r="J78" s="66"/>
      <c r="S78" s="207"/>
      <c r="T78" s="207"/>
      <c r="U78" s="207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9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9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x14ac:dyDescent="0.2">
      <c r="B81" s="84"/>
      <c r="F81" s="88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  <c r="F82" s="88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7"/>
      <c r="AQ82" s="87"/>
      <c r="AR82" s="81"/>
    </row>
    <row r="83" spans="2:44" x14ac:dyDescent="0.2">
      <c r="B83" s="84"/>
      <c r="F83" s="88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7"/>
      <c r="AQ83" s="87"/>
      <c r="AR83" s="81"/>
    </row>
    <row r="84" spans="2:44" ht="18" x14ac:dyDescent="0.25">
      <c r="B84" s="84"/>
      <c r="F84" s="88"/>
      <c r="G84" s="66"/>
      <c r="H84" s="66"/>
      <c r="I84" s="66"/>
      <c r="J84" s="66"/>
      <c r="P84" s="208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7"/>
      <c r="AQ84" s="87"/>
      <c r="AR84" s="81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  <c r="P88" s="67"/>
    </row>
    <row r="89" spans="2:44" x14ac:dyDescent="0.2">
      <c r="B89" s="84"/>
    </row>
    <row r="90" spans="2:44" x14ac:dyDescent="0.2">
      <c r="B90" s="84"/>
    </row>
    <row r="91" spans="2:44" x14ac:dyDescent="0.2">
      <c r="B91" s="84"/>
    </row>
    <row r="92" spans="2:44" x14ac:dyDescent="0.2">
      <c r="B92" s="84"/>
    </row>
    <row r="93" spans="2:44" x14ac:dyDescent="0.2">
      <c r="B93" s="84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B1239" s="84"/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B1240" s="84"/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B1241" s="84"/>
      <c r="AJ1241" s="81"/>
      <c r="AK1241" s="81"/>
      <c r="AL1241" s="81"/>
      <c r="AM1241" s="81"/>
      <c r="AN1241" s="81"/>
      <c r="AO1241" s="81"/>
      <c r="AP1241" s="87"/>
      <c r="AQ1241" s="87"/>
      <c r="AR1241" s="81"/>
    </row>
    <row r="1242" spans="2:44" x14ac:dyDescent="0.2">
      <c r="AJ1242" s="81"/>
      <c r="AK1242" s="81"/>
      <c r="AL1242" s="81"/>
      <c r="AM1242" s="81"/>
      <c r="AN1242" s="81"/>
      <c r="AO1242" s="81"/>
      <c r="AP1242" s="87"/>
      <c r="AQ1242" s="87"/>
      <c r="AR1242" s="81"/>
    </row>
    <row r="1243" spans="2:44" x14ac:dyDescent="0.2">
      <c r="AJ1243" s="81"/>
      <c r="AK1243" s="81"/>
      <c r="AL1243" s="81"/>
      <c r="AM1243" s="81"/>
      <c r="AN1243" s="81"/>
      <c r="AO1243" s="81"/>
      <c r="AP1243" s="87"/>
      <c r="AQ1243" s="87"/>
      <c r="AR1243" s="81"/>
    </row>
    <row r="1244" spans="2:44" x14ac:dyDescent="0.2">
      <c r="AJ1244" s="81"/>
      <c r="AK1244" s="81"/>
      <c r="AL1244" s="81"/>
      <c r="AM1244" s="81"/>
      <c r="AN1244" s="81"/>
      <c r="AO1244" s="81"/>
      <c r="AP1244" s="87"/>
      <c r="AQ1244" s="87"/>
      <c r="AR1244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50" t="s">
        <v>67</v>
      </c>
      <c r="B1" s="250" t="s">
        <v>68</v>
      </c>
      <c r="C1" s="250"/>
      <c r="D1" s="250" t="s">
        <v>201</v>
      </c>
      <c r="E1" s="250" t="s">
        <v>69</v>
      </c>
      <c r="F1" s="259" t="s">
        <v>70</v>
      </c>
      <c r="G1" s="260"/>
      <c r="H1" s="261"/>
      <c r="I1" s="262" t="s">
        <v>202</v>
      </c>
      <c r="J1" s="263"/>
      <c r="K1" s="264"/>
      <c r="L1" s="252" t="s">
        <v>203</v>
      </c>
      <c r="M1" s="253"/>
      <c r="N1" s="254"/>
      <c r="O1" s="255" t="s">
        <v>71</v>
      </c>
    </row>
    <row r="2" spans="1:15" ht="30.75" customHeight="1" thickBot="1" x14ac:dyDescent="0.25">
      <c r="A2" s="251"/>
      <c r="B2" s="257"/>
      <c r="C2" s="251"/>
      <c r="D2" s="258"/>
      <c r="E2" s="251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56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sierpnia 2020 r'!Z7</f>
        <v>6135577.9800000004</v>
      </c>
      <c r="G3" s="16">
        <f>F3/'Dane - 31 sierpnia 2020 r'!$B$3</f>
        <v>1396957.7149882745</v>
      </c>
      <c r="H3" s="17">
        <f>G3/E3</f>
        <v>0.9434186386457275</v>
      </c>
      <c r="I3" s="16">
        <f>'Dane - 31 sierpnia 2020 r'!AK7</f>
        <v>382500</v>
      </c>
      <c r="J3" s="16">
        <f>I3/'Dane - 31 sierpnia 2020 r'!$B$3</f>
        <v>87088.181052343978</v>
      </c>
      <c r="K3" s="17">
        <f>J3/E3</f>
        <v>5.8813958596609789E-2</v>
      </c>
      <c r="L3" s="16">
        <f>'Dane - 31 sierpnia 2020 r'!AQ7</f>
        <v>0</v>
      </c>
      <c r="M3" s="16">
        <f>L3/'Dane - 31 sierpnia 2020 r'!$B$3</f>
        <v>0</v>
      </c>
      <c r="N3" s="17">
        <f>M3/E3</f>
        <v>0</v>
      </c>
      <c r="O3" s="19">
        <f>'Dane - 31 sierpnia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- 31 sierpnia 2020 r'!Z8</f>
        <v>11377505.487500001</v>
      </c>
      <c r="G4" s="22">
        <f>F4/'Dane - 31 sierpnia 2020 r'!$B$3</f>
        <v>2590447.7328612739</v>
      </c>
      <c r="H4" s="18">
        <f t="shared" ref="H4:H53" si="0">G4/E4</f>
        <v>0.72046940143548155</v>
      </c>
      <c r="I4" s="22">
        <f>'Dane - 31 sierpnia 2020 r'!AK8</f>
        <v>9949771.0600000005</v>
      </c>
      <c r="J4" s="22">
        <f>I4/'Dane - 31 sierpnia 2020 r'!$B$3</f>
        <v>2265378.9895494184</v>
      </c>
      <c r="K4" s="18">
        <f>J4/E4</f>
        <v>0.63005951593642562</v>
      </c>
      <c r="L4" s="22">
        <f>'Dane - 31 sierpnia 2020 r'!AQ8</f>
        <v>7487816.9400000004</v>
      </c>
      <c r="M4" s="22">
        <f>L4/'Dane - 31 sierpnia 2020 r'!$B$3</f>
        <v>1704837.5355752374</v>
      </c>
      <c r="N4" s="18">
        <f t="shared" ref="N4:N53" si="1">M4/E4</f>
        <v>0.47415868045480108</v>
      </c>
      <c r="O4" s="23">
        <f>'Dane - 31 sierpnia 2020 r'!X8</f>
        <v>270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sierpnia 2020 r'!Z9</f>
        <v>0</v>
      </c>
      <c r="G5" s="22">
        <f>F5/'Dane - 31 sierpnia 2020 r'!$B$3</f>
        <v>0</v>
      </c>
      <c r="H5" s="18">
        <f t="shared" si="0"/>
        <v>0</v>
      </c>
      <c r="I5" s="22">
        <f>'Dane - 31 sierpnia 2020 r'!AK9</f>
        <v>0</v>
      </c>
      <c r="J5" s="22">
        <f>I5/'Dane - 31 sierpnia 2020 r'!$B$3</f>
        <v>0</v>
      </c>
      <c r="K5" s="18">
        <f>J5/E5</f>
        <v>0</v>
      </c>
      <c r="L5" s="22">
        <f>'Dane - 31 sierpnia 2020 r'!AQ9</f>
        <v>0</v>
      </c>
      <c r="M5" s="22">
        <f>L5/'Dane - 31 sierpnia 2020 r'!$B$3</f>
        <v>0</v>
      </c>
      <c r="N5" s="18">
        <f t="shared" si="1"/>
        <v>0</v>
      </c>
      <c r="O5" s="23">
        <f>'Dane - 31 sierpnia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83323557.449999988</v>
      </c>
      <c r="G6" s="46">
        <f t="shared" si="2"/>
        <v>18971234.136290159</v>
      </c>
      <c r="H6" s="47">
        <f t="shared" si="0"/>
        <v>0.64662410505871404</v>
      </c>
      <c r="I6" s="46">
        <f t="shared" si="2"/>
        <v>74872274.549999997</v>
      </c>
      <c r="J6" s="46">
        <f t="shared" si="2"/>
        <v>17047033.207349561</v>
      </c>
      <c r="K6" s="47">
        <f>J6/E6</f>
        <v>0.58103877230225098</v>
      </c>
      <c r="L6" s="46">
        <f t="shared" si="2"/>
        <v>52997612.82</v>
      </c>
      <c r="M6" s="46">
        <f t="shared" si="2"/>
        <v>12066576.995059311</v>
      </c>
      <c r="N6" s="47">
        <f t="shared" si="1"/>
        <v>0.41128265533483566</v>
      </c>
      <c r="O6" s="48">
        <f>SUM(O7:O9)</f>
        <v>32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- 31 sierpnia 2020 r'!Z11</f>
        <v>62518368.097499996</v>
      </c>
      <c r="G7" s="22">
        <f>F7/'Dane - 31 sierpnia 2020 r'!$B$3</f>
        <v>14234277.019535074</v>
      </c>
      <c r="H7" s="18">
        <f t="shared" si="0"/>
        <v>0.96423890925221689</v>
      </c>
      <c r="I7" s="22">
        <f>'Dane - 31 sierpnia 2020 r'!AK11</f>
        <v>53862628.590000004</v>
      </c>
      <c r="J7" s="22">
        <f>I7/'Dane - 31 sierpnia 2020 r'!$B$3</f>
        <v>12263525.099610666</v>
      </c>
      <c r="K7" s="18">
        <f>J7/E7</f>
        <v>0.83073893035854407</v>
      </c>
      <c r="L7" s="22">
        <f>'Dane - 31 sierpnia 2020 r'!AQ11</f>
        <v>32477779.329999998</v>
      </c>
      <c r="M7" s="22">
        <f>L7/'Dane - 31 sierpnia 2020 r'!$B$3</f>
        <v>7394590.1345597776</v>
      </c>
      <c r="N7" s="18">
        <f t="shared" si="1"/>
        <v>0.50091420280283483</v>
      </c>
      <c r="O7" s="23">
        <f>'Dane - 31 sierpnia 2020 r'!X11</f>
        <v>14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- 31 sierpnia 2020 r'!Z12</f>
        <v>20408445.9725</v>
      </c>
      <c r="G8" s="22">
        <f>F8/'Dane - 31 sierpnia 2020 r'!$B$3</f>
        <v>4646625.9813073473</v>
      </c>
      <c r="H8" s="18">
        <f t="shared" si="0"/>
        <v>0.39523209666344755</v>
      </c>
      <c r="I8" s="22">
        <f>'Dane - 31 sierpnia 2020 r'!AK12</f>
        <v>20655648.329999998</v>
      </c>
      <c r="J8" s="22">
        <f>I8/'Dane - 31 sierpnia 2020 r'!$B$3</f>
        <v>4702909.389585847</v>
      </c>
      <c r="K8" s="18">
        <f t="shared" ref="K8:K53" si="3">J8/E8</f>
        <v>0.40001944334268635</v>
      </c>
      <c r="L8" s="22">
        <f>'Dane - 31 sierpnia 2020 r'!AQ12</f>
        <v>20165835.859999999</v>
      </c>
      <c r="M8" s="22">
        <f>L8/'Dane - 31 sierpnia 2020 r'!$B$3</f>
        <v>4591388.1423464855</v>
      </c>
      <c r="N8" s="18">
        <f t="shared" si="1"/>
        <v>0.39053368388060578</v>
      </c>
      <c r="O8" s="23">
        <f>'Dane - 31 sierpnia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- 31 sierpnia 2020 r'!Z13</f>
        <v>396743.38</v>
      </c>
      <c r="G9" s="22">
        <f>F9/'Dane - 31 sierpnia 2020 r'!$B$3</f>
        <v>90331.135447735709</v>
      </c>
      <c r="H9" s="18">
        <f t="shared" si="0"/>
        <v>3.2032317534658052E-2</v>
      </c>
      <c r="I9" s="22">
        <f>'Dane - 31 sierpnia 2020 r'!AK13</f>
        <v>353997.63</v>
      </c>
      <c r="J9" s="22">
        <f>I9/'Dane - 31 sierpnia 2020 r'!$B$3</f>
        <v>80598.718153047521</v>
      </c>
      <c r="K9" s="18">
        <f t="shared" si="3"/>
        <v>2.8581105728031037E-2</v>
      </c>
      <c r="L9" s="22">
        <f>'Dane - 31 sierpnia 2020 r'!AQ13</f>
        <v>353997.63</v>
      </c>
      <c r="M9" s="22">
        <f>L9/'Dane - 31 sierpnia 2020 r'!$B$3</f>
        <v>80598.718153047521</v>
      </c>
      <c r="N9" s="18">
        <f t="shared" si="1"/>
        <v>2.8581105728031037E-2</v>
      </c>
      <c r="O9" s="23">
        <f>'Dane - 31 sierpnia 2020 r'!X13</f>
        <v>12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sierpnia 2020 r'!Z14</f>
        <v>12101153.34</v>
      </c>
      <c r="G10" s="22">
        <f>F10/'Dane - 31 sierpnia 2020 r'!$B$3</f>
        <v>2755208.9752054824</v>
      </c>
      <c r="H10" s="18">
        <f t="shared" si="0"/>
        <v>0.48851222964636215</v>
      </c>
      <c r="I10" s="22">
        <f>'Dane - 31 sierpnia 2020 r'!AK14</f>
        <v>11428236.810000001</v>
      </c>
      <c r="J10" s="22">
        <f>I10/'Dane - 31 sierpnia 2020 r'!$B$3</f>
        <v>2601998.3174335738</v>
      </c>
      <c r="K10" s="18">
        <f t="shared" si="3"/>
        <v>0.4613472194031159</v>
      </c>
      <c r="L10" s="22">
        <f>'Dane - 31 sierpnia 2020 r'!AQ14</f>
        <v>10404068.640000001</v>
      </c>
      <c r="M10" s="22">
        <f>L10/'Dane - 31 sierpnia 2020 r'!$B$3</f>
        <v>2368814.1526832269</v>
      </c>
      <c r="N10" s="18">
        <f t="shared" si="1"/>
        <v>0.42000250934099764</v>
      </c>
      <c r="O10" s="23">
        <f>'Dane - 31 sierpnia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sierpnia 2020 r'!Z15</f>
        <v>27490381</v>
      </c>
      <c r="G11" s="22">
        <f>F11/'Dane - 31 sierpnia 2020 r'!$B$3</f>
        <v>6259051.7064729854</v>
      </c>
      <c r="H11" s="18">
        <f t="shared" si="0"/>
        <v>0.85154420278869725</v>
      </c>
      <c r="I11" s="22">
        <f>'Dane - 31 sierpnia 2020 r'!AK15</f>
        <v>26835697.870000001</v>
      </c>
      <c r="J11" s="22">
        <f>I11/'Dane - 31 sierpnia 2020 r'!$B$3</f>
        <v>6109992.4569112724</v>
      </c>
      <c r="K11" s="18">
        <f t="shared" si="3"/>
        <v>0.83126468669122811</v>
      </c>
      <c r="L11" s="22">
        <f>'Dane - 31 sierpnia 2020 r'!AQ15</f>
        <v>26835697.870000001</v>
      </c>
      <c r="M11" s="22">
        <f>L11/'Dane - 31 sierpnia 2020 r'!$B$3</f>
        <v>6109992.4569112724</v>
      </c>
      <c r="N11" s="18">
        <f t="shared" si="1"/>
        <v>0.83126468669122811</v>
      </c>
      <c r="O11" s="23">
        <f>'Dane - 31 sierpnia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sierpnia 2020 r'!Z16</f>
        <v>2025000</v>
      </c>
      <c r="G12" s="22">
        <f>F12/'Dane - 31 sierpnia 2020 r'!$B$3</f>
        <v>461055.0761594681</v>
      </c>
      <c r="H12" s="18">
        <f t="shared" si="0"/>
        <v>0.65397883143186963</v>
      </c>
      <c r="I12" s="22">
        <f>'Dane - 31 sierpnia 2020 r'!AK16</f>
        <v>212737.2</v>
      </c>
      <c r="J12" s="22">
        <f>I12/'Dane - 31 sierpnia 2020 r'!$B$3</f>
        <v>48436.32886318618</v>
      </c>
      <c r="K12" s="18">
        <f t="shared" si="3"/>
        <v>6.870401257189529E-2</v>
      </c>
      <c r="L12" s="22">
        <f>'Dane - 31 sierpnia 2020 r'!AQ16</f>
        <v>212737.2</v>
      </c>
      <c r="M12" s="22">
        <f>L12/'Dane - 31 sierpnia 2020 r'!$B$3</f>
        <v>48436.32886318618</v>
      </c>
      <c r="N12" s="18">
        <f t="shared" si="1"/>
        <v>6.870401257189529E-2</v>
      </c>
      <c r="O12" s="23">
        <f>'Dane - 31 sierpnia 2020 r'!X16</f>
        <v>3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- 31 sierpnia 2020 r'!Z17</f>
        <v>19109546.975000001</v>
      </c>
      <c r="G13" s="22">
        <f>F13/'Dane - 31 sierpnia 2020 r'!$B$3</f>
        <v>4350890.6844106466</v>
      </c>
      <c r="H13" s="18">
        <f t="shared" si="0"/>
        <v>0.27973697277068249</v>
      </c>
      <c r="I13" s="22">
        <f>'Dane - 31 sierpnia 2020 r'!AK17</f>
        <v>15604611.979999999</v>
      </c>
      <c r="J13" s="22">
        <f>I13/'Dane - 31 sierpnia 2020 r'!$B$3</f>
        <v>3552881.7604335053</v>
      </c>
      <c r="K13" s="18">
        <f t="shared" si="3"/>
        <v>0.22842963897872964</v>
      </c>
      <c r="L13" s="22">
        <f>'Dane - 31 sierpnia 2020 r'!AQ17</f>
        <v>9559890.4000000004</v>
      </c>
      <c r="M13" s="22">
        <f>L13/'Dane - 31 sierpnia 2020 r'!$B$3</f>
        <v>2176610.3686163793</v>
      </c>
      <c r="N13" s="18">
        <f t="shared" si="1"/>
        <v>0.13994339080953061</v>
      </c>
      <c r="O13" s="23">
        <f>'Dane - 31 sierpnia 2020 r'!X17</f>
        <v>122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sierpnia 2020 r'!Z18</f>
        <v>15991639.32</v>
      </c>
      <c r="G14" s="22">
        <f>F14/'Dane - 31 sierpnia 2020 r'!$B$3</f>
        <v>3641000.7331344914</v>
      </c>
      <c r="H14" s="18">
        <f t="shared" si="0"/>
        <v>0.57811987913224105</v>
      </c>
      <c r="I14" s="22">
        <f>'Dane - 31 sierpnia 2020 r'!AK18</f>
        <v>11858701.879999999</v>
      </c>
      <c r="J14" s="22">
        <f>I14/'Dane - 31 sierpnia 2020 r'!$B$3</f>
        <v>2700007.2584868283</v>
      </c>
      <c r="K14" s="18">
        <f t="shared" si="3"/>
        <v>0.42870847449371308</v>
      </c>
      <c r="L14" s="22">
        <f>'Dane - 31 sierpnia 2020 r'!AQ18</f>
        <v>8735593.9900000002</v>
      </c>
      <c r="M14" s="22">
        <f>L14/'Dane - 31 sierpnia 2020 r'!$B$3</f>
        <v>1988933.3098062431</v>
      </c>
      <c r="N14" s="18">
        <f t="shared" si="1"/>
        <v>0.31580380476259584</v>
      </c>
      <c r="O14" s="23">
        <f>'Dane - 31 sierpnia 2020 r'!X18</f>
        <v>221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- 31 sierpnia 2020 r'!Z19</f>
        <v>190896287.5</v>
      </c>
      <c r="G15" s="22">
        <f>F15/'Dane - 31 sierpnia 2020 r'!$B$3</f>
        <v>43463556.72685048</v>
      </c>
      <c r="H15" s="18">
        <f t="shared" si="0"/>
        <v>2.4751455994789566</v>
      </c>
      <c r="I15" s="22">
        <f>'Dane - 31 sierpnia 2020 r'!AK19</f>
        <v>85050737.5</v>
      </c>
      <c r="J15" s="22">
        <f>I15/'Dane - 31 sierpnia 2020 r'!$B$3</f>
        <v>19364481.11381799</v>
      </c>
      <c r="K15" s="18">
        <f t="shared" si="3"/>
        <v>1.1027608834748286</v>
      </c>
      <c r="L15" s="22">
        <f>'Dane - 31 sierpnia 2020 r'!AQ19</f>
        <v>85050737.5</v>
      </c>
      <c r="M15" s="22">
        <f>L15/'Dane - 31 sierpnia 2020 r'!$B$3</f>
        <v>19364481.11381799</v>
      </c>
      <c r="N15" s="18">
        <f t="shared" si="1"/>
        <v>1.1027608834748286</v>
      </c>
      <c r="O15" s="23">
        <f>'Dane - 31 sierpnia 2020 r'!X19</f>
        <v>3220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- 31 sierpnia 2020 r'!Z22</f>
        <v>51135185.600000001</v>
      </c>
      <c r="G16" s="22">
        <f>F16/'Dane - 31 sierpnia 2020 r'!$B$3</f>
        <v>11642536.736413104</v>
      </c>
      <c r="H16" s="18">
        <f t="shared" si="0"/>
        <v>0.64199265158054064</v>
      </c>
      <c r="I16" s="22">
        <f>'Dane - 31 sierpnia 2020 r'!AK22</f>
        <v>36393377.5</v>
      </c>
      <c r="J16" s="22">
        <f>I16/'Dane - 31 sierpnia 2020 r'!$B$3</f>
        <v>8286099.4740556907</v>
      </c>
      <c r="K16" s="18">
        <f t="shared" si="3"/>
        <v>0.4569120195233356</v>
      </c>
      <c r="L16" s="22">
        <f>'Dane - 31 sierpnia 2020 r'!AQ22</f>
        <v>19603722.23</v>
      </c>
      <c r="M16" s="22">
        <f>L16/'Dane - 31 sierpnia 2020 r'!$B$3</f>
        <v>4463405.2571662758</v>
      </c>
      <c r="N16" s="18">
        <f t="shared" si="1"/>
        <v>0.24612105085008412</v>
      </c>
      <c r="O16" s="23">
        <f>'Dane - 31 sierpnia 2020 r'!X22</f>
        <v>317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- 31 sierpnia 2020 r'!Z23</f>
        <v>63263797.029999994</v>
      </c>
      <c r="G17" s="22">
        <f>F17/'Dane - 31 sierpnia 2020 r'!$B$3</f>
        <v>14403997.411261126</v>
      </c>
      <c r="H17" s="18">
        <f t="shared" si="0"/>
        <v>0.27534523127858784</v>
      </c>
      <c r="I17" s="22">
        <f>'Dane - 31 sierpnia 2020 r'!AK23</f>
        <v>5655018.5999999996</v>
      </c>
      <c r="J17" s="22">
        <f>I17/'Dane - 31 sierpnia 2020 r'!$B$3</f>
        <v>1287543.2253363994</v>
      </c>
      <c r="K17" s="18">
        <f t="shared" si="3"/>
        <v>2.4612534773455663E-2</v>
      </c>
      <c r="L17" s="22">
        <f>'Dane - 31 sierpnia 2020 r'!AQ23</f>
        <v>63956.1</v>
      </c>
      <c r="M17" s="22">
        <f>L17/'Dane - 31 sierpnia 2020 r'!$B$3</f>
        <v>14561.622003142003</v>
      </c>
      <c r="N17" s="18">
        <f t="shared" si="1"/>
        <v>2.7835836565146005E-4</v>
      </c>
      <c r="O17" s="23">
        <f>'Dane - 31 sierpnia 2020 r'!X23</f>
        <v>7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- 31 sierpnia 2020 r'!Z24</f>
        <v>14548961.289999999</v>
      </c>
      <c r="G18" s="22">
        <f>F18/'Dane - 31 sierpnia 2020 r'!$B$3</f>
        <v>3312529.6077047423</v>
      </c>
      <c r="H18" s="18">
        <f t="shared" si="0"/>
        <v>0.6128639422210439</v>
      </c>
      <c r="I18" s="22">
        <f>'Dane - 31 sierpnia 2020 r'!AK24</f>
        <v>5451428.7599999998</v>
      </c>
      <c r="J18" s="22">
        <f>I18/'Dane - 31 sierpnia 2020 r'!$B$3</f>
        <v>1241189.5812936863</v>
      </c>
      <c r="K18" s="18">
        <f t="shared" si="3"/>
        <v>0.22963729533648219</v>
      </c>
      <c r="L18" s="22">
        <f>'Dane - 31 sierpnia 2020 r'!AQ24</f>
        <v>820728.57</v>
      </c>
      <c r="M18" s="22">
        <f>L18/'Dane - 31 sierpnia 2020 r'!$B$3</f>
        <v>186864.7275790624</v>
      </c>
      <c r="N18" s="18">
        <f t="shared" si="1"/>
        <v>3.4572567544692394E-2</v>
      </c>
      <c r="O18" s="23">
        <f>'Dane - 31 sierpnia 2020 r'!X24</f>
        <v>3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- 31 sierpnia 2020 r'!Z25</f>
        <v>0</v>
      </c>
      <c r="G19" s="22">
        <f>F19/'Dane - 31 sierpnia 2020 r'!$B$3</f>
        <v>0</v>
      </c>
      <c r="H19" s="18">
        <f t="shared" si="0"/>
        <v>0</v>
      </c>
      <c r="I19" s="22">
        <f>'Dane - 31 sierpnia 2020 r'!AK25</f>
        <v>0</v>
      </c>
      <c r="J19" s="22">
        <f>I19/'Dane - 31 sierpnia 2020 r'!$B$3</f>
        <v>0</v>
      </c>
      <c r="K19" s="18">
        <f t="shared" si="3"/>
        <v>0</v>
      </c>
      <c r="L19" s="22">
        <f>'Dane - 31 sierpnia 2020 r'!AQ25</f>
        <v>0</v>
      </c>
      <c r="M19" s="22">
        <f>L19/'Dane - 31 sierpnia 2020 r'!$B$3</f>
        <v>0</v>
      </c>
      <c r="N19" s="18">
        <f t="shared" si="1"/>
        <v>0</v>
      </c>
      <c r="O19" s="23">
        <f>'Dane - 31 sierpnia 2020 r'!X25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- 31 sierpnia 2020 r'!Z26</f>
        <v>0</v>
      </c>
      <c r="G20" s="22">
        <f>F20/'Dane - 31 sierpnia 2020 r'!$B$3</f>
        <v>0</v>
      </c>
      <c r="H20" s="18">
        <f t="shared" si="0"/>
        <v>0</v>
      </c>
      <c r="I20" s="22">
        <f>'Dane - 31 sierpnia 2020 r'!AK26</f>
        <v>0</v>
      </c>
      <c r="J20" s="22">
        <f>I20/'Dane - 31 sierpnia 2020 r'!$B$3</f>
        <v>0</v>
      </c>
      <c r="K20" s="18">
        <f t="shared" si="3"/>
        <v>0</v>
      </c>
      <c r="L20" s="22">
        <f>'Dane - 31 sierpnia 2020 r'!AQ26</f>
        <v>0</v>
      </c>
      <c r="M20" s="22">
        <f>L20/'Dane - 31 sierpnia 2020 r'!$B$3</f>
        <v>0</v>
      </c>
      <c r="N20" s="18">
        <f t="shared" si="1"/>
        <v>0</v>
      </c>
      <c r="O20" s="23">
        <f>'Dane - 31 sierpnia 2020 r'!X26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- 31 sierpnia 2020 r'!Z27</f>
        <v>1390201.76</v>
      </c>
      <c r="G21" s="22">
        <f>F21/'Dane - 31 sierpnia 2020 r'!$B$3</f>
        <v>316523.24855991441</v>
      </c>
      <c r="H21" s="27">
        <f t="shared" si="0"/>
        <v>0.28060571680843477</v>
      </c>
      <c r="I21" s="22">
        <f>'Dane - 31 sierpnia 2020 r'!AK27</f>
        <v>861062.21</v>
      </c>
      <c r="J21" s="22">
        <f>I21/'Dane - 31 sierpnia 2020 r'!$B$3</f>
        <v>196047.95200473577</v>
      </c>
      <c r="K21" s="27">
        <f t="shared" si="3"/>
        <v>0.1738013758907232</v>
      </c>
      <c r="L21" s="22">
        <f>'Dane - 31 sierpnia 2020 r'!AQ27</f>
        <v>789062.21</v>
      </c>
      <c r="M21" s="22">
        <f>L21/'Dane - 31 sierpnia 2020 r'!$B$3</f>
        <v>179654.8826301769</v>
      </c>
      <c r="N21" s="27">
        <f t="shared" si="1"/>
        <v>0.15926851297001499</v>
      </c>
      <c r="O21" s="23">
        <f>'Dane - 31 sierpnia 2020 r'!X27</f>
        <v>5</v>
      </c>
    </row>
    <row r="22" spans="1:15" ht="32.25" thickBot="1" x14ac:dyDescent="0.25">
      <c r="A22" s="249" t="s">
        <v>75</v>
      </c>
      <c r="B22" s="249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498788794.73249996</v>
      </c>
      <c r="G22" s="50">
        <f t="shared" si="4"/>
        <v>113564990.49031214</v>
      </c>
      <c r="H22" s="51">
        <f>G22/E22</f>
        <v>0.67211193371553701</v>
      </c>
      <c r="I22" s="50">
        <f t="shared" si="4"/>
        <v>284556155.92000002</v>
      </c>
      <c r="J22" s="50">
        <f t="shared" si="4"/>
        <v>64788177.846588202</v>
      </c>
      <c r="K22" s="51">
        <f t="shared" si="3"/>
        <v>0.38343601585641118</v>
      </c>
      <c r="L22" s="50">
        <f t="shared" si="4"/>
        <v>222561624.47</v>
      </c>
      <c r="M22" s="50">
        <f t="shared" si="4"/>
        <v>50673168.750711516</v>
      </c>
      <c r="N22" s="51">
        <f t="shared" si="1"/>
        <v>0.29989912639001026</v>
      </c>
      <c r="O22" s="52">
        <f t="shared" si="4"/>
        <v>4363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- 31 sierpnia 2020 r'!Z29</f>
        <v>24056995.5975</v>
      </c>
      <c r="G23" s="31">
        <f>F23/'Dane - 31 sierpnia 2020 r'!$B$3</f>
        <v>5477333.3024065932</v>
      </c>
      <c r="H23" s="32">
        <f t="shared" si="0"/>
        <v>0.36399078298821058</v>
      </c>
      <c r="I23" s="31">
        <f>'Dane - 31 sierpnia 2020 r'!AK29</f>
        <v>10028347.289999999</v>
      </c>
      <c r="J23" s="31">
        <f>I23/'Dane - 31 sierpnia 2020 r'!$B$3</f>
        <v>2283269.3449602695</v>
      </c>
      <c r="K23" s="32">
        <f t="shared" si="3"/>
        <v>0.15173241261033157</v>
      </c>
      <c r="L23" s="31">
        <f>'Dane - 31 sierpnia 2020 r'!AQ29</f>
        <v>1530380.25</v>
      </c>
      <c r="M23" s="31">
        <f>L23/'Dane - 31 sierpnia 2020 r'!$B$3</f>
        <v>348439.30010701029</v>
      </c>
      <c r="N23" s="32">
        <f t="shared" si="1"/>
        <v>2.3155190065590796E-2</v>
      </c>
      <c r="O23" s="33">
        <f>'Dane - 31 sierpnia 2020 r'!X29</f>
        <v>6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- 31 sierpnia 2020 r'!Z30</f>
        <v>5308736.34</v>
      </c>
      <c r="G24" s="31">
        <f>F24/'Dane - 31 sierpnia 2020 r'!$B$3</f>
        <v>1208701.1543453017</v>
      </c>
      <c r="H24" s="18">
        <f t="shared" si="0"/>
        <v>0.40290038478176721</v>
      </c>
      <c r="I24" s="31">
        <f>'Dane - 31 sierpnia 2020 r'!AK30</f>
        <v>911080.2</v>
      </c>
      <c r="J24" s="31">
        <f>I24/'Dane - 31 sierpnia 2020 r'!$B$3</f>
        <v>207436.12394981898</v>
      </c>
      <c r="K24" s="18">
        <f t="shared" si="3"/>
        <v>6.9145374649939667E-2</v>
      </c>
      <c r="L24" s="31">
        <f>'Dane - 31 sierpnia 2020 r'!AQ30</f>
        <v>199971.4</v>
      </c>
      <c r="M24" s="31">
        <f>L24/'Dane - 31 sierpnia 2020 r'!$B$3</f>
        <v>45529.792126773071</v>
      </c>
      <c r="N24" s="18">
        <f t="shared" si="1"/>
        <v>1.5176597375591024E-2</v>
      </c>
      <c r="O24" s="33">
        <f>'Dane - 31 sierpnia 2020 r'!X30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231759238.86749998</v>
      </c>
      <c r="G25" s="46">
        <f t="shared" ref="G25:O25" si="5">SUM(G26:G28)</f>
        <v>52767295.568748429</v>
      </c>
      <c r="H25" s="47">
        <f t="shared" si="0"/>
        <v>0.49860455918904267</v>
      </c>
      <c r="I25" s="46">
        <f t="shared" si="5"/>
        <v>122686598.95</v>
      </c>
      <c r="J25" s="46">
        <f t="shared" si="5"/>
        <v>27933471.221055988</v>
      </c>
      <c r="K25" s="47">
        <f t="shared" si="3"/>
        <v>0.26394674873281132</v>
      </c>
      <c r="L25" s="46">
        <f t="shared" si="5"/>
        <v>63658795.060000002</v>
      </c>
      <c r="M25" s="46">
        <f t="shared" si="5"/>
        <v>14493931.162769519</v>
      </c>
      <c r="N25" s="47">
        <f t="shared" si="1"/>
        <v>0.13695490891538284</v>
      </c>
      <c r="O25" s="48">
        <f t="shared" si="5"/>
        <v>510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- 31 sierpnia 2020 r'!Z32</f>
        <v>165137518.50999999</v>
      </c>
      <c r="G26" s="22">
        <f>F26/'Dane - 31 sierpnia 2020 r'!$B$3</f>
        <v>37598761.073290676</v>
      </c>
      <c r="H26" s="18">
        <f t="shared" si="0"/>
        <v>0.64734771221399745</v>
      </c>
      <c r="I26" s="22">
        <f>'Dane - 31 sierpnia 2020 r'!AK32</f>
        <v>98129406.680000007</v>
      </c>
      <c r="J26" s="22">
        <f>I26/'Dane - 31 sierpnia 2020 r'!$B$3</f>
        <v>22342252.380410284</v>
      </c>
      <c r="K26" s="18">
        <f t="shared" si="3"/>
        <v>0.38467240811401826</v>
      </c>
      <c r="L26" s="22">
        <f>'Dane - 31 sierpnia 2020 r'!AQ32</f>
        <v>58100338.170000002</v>
      </c>
      <c r="M26" s="22">
        <f>L26/'Dane - 31 sierpnia 2020 r'!$B$3</f>
        <v>13228373.254251953</v>
      </c>
      <c r="N26" s="18">
        <f t="shared" si="1"/>
        <v>0.22775636531641072</v>
      </c>
      <c r="O26" s="23">
        <f>'Dane - 31 sierpnia 2020 r'!X32</f>
        <v>395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- 31 sierpnia 2020 r'!Z33</f>
        <v>9808958.5700000003</v>
      </c>
      <c r="G27" s="22">
        <f>F27/'Dane - 31 sierpnia 2020 r'!$B$3</f>
        <v>2233318.5879192185</v>
      </c>
      <c r="H27" s="18">
        <f t="shared" si="0"/>
        <v>0.12172995328368999</v>
      </c>
      <c r="I27" s="22">
        <f>'Dane - 31 sierpnia 2020 r'!AK33</f>
        <v>4564810.1899999995</v>
      </c>
      <c r="J27" s="22">
        <f>I27/'Dane - 31 sierpnia 2020 r'!$B$3</f>
        <v>1039322.9184217115</v>
      </c>
      <c r="K27" s="18">
        <f t="shared" si="3"/>
        <v>5.6649656251694415E-2</v>
      </c>
      <c r="L27" s="22">
        <f>'Dane - 31 sierpnia 2020 r'!AQ33</f>
        <v>2171495</v>
      </c>
      <c r="M27" s="22">
        <f>L27/'Dane - 31 sierpnia 2020 r'!$B$3</f>
        <v>494409.28029871813</v>
      </c>
      <c r="N27" s="18">
        <f t="shared" si="1"/>
        <v>2.6948425056480426E-2</v>
      </c>
      <c r="O27" s="23">
        <f>'Dane - 31 sierpnia 2020 r'!X33</f>
        <v>79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- 31 sierpnia 2020 r'!Z34</f>
        <v>56812761.787500001</v>
      </c>
      <c r="G28" s="22">
        <f>F28/'Dane - 31 sierpnia 2020 r'!$B$3</f>
        <v>12935215.907538535</v>
      </c>
      <c r="H28" s="18">
        <f t="shared" si="0"/>
        <v>0.4399403346632858</v>
      </c>
      <c r="I28" s="22">
        <f>'Dane - 31 sierpnia 2020 r'!AK34</f>
        <v>19992382.079999998</v>
      </c>
      <c r="J28" s="22">
        <f>I28/'Dane - 31 sierpnia 2020 r'!$B$3</f>
        <v>4551895.9222239926</v>
      </c>
      <c r="K28" s="18">
        <f t="shared" si="3"/>
        <v>0.15481478080382041</v>
      </c>
      <c r="L28" s="22">
        <f>'Dane - 31 sierpnia 2020 r'!AQ34</f>
        <v>3386961.89</v>
      </c>
      <c r="M28" s="22">
        <f>L28/'Dane - 31 sierpnia 2020 r'!$B$3</f>
        <v>771148.62821884744</v>
      </c>
      <c r="N28" s="18">
        <f t="shared" si="1"/>
        <v>2.6227578109153632E-2</v>
      </c>
      <c r="O28" s="23">
        <f>'Dane - 31 sierpnia 2020 r'!X34</f>
        <v>36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- 31 sierpnia 2020 r'!Z35</f>
        <v>0</v>
      </c>
      <c r="G29" s="22">
        <f>F29/'Dane - 31 sierpnia 2020 r'!$B$3</f>
        <v>0</v>
      </c>
      <c r="H29" s="18">
        <v>0</v>
      </c>
      <c r="I29" s="22">
        <f>'Dane - 31 sierpnia 2020 r'!AK35</f>
        <v>0</v>
      </c>
      <c r="J29" s="22">
        <f>I29/'Dane - 31 sierpnia 2020 r'!$B$3</f>
        <v>0</v>
      </c>
      <c r="K29" s="18">
        <v>0</v>
      </c>
      <c r="L29" s="22">
        <f>'Dane - 31 sierpnia 2020 r'!AQ35</f>
        <v>0</v>
      </c>
      <c r="M29" s="22">
        <f>L29/'Dane - 31 sierpnia 2020 r'!$B$3</f>
        <v>0</v>
      </c>
      <c r="N29" s="18">
        <v>0</v>
      </c>
      <c r="O29" s="23">
        <f>'Dane - 31 sierpnia 2020 r'!X35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- 31 sierpnia 2020 r'!Z36</f>
        <v>155980652.26250002</v>
      </c>
      <c r="G30" s="22">
        <f>F30/'Dane - 31 sierpnia 2020 r'!$B$3</f>
        <v>35513911.855945908</v>
      </c>
      <c r="H30" s="18">
        <f t="shared" si="0"/>
        <v>0.96098796583626822</v>
      </c>
      <c r="I30" s="22">
        <f>'Dane - 31 sierpnia 2020 r'!AK36</f>
        <v>156164574.12000003</v>
      </c>
      <c r="J30" s="22">
        <f>I30/'Dane - 31 sierpnia 2020 r'!$B$3</f>
        <v>35555787.463855565</v>
      </c>
      <c r="K30" s="18">
        <f t="shared" si="3"/>
        <v>0.96212109798533962</v>
      </c>
      <c r="L30" s="22">
        <f>'Dane - 31 sierpnia 2020 r'!AQ36</f>
        <v>156164574.12</v>
      </c>
      <c r="M30" s="22">
        <f>L30/'Dane - 31 sierpnia 2020 r'!$B$3</f>
        <v>35555787.463855557</v>
      </c>
      <c r="N30" s="18">
        <f t="shared" si="1"/>
        <v>0.9621210979853394</v>
      </c>
      <c r="O30" s="23">
        <f>'Dane - 31 sierpnia 2020 r'!X36</f>
        <v>907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- 31 sierpnia 2020 r'!Z37</f>
        <v>4190609.58</v>
      </c>
      <c r="G31" s="22">
        <f>F31/'Dane - 31 sierpnia 2020 r'!$B$3</f>
        <v>954124.35509209719</v>
      </c>
      <c r="H31" s="18">
        <f t="shared" si="0"/>
        <v>0.67668393978162922</v>
      </c>
      <c r="I31" s="22">
        <f>'Dane - 31 sierpnia 2020 r'!AK37</f>
        <v>2352797.4899999998</v>
      </c>
      <c r="J31" s="22">
        <f>I31/'Dane - 31 sierpnia 2020 r'!$B$3</f>
        <v>535688.50663691619</v>
      </c>
      <c r="K31" s="18">
        <f t="shared" si="3"/>
        <v>0.37992092669284838</v>
      </c>
      <c r="L31" s="22">
        <f>'Dane - 31 sierpnia 2020 r'!AQ37</f>
        <v>1304093.93</v>
      </c>
      <c r="M31" s="22">
        <f>L31/'Dane - 31 sierpnia 2020 r'!$B$3</f>
        <v>296918.08701987658</v>
      </c>
      <c r="N31" s="18">
        <f t="shared" si="1"/>
        <v>0.21058020356019616</v>
      </c>
      <c r="O31" s="23">
        <f>'Dane - 31 sierpnia 2020 r'!X37</f>
        <v>8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- 31 sierpnia 2020 r'!Z38</f>
        <v>0</v>
      </c>
      <c r="G32" s="22">
        <f>F32/'Dane - 31 sierpnia 2020 r'!$B$3</f>
        <v>0</v>
      </c>
      <c r="H32" s="27">
        <f t="shared" si="0"/>
        <v>0</v>
      </c>
      <c r="I32" s="22">
        <f>'Dane - 31 sierpnia 2020 r'!AK38</f>
        <v>0</v>
      </c>
      <c r="J32" s="22">
        <f>I32/'Dane - 31 sierpnia 2020 r'!$B$3</f>
        <v>0</v>
      </c>
      <c r="K32" s="27">
        <f t="shared" si="3"/>
        <v>0</v>
      </c>
      <c r="L32" s="22">
        <f>'Dane - 31 sierpnia 2020 r'!AQ38</f>
        <v>0</v>
      </c>
      <c r="M32" s="22">
        <f>L32/'Dane - 31 sierpnia 2020 r'!$B$3</f>
        <v>0</v>
      </c>
      <c r="N32" s="27">
        <f t="shared" si="1"/>
        <v>0</v>
      </c>
      <c r="O32" s="23">
        <f>'Dane - 31 sierpnia 2020 r'!X38</f>
        <v>0</v>
      </c>
    </row>
    <row r="33" spans="1:15" ht="32.25" thickBot="1" x14ac:dyDescent="0.25">
      <c r="A33" s="249" t="s">
        <v>113</v>
      </c>
      <c r="B33" s="249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421296232.64750004</v>
      </c>
      <c r="G33" s="50">
        <f t="shared" si="6"/>
        <v>95921366.236538336</v>
      </c>
      <c r="H33" s="51">
        <f t="shared" si="0"/>
        <v>0.58866035280074092</v>
      </c>
      <c r="I33" s="50">
        <f t="shared" si="6"/>
        <v>292143398.05000007</v>
      </c>
      <c r="J33" s="50">
        <f t="shared" si="6"/>
        <v>66515652.660458557</v>
      </c>
      <c r="K33" s="51">
        <f t="shared" si="3"/>
        <v>0.40820026963880041</v>
      </c>
      <c r="L33" s="50">
        <f t="shared" si="6"/>
        <v>222857814.76000002</v>
      </c>
      <c r="M33" s="50">
        <f t="shared" si="6"/>
        <v>50740605.805878736</v>
      </c>
      <c r="N33" s="51">
        <f t="shared" si="1"/>
        <v>0.3113902990221819</v>
      </c>
      <c r="O33" s="52">
        <f t="shared" si="6"/>
        <v>1442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12442868.429680562</v>
      </c>
      <c r="H34" s="41">
        <f t="shared" si="0"/>
        <v>0.76840899859375045</v>
      </c>
      <c r="I34" s="40">
        <f t="shared" si="7"/>
        <v>17268916.649999999</v>
      </c>
      <c r="J34" s="40">
        <f t="shared" si="7"/>
        <v>3931813.1759295091</v>
      </c>
      <c r="K34" s="41">
        <f t="shared" si="3"/>
        <v>0.24280901483833098</v>
      </c>
      <c r="L34" s="40">
        <f t="shared" si="7"/>
        <v>17268916.649999999</v>
      </c>
      <c r="M34" s="40">
        <f t="shared" si="7"/>
        <v>3931813.1759295091</v>
      </c>
      <c r="N34" s="41">
        <f t="shared" si="1"/>
        <v>0.24280901483833098</v>
      </c>
      <c r="O34" s="42">
        <f t="shared" si="7"/>
        <v>46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- 31 sierpnia 2020 r'!Z42</f>
        <v>23139941.429999996</v>
      </c>
      <c r="G35" s="22">
        <f>F35/'Dane - 31 sierpnia 2020 r'!$B$3</f>
        <v>5268537.0164613724</v>
      </c>
      <c r="H35" s="18">
        <f t="shared" si="0"/>
        <v>0.64305110764410389</v>
      </c>
      <c r="I35" s="22">
        <f>'Dane - 31 sierpnia 2020 r'!AK42</f>
        <v>17259956.649999999</v>
      </c>
      <c r="J35" s="22">
        <f>I35/'Dane - 31 sierpnia 2020 r'!$B$3</f>
        <v>3929773.1495184531</v>
      </c>
      <c r="K35" s="18">
        <f t="shared" si="3"/>
        <v>0.47964832906976457</v>
      </c>
      <c r="L35" s="22">
        <f>'Dane - 31 sierpnia 2020 r'!AQ42</f>
        <v>17259956.649999999</v>
      </c>
      <c r="M35" s="22">
        <f>L35/'Dane - 31 sierpnia 2020 r'!$B$3</f>
        <v>3929773.1495184531</v>
      </c>
      <c r="N35" s="18">
        <f t="shared" si="1"/>
        <v>0.47964832906976457</v>
      </c>
      <c r="O35" s="23">
        <f>'Dane - 31 sierpnia 2020 r'!X42</f>
        <v>44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- 31 sierpnia 2020 r'!Z43</f>
        <v>31510381</v>
      </c>
      <c r="G36" s="22">
        <f>F36/'Dane - 31 sierpnia 2020 r'!$B$3</f>
        <v>7174331.4132191893</v>
      </c>
      <c r="H36" s="18">
        <f t="shared" si="0"/>
        <v>0.89679165085031132</v>
      </c>
      <c r="I36" s="22">
        <f>'Dane - 31 sierpnia 2020 r'!AK43</f>
        <v>8960</v>
      </c>
      <c r="J36" s="22">
        <f>I36/'Dane - 31 sierpnia 2020 r'!$B$3</f>
        <v>2040.0264110562146</v>
      </c>
      <c r="K36" s="18">
        <f t="shared" si="3"/>
        <v>2.5500336513286813E-4</v>
      </c>
      <c r="L36" s="22">
        <f>'Dane - 31 sierpnia 2020 r'!AQ43</f>
        <v>8960</v>
      </c>
      <c r="M36" s="22">
        <f>L36/'Dane - 31 sierpnia 2020 r'!$B$3</f>
        <v>2040.0264110562146</v>
      </c>
      <c r="N36" s="18">
        <f t="shared" si="1"/>
        <v>2.5500336513286813E-4</v>
      </c>
      <c r="O36" s="23">
        <f>'Dane - 31 sierpnia 2020 r'!X43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- 31 sierpnia 2020 r'!Z44</f>
        <v>28715072.18</v>
      </c>
      <c r="G37" s="22">
        <f>F37/'Dane - 31 sierpnia 2020 r'!$B$3</f>
        <v>6537891.2547528511</v>
      </c>
      <c r="H37" s="27">
        <f t="shared" si="0"/>
        <v>0.87942127451391949</v>
      </c>
      <c r="I37" s="22">
        <f>'Dane - 31 sierpnia 2020 r'!AK44</f>
        <v>22628094.190000001</v>
      </c>
      <c r="J37" s="22">
        <f>I37/'Dane - 31 sierpnia 2020 r'!$B$3</f>
        <v>5151998.8593155891</v>
      </c>
      <c r="K37" s="27">
        <f t="shared" si="3"/>
        <v>0.69300286997888427</v>
      </c>
      <c r="L37" s="22">
        <f>'Dane - 31 sierpnia 2020 r'!AQ44</f>
        <v>20024223.780000001</v>
      </c>
      <c r="M37" s="22">
        <f>L37/'Dane - 31 sierpnia 2020 r'!$B$3</f>
        <v>4559145.6888504364</v>
      </c>
      <c r="N37" s="27">
        <f t="shared" si="1"/>
        <v>0.6132573265835175</v>
      </c>
      <c r="O37" s="23">
        <f>'Dane - 31 sierpnia 2020 r'!X44</f>
        <v>3</v>
      </c>
    </row>
    <row r="38" spans="1:15" ht="12" thickBot="1" x14ac:dyDescent="0.25">
      <c r="A38" s="249" t="s">
        <v>134</v>
      </c>
      <c r="B38" s="249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18980759.684433412</v>
      </c>
      <c r="H38" s="51">
        <f t="shared" si="0"/>
        <v>0.80333886454303682</v>
      </c>
      <c r="I38" s="50">
        <f t="shared" si="8"/>
        <v>39897010.840000004</v>
      </c>
      <c r="J38" s="50">
        <f t="shared" si="8"/>
        <v>9083812.0352450982</v>
      </c>
      <c r="K38" s="51">
        <f t="shared" si="3"/>
        <v>0.38446191656390499</v>
      </c>
      <c r="L38" s="50">
        <f t="shared" si="8"/>
        <v>37293140.43</v>
      </c>
      <c r="M38" s="50">
        <f t="shared" si="8"/>
        <v>8490958.8647799455</v>
      </c>
      <c r="N38" s="51">
        <f t="shared" si="1"/>
        <v>0.35937008669406001</v>
      </c>
      <c r="O38" s="52">
        <f t="shared" si="8"/>
        <v>49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- 31 sierpnia 2020 r'!Z46</f>
        <v>84839.35</v>
      </c>
      <c r="G39" s="31">
        <f>F39/'Dane - 31 sierpnia 2020 r'!$B$3</f>
        <v>19316.352086701125</v>
      </c>
      <c r="H39" s="32">
        <f t="shared" si="0"/>
        <v>0.90900480408005291</v>
      </c>
      <c r="I39" s="31">
        <f>'Dane - 31 sierpnia 2020 r'!AK46</f>
        <v>84839.35</v>
      </c>
      <c r="J39" s="31">
        <f>I39/'Dane - 31 sierpnia 2020 r'!$B$3</f>
        <v>19316.352086701125</v>
      </c>
      <c r="K39" s="32">
        <f t="shared" si="3"/>
        <v>0.90900480408005291</v>
      </c>
      <c r="L39" s="31">
        <f>'Dane - 31 sierpnia 2020 r'!AQ46</f>
        <v>84839.35</v>
      </c>
      <c r="M39" s="31">
        <f>L39/'Dane - 31 sierpnia 2020 r'!$B$3</f>
        <v>19316.352086701125</v>
      </c>
      <c r="N39" s="32">
        <f t="shared" si="1"/>
        <v>0.90900480408005291</v>
      </c>
      <c r="O39" s="33">
        <f>'Dane - 31 sierpnia 2020 r'!X46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- 31 sierpnia 2020 r'!Z47</f>
        <v>220935567.90599999</v>
      </c>
      <c r="G40" s="31">
        <f>F40/'Dane - 31 sierpnia 2020 r'!$B$3</f>
        <v>50302945.722091936</v>
      </c>
      <c r="H40" s="18">
        <f t="shared" si="0"/>
        <v>0.6513463573062096</v>
      </c>
      <c r="I40" s="31">
        <f>'Dane - 31 sierpnia 2020 r'!AK47</f>
        <v>170367786.53000003</v>
      </c>
      <c r="J40" s="31">
        <f>I40/'Dane - 31 sierpnia 2020 r'!$B$3</f>
        <v>38789596.441337861</v>
      </c>
      <c r="K40" s="18">
        <f t="shared" si="3"/>
        <v>0.50226605978558625</v>
      </c>
      <c r="L40" s="31">
        <f>'Dane - 31 sierpnia 2020 r'!AQ47</f>
        <v>130584598.69299999</v>
      </c>
      <c r="M40" s="31">
        <f>L40/'Dane - 31 sierpnia 2020 r'!$B$3</f>
        <v>29731699.800323304</v>
      </c>
      <c r="N40" s="18">
        <f t="shared" si="1"/>
        <v>0.3849801255865099</v>
      </c>
      <c r="O40" s="33">
        <f>'Dane - 31 sierpnia 2020 r'!X47</f>
        <v>1793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- 31 sierpnia 2020 r'!Z48</f>
        <v>3023497.06</v>
      </c>
      <c r="G41" s="31">
        <f>F41/'Dane - 31 sierpnia 2020 r'!$B$3</f>
        <v>688394.40358826076</v>
      </c>
      <c r="H41" s="27">
        <f t="shared" si="0"/>
        <v>0.28102731897932071</v>
      </c>
      <c r="I41" s="31">
        <f>'Dane - 31 sierpnia 2020 r'!AK48</f>
        <v>2756979.21</v>
      </c>
      <c r="J41" s="31">
        <f>I41/'Dane - 31 sierpnia 2020 r'!$B$3</f>
        <v>627713.21463536797</v>
      </c>
      <c r="K41" s="27">
        <f t="shared" si="3"/>
        <v>0.2562550783059222</v>
      </c>
      <c r="L41" s="31">
        <f>'Dane - 31 sierpnia 2020 r'!AQ48</f>
        <v>2449515.5499999998</v>
      </c>
      <c r="M41" s="31">
        <f>L41/'Dane - 31 sierpnia 2020 r'!$B$3</f>
        <v>557709.42146125995</v>
      </c>
      <c r="N41" s="27">
        <f t="shared" si="1"/>
        <v>0.22767701577148422</v>
      </c>
      <c r="O41" s="33">
        <f>'Dane - 31 sierpnia 2020 r'!X48</f>
        <v>62</v>
      </c>
    </row>
    <row r="42" spans="1:15" ht="12" thickBot="1" x14ac:dyDescent="0.25">
      <c r="A42" s="249" t="s">
        <v>141</v>
      </c>
      <c r="B42" s="249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224043904.31599998</v>
      </c>
      <c r="G42" s="50">
        <f t="shared" si="9"/>
        <v>51010656.477766894</v>
      </c>
      <c r="H42" s="51">
        <f t="shared" si="0"/>
        <v>0.64003337111585634</v>
      </c>
      <c r="I42" s="50">
        <f t="shared" si="9"/>
        <v>173209605.09000003</v>
      </c>
      <c r="J42" s="50">
        <f t="shared" si="9"/>
        <v>39436626.008059926</v>
      </c>
      <c r="K42" s="51">
        <f t="shared" si="3"/>
        <v>0.49481340630021275</v>
      </c>
      <c r="L42" s="50">
        <f t="shared" si="9"/>
        <v>133118953.59299998</v>
      </c>
      <c r="M42" s="50">
        <f>SUM(M39:M41)</f>
        <v>30308725.573871262</v>
      </c>
      <c r="N42" s="51">
        <f t="shared" si="1"/>
        <v>0.38028516280171992</v>
      </c>
      <c r="O42" s="52">
        <f t="shared" si="9"/>
        <v>1860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- 31 sierpnia 2020 r'!Z50</f>
        <v>22437965.147500001</v>
      </c>
      <c r="G43" s="31">
        <f>F43/'Dane - 31 sierpnia 2020 r'!$B$3</f>
        <v>5108709.9900958538</v>
      </c>
      <c r="H43" s="32">
        <f t="shared" si="0"/>
        <v>0.29228771979155105</v>
      </c>
      <c r="I43" s="31">
        <f>'Dane - 31 sierpnia 2020 r'!AK50</f>
        <v>20828129.09</v>
      </c>
      <c r="J43" s="31">
        <f>I43/'Dane - 31 sierpnia 2020 r'!$B$3</f>
        <v>4742180.071036634</v>
      </c>
      <c r="K43" s="32">
        <f t="shared" si="3"/>
        <v>0.27131722146909859</v>
      </c>
      <c r="L43" s="31">
        <f>'Dane - 31 sierpnia 2020 r'!AQ50</f>
        <v>16438143.189999999</v>
      </c>
      <c r="M43" s="31">
        <f>L43/'Dane - 31 sierpnia 2020 r'!$B$3</f>
        <v>3742661.4125361443</v>
      </c>
      <c r="N43" s="32">
        <f t="shared" si="1"/>
        <v>0.21413115489875162</v>
      </c>
      <c r="O43" s="33">
        <f>'Dane - 31 sierpnia 2020 r'!X50</f>
        <v>21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- 31 sierpnia 2020 r'!Z51</f>
        <v>0</v>
      </c>
      <c r="G44" s="31">
        <f>F44/'Dane - 31 sierpnia 2020 r'!$B$3</f>
        <v>0</v>
      </c>
      <c r="H44" s="18">
        <f t="shared" si="0"/>
        <v>0</v>
      </c>
      <c r="I44" s="31">
        <f>'Dane - 31 sierpnia 2020 r'!AK51</f>
        <v>0</v>
      </c>
      <c r="J44" s="31">
        <f>I44/'Dane - 31 sierpnia 2020 r'!$B$3</f>
        <v>0</v>
      </c>
      <c r="K44" s="18">
        <f t="shared" si="3"/>
        <v>0</v>
      </c>
      <c r="L44" s="31">
        <f>'Dane - 31 sierpnia 2020 r'!AQ51</f>
        <v>0</v>
      </c>
      <c r="M44" s="31">
        <f>L44/'Dane - 31 sierpnia 2020 r'!$B$3</f>
        <v>0</v>
      </c>
      <c r="N44" s="18">
        <f t="shared" si="1"/>
        <v>0</v>
      </c>
      <c r="O44" s="33">
        <f>'Dane - 31 sierpnia 2020 r'!X51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- 31 sierpnia 2020 r'!Z52</f>
        <v>39871907.472499996</v>
      </c>
      <c r="G45" s="31">
        <f>F45/'Dane - 31 sierpnia 2020 r'!$B$3</f>
        <v>9078096.4623983968</v>
      </c>
      <c r="H45" s="18">
        <f t="shared" si="0"/>
        <v>0.66187917314820133</v>
      </c>
      <c r="I45" s="31">
        <f>'Dane - 31 sierpnia 2020 r'!AK52</f>
        <v>15573502.15</v>
      </c>
      <c r="J45" s="31">
        <f>I45/'Dane - 31 sierpnia 2020 r'!$B$3</f>
        <v>3545798.6270804401</v>
      </c>
      <c r="K45" s="18">
        <f t="shared" si="3"/>
        <v>0.25852228748205991</v>
      </c>
      <c r="L45" s="31">
        <f>'Dane - 31 sierpnia 2020 r'!AQ52</f>
        <v>7497756.8399999999</v>
      </c>
      <c r="M45" s="31">
        <f>L45/'Dane - 31 sierpnia 2020 r'!$B$3</f>
        <v>1707100.6671068508</v>
      </c>
      <c r="N45" s="18">
        <f t="shared" si="1"/>
        <v>0.12446379950967296</v>
      </c>
      <c r="O45" s="33">
        <f>'Dane - 31 sierpnia 2020 r'!X52</f>
        <v>17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- 31 sierpnia 2020 r'!Z53</f>
        <v>87944516.745000005</v>
      </c>
      <c r="G46" s="31">
        <f>F46/'Dane - 31 sierpnia 2020 r'!$B$3</f>
        <v>20023341.168233875</v>
      </c>
      <c r="H46" s="27">
        <f t="shared" si="0"/>
        <v>0.71768247914816752</v>
      </c>
      <c r="I46" s="31">
        <f>'Dane - 31 sierpnia 2020 r'!AK53</f>
        <v>30716817.25</v>
      </c>
      <c r="J46" s="31">
        <f>I46/'Dane - 31 sierpnia 2020 r'!$B$3</f>
        <v>6993651.6131235622</v>
      </c>
      <c r="K46" s="27">
        <f t="shared" si="3"/>
        <v>0.25066851659941081</v>
      </c>
      <c r="L46" s="31">
        <f>'Dane - 31 sierpnia 2020 r'!AQ53</f>
        <v>24666386.969999999</v>
      </c>
      <c r="M46" s="31">
        <f>L46/'Dane - 31 sierpnia 2020 r'!$B$3</f>
        <v>5616080.4558184007</v>
      </c>
      <c r="N46" s="27">
        <f t="shared" si="1"/>
        <v>0.20129320630173481</v>
      </c>
      <c r="O46" s="33">
        <f>'Dane - 31 sierpnia 2020 r'!X53</f>
        <v>97</v>
      </c>
    </row>
    <row r="47" spans="1:15" ht="12" thickBot="1" x14ac:dyDescent="0.25">
      <c r="A47" s="249" t="s">
        <v>148</v>
      </c>
      <c r="B47" s="249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150254389.36500001</v>
      </c>
      <c r="G47" s="50">
        <f t="shared" si="10"/>
        <v>34210147.620728128</v>
      </c>
      <c r="H47" s="51">
        <f t="shared" si="0"/>
        <v>0.55533247585447421</v>
      </c>
      <c r="I47" s="50">
        <f t="shared" si="10"/>
        <v>67118448.49000001</v>
      </c>
      <c r="J47" s="50">
        <f t="shared" si="10"/>
        <v>15281630.311240636</v>
      </c>
      <c r="K47" s="51">
        <f t="shared" si="3"/>
        <v>0.24806632493722686</v>
      </c>
      <c r="L47" s="50">
        <f t="shared" si="10"/>
        <v>48602287</v>
      </c>
      <c r="M47" s="50">
        <f t="shared" si="10"/>
        <v>11065842.535461396</v>
      </c>
      <c r="N47" s="51">
        <f t="shared" si="1"/>
        <v>0.17963154677853843</v>
      </c>
      <c r="O47" s="52">
        <f t="shared" si="10"/>
        <v>135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- 31 sierpnia 2020 r'!Z55</f>
        <v>845865.63000000012</v>
      </c>
      <c r="G48" s="31">
        <f>F48/'Dane - 31 sierpnia 2020 r'!$B$3</f>
        <v>192587.97158534644</v>
      </c>
      <c r="H48" s="32">
        <f t="shared" si="0"/>
        <v>0.14170945803073834</v>
      </c>
      <c r="I48" s="31">
        <f>'Dane - 31 sierpnia 2020 r'!AK55</f>
        <v>0</v>
      </c>
      <c r="J48" s="31">
        <f>I48/'Dane - 31 sierpnia 2020 r'!$B$3</f>
        <v>0</v>
      </c>
      <c r="K48" s="32">
        <f t="shared" si="3"/>
        <v>0</v>
      </c>
      <c r="L48" s="31">
        <f>'Dane - 31 sierpnia 2020 r'!AQ55</f>
        <v>0</v>
      </c>
      <c r="M48" s="31">
        <f>L48/'Dane - 31 sierpnia 2020 r'!$B$3</f>
        <v>0</v>
      </c>
      <c r="N48" s="32">
        <f t="shared" si="1"/>
        <v>0</v>
      </c>
      <c r="O48" s="33">
        <f>'Dane - 31 sierpnia 2020 r'!X55</f>
        <v>1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- 31 sierpnia 2020 r'!Z56</f>
        <v>0</v>
      </c>
      <c r="G49" s="31">
        <f>F49/'Dane - 31 sierpnia 2020 r'!$B$3</f>
        <v>0</v>
      </c>
      <c r="H49" s="18">
        <f t="shared" si="0"/>
        <v>0</v>
      </c>
      <c r="I49" s="31">
        <f>'Dane - 31 sierpnia 2020 r'!AK56</f>
        <v>0</v>
      </c>
      <c r="J49" s="31">
        <f>I49/'Dane - 31 sierpnia 2020 r'!$B$3</f>
        <v>0</v>
      </c>
      <c r="K49" s="18">
        <f t="shared" si="3"/>
        <v>0</v>
      </c>
      <c r="L49" s="31">
        <f>'Dane - 31 sierpnia 2020 r'!AQ56</f>
        <v>0</v>
      </c>
      <c r="M49" s="31">
        <f>L49/'Dane - 31 sierpnia 2020 r'!$B$3</f>
        <v>0</v>
      </c>
      <c r="N49" s="18">
        <f t="shared" si="1"/>
        <v>0</v>
      </c>
      <c r="O49" s="33">
        <f>'Dane - 31 sierpnia 2020 r'!X56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- 31 sierpnia 2020 r'!Z57</f>
        <v>0</v>
      </c>
      <c r="G50" s="31">
        <f>F50/'Dane - 31 sierpnia 2020 r'!$B$3</f>
        <v>0</v>
      </c>
      <c r="H50" s="27">
        <f t="shared" si="0"/>
        <v>0</v>
      </c>
      <c r="I50" s="31">
        <f>'Dane - 31 sierpnia 2020 r'!AK57</f>
        <v>0</v>
      </c>
      <c r="J50" s="31">
        <f>I50/'Dane - 31 sierpnia 2020 r'!$B$3</f>
        <v>0</v>
      </c>
      <c r="K50" s="27">
        <f t="shared" si="3"/>
        <v>0</v>
      </c>
      <c r="L50" s="31">
        <f>'Dane - 31 sierpnia 2020 r'!AQ57</f>
        <v>0</v>
      </c>
      <c r="M50" s="31">
        <f>L50/'Dane - 31 sierpnia 2020 r'!$B$3</f>
        <v>0</v>
      </c>
      <c r="N50" s="27">
        <f t="shared" si="1"/>
        <v>0</v>
      </c>
      <c r="O50" s="33">
        <f>'Dane - 31 sierpnia 2020 r'!X57</f>
        <v>0</v>
      </c>
    </row>
    <row r="51" spans="1:15" ht="21.75" thickBot="1" x14ac:dyDescent="0.25">
      <c r="A51" s="249" t="s">
        <v>157</v>
      </c>
      <c r="B51" s="249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192587.97158534644</v>
      </c>
      <c r="H51" s="51">
        <f t="shared" si="0"/>
        <v>8.1952328334189972E-2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25">
      <c r="A52" s="249" t="s">
        <v>166</v>
      </c>
      <c r="B52" s="249"/>
      <c r="C52" s="49" t="s">
        <v>164</v>
      </c>
      <c r="D52" s="50">
        <v>42497556</v>
      </c>
      <c r="E52" s="50">
        <v>31873167</v>
      </c>
      <c r="F52" s="50">
        <f>'Dane - 31 sierpnia 2020 r'!Z59</f>
        <v>76416219.525000006</v>
      </c>
      <c r="G52" s="50">
        <f>F52/'Dane - 31 sierpnia 2020 r'!$B$3</f>
        <v>17398560.944650624</v>
      </c>
      <c r="H52" s="51">
        <f t="shared" si="0"/>
        <v>0.54586859676199184</v>
      </c>
      <c r="I52" s="50">
        <f>'Dane - 31 sierpnia 2020 r'!AK59-'Dane - 31 sierpnia 2020 r'!AM59</f>
        <v>64147985.539999999</v>
      </c>
      <c r="J52" s="50">
        <f>I52/'Dane - 31 sierpnia 2020 r'!B3</f>
        <v>14605310.794380819</v>
      </c>
      <c r="K52" s="51">
        <f t="shared" si="3"/>
        <v>0.45823217988914688</v>
      </c>
      <c r="L52" s="50">
        <f>'Dane - 31 sierpnia 2020 r'!AQ59</f>
        <v>64147985.539999999</v>
      </c>
      <c r="M52" s="50">
        <f>L52/'Dane - 31 sierpnia 2020 r'!$B$3</f>
        <v>14605310.794380819</v>
      </c>
      <c r="N52" s="51">
        <f t="shared" si="1"/>
        <v>0.45823217988914688</v>
      </c>
      <c r="O52" s="52">
        <f>'Dane - 31 sierpnia 2020 r'!X59</f>
        <v>101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1455010800.826</v>
      </c>
      <c r="G53" s="35">
        <f t="shared" si="12"/>
        <v>331279069.4260149</v>
      </c>
      <c r="H53" s="28">
        <f t="shared" si="0"/>
        <v>0.62379612625662828</v>
      </c>
      <c r="I53" s="35">
        <f t="shared" si="12"/>
        <v>921072603.93000007</v>
      </c>
      <c r="J53" s="35">
        <f t="shared" si="12"/>
        <v>209711209.65597323</v>
      </c>
      <c r="K53" s="28">
        <f t="shared" si="3"/>
        <v>0.39488471288767402</v>
      </c>
      <c r="L53" s="35">
        <f t="shared" si="12"/>
        <v>728581805.79299998</v>
      </c>
      <c r="M53" s="35">
        <f t="shared" si="12"/>
        <v>165884612.32508367</v>
      </c>
      <c r="N53" s="28">
        <f t="shared" si="1"/>
        <v>0.31235954252485509</v>
      </c>
      <c r="O53" s="36">
        <f t="shared" si="12"/>
        <v>7951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83" t="s">
        <v>187</v>
      </c>
      <c r="B1" s="286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95" t="s">
        <v>217</v>
      </c>
      <c r="L1" s="298" t="s">
        <v>215</v>
      </c>
      <c r="M1" s="301" t="s">
        <v>216</v>
      </c>
    </row>
    <row r="2" spans="1:13" ht="15.75" x14ac:dyDescent="0.25">
      <c r="A2" s="284"/>
      <c r="B2" s="287"/>
      <c r="C2" s="201"/>
      <c r="D2" s="201"/>
      <c r="E2" s="201"/>
      <c r="F2" s="201"/>
      <c r="G2" s="201"/>
      <c r="H2" s="201"/>
      <c r="I2" s="201"/>
      <c r="J2" s="201"/>
      <c r="K2" s="296"/>
      <c r="L2" s="299"/>
      <c r="M2" s="302"/>
    </row>
    <row r="3" spans="1:13" ht="16.5" thickBot="1" x14ac:dyDescent="0.3">
      <c r="A3" s="285"/>
      <c r="B3" s="288"/>
      <c r="C3" s="202"/>
      <c r="D3" s="202"/>
      <c r="E3" s="202"/>
      <c r="F3" s="202"/>
      <c r="G3" s="202"/>
      <c r="H3" s="202"/>
      <c r="I3" s="202"/>
      <c r="J3" s="202"/>
      <c r="K3" s="297"/>
      <c r="L3" s="300"/>
      <c r="M3" s="303"/>
    </row>
    <row r="4" spans="1:13" ht="18.75" thickTop="1" thickBot="1" x14ac:dyDescent="0.3">
      <c r="A4" s="279" t="s">
        <v>189</v>
      </c>
      <c r="B4" s="280"/>
      <c r="C4" s="280"/>
      <c r="D4" s="280"/>
      <c r="E4" s="280"/>
      <c r="F4" s="280"/>
      <c r="G4" s="280"/>
      <c r="H4" s="280"/>
      <c r="I4" s="280"/>
      <c r="J4" s="280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- 31 sierpnia 2020 r'!C19</f>
        <v>3361</v>
      </c>
      <c r="D5" s="106">
        <f>'Dane - 31 sierpnia 2020 r'!D19/'Dane - 31 sierpnia 2020 r'!$B$3</f>
        <v>74000626.351859018</v>
      </c>
      <c r="E5" s="105">
        <f>'Dane - 31 sierpnia 2020 r'!X19</f>
        <v>3220</v>
      </c>
      <c r="F5" s="106">
        <f>'Dane - 31 sierpnia 2020 r'!Y19/'Dane - 31 sierpnia 2020 r'!$B$3</f>
        <v>69402119.714942738</v>
      </c>
      <c r="G5" s="105">
        <f>'Dane - 31 sierpnia 2020 r'!AB19</f>
        <v>2745</v>
      </c>
      <c r="H5" s="106">
        <f>'Dane - 31 sierpnia 2020 r'!AD19/'Dane - 31 sierpnia 2020 r'!$B$3</f>
        <v>38177329.751144096</v>
      </c>
      <c r="I5" s="105">
        <f>'Dane - 31 sierpnia 2020 r'!AO19</f>
        <v>2719</v>
      </c>
      <c r="J5" s="106">
        <f>'Dane - 31 sierpnia 2020 r'!AP19/'Dane - 31 sierpnia 2020 r'!$B$3</f>
        <v>37270018.89756608</v>
      </c>
      <c r="K5" s="107">
        <v>3000</v>
      </c>
      <c r="L5" s="107">
        <f>G5</f>
        <v>2745</v>
      </c>
      <c r="M5" s="187">
        <f>L5/K5</f>
        <v>0.91500000000000004</v>
      </c>
    </row>
    <row r="6" spans="1:13" ht="43.5" customHeight="1" thickTop="1" thickBot="1" x14ac:dyDescent="0.3">
      <c r="A6" s="281" t="s">
        <v>191</v>
      </c>
      <c r="B6" s="105" t="s">
        <v>89</v>
      </c>
      <c r="C6" s="105">
        <f>'Dane - 31 sierpnia 2020 r'!C14</f>
        <v>13</v>
      </c>
      <c r="D6" s="106">
        <f>'Dane - 31 sierpnia 2020 r'!D14/'Dane - 31 sierpnia 2020 r'!$B$3</f>
        <v>6893491.8945379201</v>
      </c>
      <c r="E6" s="105">
        <f>'Dane - 31 sierpnia 2020 r'!X14</f>
        <v>8</v>
      </c>
      <c r="F6" s="106">
        <f>'Dane - 31 sierpnia 2020 r'!Y14/'Dane - 31 sierpnia 2020 r'!$B$3</f>
        <v>3673611.9760479042</v>
      </c>
      <c r="G6" s="105">
        <f>'Dane - 31 sierpnia 2020 r'!AB14</f>
        <v>8</v>
      </c>
      <c r="H6" s="106">
        <f>'Dane - 31 sierpnia 2020 r'!AD14/'Dane - 31 sierpnia 2020 r'!$B$3</f>
        <v>3143711.5024703448</v>
      </c>
      <c r="I6" s="105">
        <f>'Dane - 31 sierpnia 2020 r'!AO14</f>
        <v>7</v>
      </c>
      <c r="J6" s="106">
        <f>'Dane - 31 sierpnia 2020 r'!AP14/'Dane - 31 sierpnia 2020 r'!$B$3</f>
        <v>3158418.8816283783</v>
      </c>
      <c r="K6" s="289">
        <v>122</v>
      </c>
      <c r="L6" s="291">
        <f>G6+G7+G8</f>
        <v>210</v>
      </c>
      <c r="M6" s="294">
        <f>L6/K6</f>
        <v>1.721311475409836</v>
      </c>
    </row>
    <row r="7" spans="1:13" ht="39.75" customHeight="1" thickTop="1" thickBot="1" x14ac:dyDescent="0.3">
      <c r="A7" s="282"/>
      <c r="B7" s="105" t="s">
        <v>101</v>
      </c>
      <c r="C7" s="105">
        <f>'Dane - 31 sierpnia 2020 r'!C22</f>
        <v>501</v>
      </c>
      <c r="D7" s="106">
        <f>'Dane - 31 sierpnia 2020 r'!D22/'Dane - 31 sierpnia 2020 r'!$B$3</f>
        <v>29295592.113112178</v>
      </c>
      <c r="E7" s="105">
        <f>'Dane - 31 sierpnia 2020 r'!X22</f>
        <v>317</v>
      </c>
      <c r="F7" s="106">
        <f>'Dane - 31 sierpnia 2020 r'!Y22/'Dane - 31 sierpnia 2020 r'!$B$3</f>
        <v>15523382.409325834</v>
      </c>
      <c r="G7" s="105">
        <f>'Dane - 31 sierpnia 2020 r'!AB22</f>
        <v>200</v>
      </c>
      <c r="H7" s="106">
        <f>'Dane - 31 sierpnia 2020 r'!AD22/'Dane - 31 sierpnia 2020 r'!$B$3</f>
        <v>9324257.325652875</v>
      </c>
      <c r="I7" s="105">
        <f>'Dane - 31 sierpnia 2020 r'!AO22</f>
        <v>145</v>
      </c>
      <c r="J7" s="106">
        <f>'Dane - 31 sierpnia 2020 r'!AP22/'Dane - 31 sierpnia 2020 r'!$B$3</f>
        <v>5951207.0672343522</v>
      </c>
      <c r="K7" s="290"/>
      <c r="L7" s="292"/>
      <c r="M7" s="294"/>
    </row>
    <row r="8" spans="1:13" ht="51" customHeight="1" thickTop="1" thickBot="1" x14ac:dyDescent="0.3">
      <c r="A8" s="282"/>
      <c r="B8" s="105" t="s">
        <v>103</v>
      </c>
      <c r="C8" s="105">
        <f>'Dane - 31 sierpnia 2020 r'!C23</f>
        <v>34</v>
      </c>
      <c r="D8" s="106">
        <f>'Dane - 31 sierpnia 2020 r'!D23/'Dane - 31 sierpnia 2020 r'!$B$3</f>
        <v>103936928.18697207</v>
      </c>
      <c r="E8" s="105">
        <f>'Dane - 31 sierpnia 2020 r'!X23</f>
        <v>7</v>
      </c>
      <c r="F8" s="106">
        <f>'Dane - 31 sierpnia 2020 r'!Y23/'Dane - 31 sierpnia 2020 r'!$B$3</f>
        <v>19205329.890029825</v>
      </c>
      <c r="G8" s="105">
        <f>'Dane - 31 sierpnia 2020 r'!AB23</f>
        <v>2</v>
      </c>
      <c r="H8" s="106">
        <f>'Dane - 31 sierpnia 2020 r'!AD23/'Dane - 31 sierpnia 2020 r'!$B$3</f>
        <v>36458.188565834113</v>
      </c>
      <c r="I8" s="105">
        <f>'Dane - 31 sierpnia 2020 r'!AO23</f>
        <v>1</v>
      </c>
      <c r="J8" s="106">
        <f>'Dane - 31 sierpnia 2020 r'!AP23/'Dane - 31 sierpnia 2020 r'!$B$3</f>
        <v>19415.498281004529</v>
      </c>
      <c r="K8" s="290"/>
      <c r="L8" s="293"/>
      <c r="M8" s="294"/>
    </row>
    <row r="9" spans="1:13" ht="17.25" thickTop="1" thickBot="1" x14ac:dyDescent="0.3">
      <c r="A9" s="273" t="s">
        <v>192</v>
      </c>
      <c r="B9" s="274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sierpnia 2020 r'!AP6/'Dane - 31 sierpnia 2020 r'!$B$3</f>
        <v>83088264.34735091</v>
      </c>
      <c r="M9" s="187">
        <f>L9/K9</f>
        <v>0.34259906060397999</v>
      </c>
    </row>
    <row r="10" spans="1:13" ht="18.75" thickTop="1" thickBot="1" x14ac:dyDescent="0.3">
      <c r="A10" s="269" t="s">
        <v>212</v>
      </c>
      <c r="B10" s="270"/>
      <c r="C10" s="270"/>
      <c r="D10" s="270"/>
      <c r="E10" s="270"/>
      <c r="F10" s="270"/>
      <c r="G10" s="270"/>
      <c r="H10" s="270"/>
      <c r="I10" s="270"/>
      <c r="J10" s="270"/>
      <c r="K10" s="181"/>
      <c r="L10" s="181"/>
      <c r="M10" s="204"/>
    </row>
    <row r="11" spans="1:13" ht="16.5" thickTop="1" thickBot="1" x14ac:dyDescent="0.3">
      <c r="A11" s="271" t="s">
        <v>193</v>
      </c>
      <c r="B11" s="105" t="s">
        <v>120</v>
      </c>
      <c r="C11" s="105">
        <f>'Dane - 31 sierpnia 2020 r'!C32</f>
        <v>709</v>
      </c>
      <c r="D11" s="106">
        <f>'Dane - 31 sierpnia 2020 r'!D32/'Dane - 31 sierpnia 2020 r'!$B$3</f>
        <v>111088055.16950889</v>
      </c>
      <c r="E11" s="105">
        <f>'Dane - 31 sierpnia 2020 r'!X32</f>
        <v>395</v>
      </c>
      <c r="F11" s="106">
        <f>'Dane - 31 sierpnia 2020 r'!Y32/'Dane - 31 sierpnia 2020 r'!$B$3</f>
        <v>50131681.739942163</v>
      </c>
      <c r="G11" s="105">
        <f>'Dane - 31 sierpnia 2020 r'!AB32</f>
        <v>259</v>
      </c>
      <c r="H11" s="106">
        <f>'Dane - 31 sierpnia 2020 r'!AD32/'Dane - 31 sierpnia 2020 r'!$B$3</f>
        <v>25120465.196602989</v>
      </c>
      <c r="I11" s="105">
        <f>'Dane - 31 sierpnia 2020 r'!AO32</f>
        <v>189</v>
      </c>
      <c r="J11" s="106">
        <f>'Dane - 31 sierpnia 2020 r'!AP32/'Dane - 31 sierpnia 2020 r'!$B$3</f>
        <v>17637816.158557408</v>
      </c>
      <c r="K11" s="289">
        <v>560</v>
      </c>
      <c r="L11" s="291">
        <f>G11+G12+G13</f>
        <v>304</v>
      </c>
      <c r="M11" s="294">
        <f>L11/K11</f>
        <v>0.54285714285714282</v>
      </c>
    </row>
    <row r="12" spans="1:13" ht="16.5" thickTop="1" thickBot="1" x14ac:dyDescent="0.3">
      <c r="A12" s="272"/>
      <c r="B12" s="105" t="s">
        <v>122</v>
      </c>
      <c r="C12" s="105">
        <f>'Dane - 31 sierpnia 2020 r'!C33</f>
        <v>179</v>
      </c>
      <c r="D12" s="106">
        <f>'Dane - 31 sierpnia 2020 r'!D33/'Dane - 31 sierpnia 2020 r'!$B$3</f>
        <v>10592085.12328954</v>
      </c>
      <c r="E12" s="105">
        <f>'Dane - 31 sierpnia 2020 r'!X33</f>
        <v>79</v>
      </c>
      <c r="F12" s="106">
        <f>'Dane - 31 sierpnia 2020 r'!Y33/'Dane - 31 sierpnia 2020 r'!$B$3</f>
        <v>2977758.1453063455</v>
      </c>
      <c r="G12" s="105">
        <f>'Dane - 31 sierpnia 2020 r'!AB33</f>
        <v>27</v>
      </c>
      <c r="H12" s="106">
        <f>'Dane - 31 sierpnia 2020 r'!AD33/'Dane - 31 sierpnia 2020 r'!$B$3</f>
        <v>1047625.4343024977</v>
      </c>
      <c r="I12" s="105">
        <f>'Dane - 31 sierpnia 2020 r'!AO33</f>
        <v>20</v>
      </c>
      <c r="J12" s="106">
        <f>'Dane - 31 sierpnia 2020 r'!AP33/'Dane - 31 sierpnia 2020 r'!$B$3</f>
        <v>659212.37904419296</v>
      </c>
      <c r="K12" s="290"/>
      <c r="L12" s="292"/>
      <c r="M12" s="294"/>
    </row>
    <row r="13" spans="1:13" ht="16.5" thickTop="1" thickBot="1" x14ac:dyDescent="0.3">
      <c r="A13" s="272"/>
      <c r="B13" s="108" t="s">
        <v>124</v>
      </c>
      <c r="C13" s="105">
        <f>'Dane - 31 sierpnia 2020 r'!C34</f>
        <v>116</v>
      </c>
      <c r="D13" s="106">
        <f>'Dane - 31 sierpnia 2020 r'!D34/'Dane - 31 sierpnia 2020 r'!$B$3</f>
        <v>71245300.50089933</v>
      </c>
      <c r="E13" s="105">
        <f>'Dane - 31 sierpnia 2020 r'!X34</f>
        <v>36</v>
      </c>
      <c r="F13" s="106">
        <f>'Dane - 31 sierpnia 2020 r'!Y34/'Dane - 31 sierpnia 2020 r'!$B$3</f>
        <v>17246954.568429679</v>
      </c>
      <c r="G13" s="105">
        <f>'Dane - 31 sierpnia 2020 r'!AB34</f>
        <v>18</v>
      </c>
      <c r="H13" s="106">
        <f>'Dane - 31 sierpnia 2020 r'!AD34/'Dane - 31 sierpnia 2020 r'!$B$3</f>
        <v>1559604.3464401993</v>
      </c>
      <c r="I13" s="105">
        <f>'Dane - 31 sierpnia 2020 r'!AO34</f>
        <v>11</v>
      </c>
      <c r="J13" s="106">
        <f>'Dane - 31 sierpnia 2020 r'!AP34/'Dane - 31 sierpnia 2020 r'!$B$3</f>
        <v>1028198.1808246626</v>
      </c>
      <c r="K13" s="290"/>
      <c r="L13" s="293"/>
      <c r="M13" s="294"/>
    </row>
    <row r="14" spans="1:13" ht="17.25" thickTop="1" thickBot="1" x14ac:dyDescent="0.3">
      <c r="A14" s="273" t="s">
        <v>192</v>
      </c>
      <c r="B14" s="274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sierpnia 2020 r'!AP28/'Dane - 31 sierpnia 2020 r'!$B$3</f>
        <v>67654127.276245981</v>
      </c>
      <c r="M14" s="187">
        <f>L14/K14</f>
        <v>0.31139023551322403</v>
      </c>
    </row>
    <row r="15" spans="1:13" ht="18.75" thickTop="1" thickBot="1" x14ac:dyDescent="0.3">
      <c r="A15" s="275" t="s">
        <v>194</v>
      </c>
      <c r="B15" s="276"/>
      <c r="C15" s="276"/>
      <c r="D15" s="276"/>
      <c r="E15" s="276"/>
      <c r="F15" s="276"/>
      <c r="G15" s="276"/>
      <c r="H15" s="276"/>
      <c r="I15" s="276"/>
      <c r="J15" s="276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- 31 sierpnia 2020 r'!C42</f>
        <v>49</v>
      </c>
      <c r="D16" s="106">
        <f>'Dane - 31 sierpnia 2020 r'!D42/'Dane - 31 sierpnia 2020 r'!$B$3</f>
        <v>6410363.0040299632</v>
      </c>
      <c r="E16" s="105">
        <f>'Dane - 31 sierpnia 2020 r'!X42</f>
        <v>44</v>
      </c>
      <c r="F16" s="106">
        <f>'Dane - 31 sierpnia 2020 r'!Y42/'Dane - 31 sierpnia 2020 r'!$B$3</f>
        <v>5853930.0220851069</v>
      </c>
      <c r="G16" s="105">
        <f>'Dane - 31 sierpnia 2020 r'!AB42</f>
        <v>43</v>
      </c>
      <c r="H16" s="106">
        <f>'Dane - 31 sierpnia 2020 r'!AD42/'Dane - 31 sierpnia 2020 r'!$B$3</f>
        <v>4668919.9016415831</v>
      </c>
      <c r="I16" s="105">
        <f>'Dane - 31 sierpnia 2020 r'!AO42</f>
        <v>38</v>
      </c>
      <c r="J16" s="106">
        <f>'Dane - 31 sierpnia 2020 r'!AP42/'Dane - 31 sierpnia 2020 r'!$B$3</f>
        <v>4366414.6399216773</v>
      </c>
      <c r="K16" s="197">
        <v>20</v>
      </c>
      <c r="L16" s="107">
        <f>G16</f>
        <v>43</v>
      </c>
      <c r="M16" s="187">
        <f>L16/K16</f>
        <v>2.15</v>
      </c>
    </row>
    <row r="17" spans="1:13" ht="17.25" thickTop="1" thickBot="1" x14ac:dyDescent="0.3">
      <c r="A17" s="273" t="s">
        <v>192</v>
      </c>
      <c r="B17" s="274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sierpnia 2020 r'!AP40/'Dane - 31 sierpnia 2020 r'!$B$3</f>
        <v>10068261.080121124</v>
      </c>
      <c r="M17" s="187">
        <f>L17/K17</f>
        <v>0.33757988789946375</v>
      </c>
    </row>
    <row r="18" spans="1:13" ht="18.75" thickTop="1" thickBot="1" x14ac:dyDescent="0.3">
      <c r="A18" s="277" t="s">
        <v>196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- 31 sierpnia 2020 r'!C47</f>
        <v>2914</v>
      </c>
      <c r="D19" s="186">
        <f>'Dane - 31 sierpnia 2020 r'!D47/'Dane - 31 sierpnia 2020 r'!$B$3</f>
        <v>97360739.097470447</v>
      </c>
      <c r="E19" s="185">
        <f>'Dane - 31 sierpnia 2020 r'!X47</f>
        <v>1793</v>
      </c>
      <c r="F19" s="186">
        <f>'Dane - 31 sierpnia 2020 r'!Y47/'Dane - 31 sierpnia 2020 r'!$B$3</f>
        <v>59179936.283326872</v>
      </c>
      <c r="G19" s="185">
        <f>'Dane - 31 sierpnia 2020 r'!AB47</f>
        <v>1331</v>
      </c>
      <c r="H19" s="186">
        <f>'Dane - 31 sierpnia 2020 r'!AD47/'Dane - 31 sierpnia 2020 r'!$B$3</f>
        <v>43548116.379408479</v>
      </c>
      <c r="I19" s="185">
        <f>'Dane - 31 sierpnia 2020 r'!AO47</f>
        <v>1098</v>
      </c>
      <c r="J19" s="186">
        <f>'Dane - 31 sierpnia 2020 r'!AP47/'Dane - 31 sierpnia 2020 r'!$B$3</f>
        <v>34978470.6837276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73" t="s">
        <v>192</v>
      </c>
      <c r="B20" s="274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sierpnia 2020 r'!AP45/'Dane - 31 sierpnia 2020 r'!$B$3</f>
        <v>35657324.54179094</v>
      </c>
      <c r="M20" s="187">
        <f>L20/K20</f>
        <v>0.38028516639834542</v>
      </c>
    </row>
    <row r="21" spans="1:13" ht="18.75" thickTop="1" thickBot="1" x14ac:dyDescent="0.3">
      <c r="A21" s="275" t="s">
        <v>197</v>
      </c>
      <c r="B21" s="276"/>
      <c r="C21" s="276"/>
      <c r="D21" s="276"/>
      <c r="E21" s="276"/>
      <c r="F21" s="276"/>
      <c r="G21" s="276"/>
      <c r="H21" s="276"/>
      <c r="I21" s="276"/>
      <c r="J21" s="276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- 31 sierpnia 2020 r'!C50</f>
        <v>38</v>
      </c>
      <c r="D22" s="106">
        <f>'Dane - 31 sierpnia 2020 r'!D50/'Dane - 31 sierpnia 2020 r'!$B$3</f>
        <v>17205380.405728467</v>
      </c>
      <c r="E22" s="105">
        <f>'Dane - 31 sierpnia 2020 r'!X50</f>
        <v>21</v>
      </c>
      <c r="F22" s="106">
        <f>'Dane - 31 sierpnia 2020 r'!Y50/'Dane - 31 sierpnia 2020 r'!$B$3</f>
        <v>6811613.3421370191</v>
      </c>
      <c r="G22" s="105">
        <f>'Dane - 31 sierpnia 2020 r'!AB50</f>
        <v>21</v>
      </c>
      <c r="H22" s="106">
        <f>'Dane - 31 sierpnia 2020 r'!AD50/'Dane - 31 sierpnia 2020 r'!$B$3</f>
        <v>6643420.6188383698</v>
      </c>
      <c r="I22" s="105">
        <f>'Dane - 31 sierpnia 2020 r'!AO50</f>
        <v>14</v>
      </c>
      <c r="J22" s="106">
        <f>'Dane - 31 sierpnia 2020 r'!AP50/'Dane - 31 sierpnia 2020 r'!$B$3</f>
        <v>4990215.2387240734</v>
      </c>
      <c r="K22" s="197">
        <v>15</v>
      </c>
      <c r="L22" s="107">
        <f>G22</f>
        <v>21</v>
      </c>
      <c r="M22" s="187">
        <f>L22/K22</f>
        <v>1.4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- 31 sierpnia 2020 r'!C53</f>
        <v>223</v>
      </c>
      <c r="D23" s="106">
        <f>'Dane - 31 sierpnia 2020 r'!D53/'Dane - 31 sierpnia 2020 r'!$B$3</f>
        <v>72746291.860385686</v>
      </c>
      <c r="E23" s="105">
        <f>'Dane - 31 sierpnia 2020 r'!X53</f>
        <v>97</v>
      </c>
      <c r="F23" s="106">
        <f>'Dane - 31 sierpnia 2020 r'!Y53/'Dane - 31 sierpnia 2020 r'!$B$3</f>
        <v>26697788.272124954</v>
      </c>
      <c r="G23" s="105">
        <f>'Dane - 31 sierpnia 2020 r'!AB53</f>
        <v>50</v>
      </c>
      <c r="H23" s="106">
        <f>'Dane - 31 sierpnia 2020 r'!AD53/'Dane - 31 sierpnia 2020 r'!$B$3</f>
        <v>9309737.0870426446</v>
      </c>
      <c r="I23" s="105">
        <f>'Dane - 31 sierpnia 2020 r'!AO53</f>
        <v>43</v>
      </c>
      <c r="J23" s="106">
        <f>'Dane - 31 sierpnia 2020 r'!AP53/'Dane - 31 sierpnia 2020 r'!$B$3</f>
        <v>7488107.3427289911</v>
      </c>
      <c r="K23" s="197">
        <v>55</v>
      </c>
      <c r="L23" s="107">
        <f>G23</f>
        <v>50</v>
      </c>
      <c r="M23" s="187">
        <f>L23/K23</f>
        <v>0.90909090909090906</v>
      </c>
    </row>
    <row r="24" spans="1:13" ht="17.25" thickTop="1" thickBot="1" x14ac:dyDescent="0.3">
      <c r="A24" s="273" t="s">
        <v>192</v>
      </c>
      <c r="B24" s="274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sierpnia 2020 r'!AP49/'Dane - 31 sierpnia 2020 r'!$B$3</f>
        <v>14754456.82247672</v>
      </c>
      <c r="M24" s="187">
        <f>L24/K24</f>
        <v>0.18147939704945729</v>
      </c>
    </row>
    <row r="25" spans="1:13" ht="18.75" thickTop="1" thickBot="1" x14ac:dyDescent="0.3">
      <c r="A25" s="265" t="s">
        <v>199</v>
      </c>
      <c r="B25" s="266"/>
      <c r="C25" s="266"/>
      <c r="D25" s="266"/>
      <c r="E25" s="266"/>
      <c r="F25" s="266"/>
      <c r="G25" s="266"/>
      <c r="H25" s="266"/>
      <c r="I25" s="266"/>
      <c r="J25" s="266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- 31 sierpnia 2020 r'!C54</f>
        <v>10</v>
      </c>
      <c r="D26" s="106">
        <f>'Dane - 31 sierpnia 2020 r'!D54/'Dane - 31 sierpnia 2020 r'!$B$3</f>
        <v>833527.26030828082</v>
      </c>
      <c r="E26" s="105">
        <f>'Dane - 31 sierpnia 2020 r'!X54</f>
        <v>1</v>
      </c>
      <c r="F26" s="106">
        <f>'Dane - 31 sierpnia 2020 r'!Y54/'Dane - 31 sierpnia 2020 r'!$B$3</f>
        <v>256783.96211379525</v>
      </c>
      <c r="G26" s="105">
        <f>'Dane - 31 sierpnia 2020 r'!AB54</f>
        <v>0</v>
      </c>
      <c r="H26" s="106">
        <f>'Dane - 31 sierpnia 2020 r'!AD54/'Dane - 31 sierpnia 2020 r'!$B$3</f>
        <v>0</v>
      </c>
      <c r="I26" s="105">
        <f>'Dane - 31 sierpnia 2020 r'!AO54</f>
        <v>0</v>
      </c>
      <c r="J26" s="106">
        <f>'Dane - 31 sierpnia 2020 r'!AP54/'Dane - 31 sierpnia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67" t="s">
        <v>192</v>
      </c>
      <c r="B27" s="268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sierpnia 2020 r'!AP54/'Dane - 31 sierpnia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sierpnia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2020-09-18T09:10:28Z</dcterms:modified>
</cp:coreProperties>
</file>